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C:\Users\quang\Downloads\"/>
    </mc:Choice>
  </mc:AlternateContent>
  <xr:revisionPtr revIDLastSave="0" documentId="13_ncr:1_{0EF27425-1CB4-41E6-AF44-ABEC899E4C58}" xr6:coauthVersionLast="47" xr6:coauthVersionMax="47" xr10:uidLastSave="{00000000-0000-0000-0000-000000000000}"/>
  <bookViews>
    <workbookView xWindow="-110" yWindow="-110" windowWidth="19420" windowHeight="10420" tabRatio="329" xr2:uid="{00000000-000D-0000-FFFF-FFFF00000000}"/>
  </bookViews>
  <sheets>
    <sheet name="lichhoc" sheetId="1" r:id="rId1"/>
    <sheet name="ND ĐK Dạy" sheetId="21" state="hidden" r:id="rId2"/>
    <sheet name="NOIDUNG" sheetId="17" state="hidden" r:id="rId3"/>
    <sheet name="THEODOIPHONG" sheetId="16" state="hidden" r:id="rId4"/>
    <sheet name="Tổng hợp" sheetId="22" state="hidden" r:id="rId5"/>
    <sheet name="Thanh toán" sheetId="23" state="hidden" r:id="rId6"/>
    <sheet name="Thỉnh giảng" sheetId="24" state="hidden" r:id="rId7"/>
    <sheet name="Đ.Mục" sheetId="26" state="hidden" r:id="rId8"/>
  </sheets>
  <definedNames>
    <definedName name="_xlnm._FilterDatabase" localSheetId="0" hidden="1">lichhoc!$A$19:$DN$19</definedName>
    <definedName name="_xlnm._FilterDatabase" localSheetId="1" hidden="1">'ND ĐK Dạy'!$A$3:$CB$31</definedName>
    <definedName name="_xlnm._FilterDatabase" localSheetId="4" hidden="1">'Tổng hợp'!$A$3:$AQ$45</definedName>
    <definedName name="ccnt1">lichhoc!$D$59:$DT$60</definedName>
    <definedName name="ccnt2">lichhoc!$D$101:$DT$102</definedName>
    <definedName name="ccnt3">lichhoc!$D$143:$DT$144</definedName>
    <definedName name="ccnt4">lichhoc!$D$185:$DT$186</definedName>
    <definedName name="ccnt5">lichhoc!$D$227:$DT$228</definedName>
    <definedName name="ccnt6">lichhoc!$D$269:$DT$270</definedName>
    <definedName name="ct2t1">lichhoc!$D$23:$DT$24</definedName>
    <definedName name="ct2t2">lichhoc!$D$65:$DT$66</definedName>
    <definedName name="ct2t3">lichhoc!$D$107:$DT$108</definedName>
    <definedName name="ct2t4">lichhoc!$D$149:$DT$150</definedName>
    <definedName name="ct2t5">lichhoc!$D$191:$DT$192</definedName>
    <definedName name="ct2t6">lichhoc!$D$233:$DT$234</definedName>
    <definedName name="ct3t1">lichhoc!$D$29:$DT$30</definedName>
    <definedName name="ct3t2">lichhoc!$D$71:$DT$72</definedName>
    <definedName name="ct3t3">lichhoc!$D$113:$DT$114</definedName>
    <definedName name="ct3t4">lichhoc!$D$155:$DT$156</definedName>
    <definedName name="ct3t5">lichhoc!$D$197:$DT$198</definedName>
    <definedName name="ct3t6">lichhoc!$D$239:$DT$240</definedName>
    <definedName name="ct4t1">lichhoc!$D$35:$DT$36</definedName>
    <definedName name="ct4t2">lichhoc!$D$77:$DT$78</definedName>
    <definedName name="ct4t3">lichhoc!$D$119:$DT$120</definedName>
    <definedName name="ct4t4">lichhoc!$D$161:$DT$162</definedName>
    <definedName name="ct4t5">lichhoc!$D$203:$DT$204</definedName>
    <definedName name="ct4t6">lichhoc!$D$245:$DT$246</definedName>
    <definedName name="ct5t1">lichhoc!$D$41:$DT$42</definedName>
    <definedName name="ct5t2">lichhoc!$D$83:$DT$84</definedName>
    <definedName name="ct5t3">lichhoc!$D$125:$DT$126</definedName>
    <definedName name="ct5t4">lichhoc!$D$167:$DT$168</definedName>
    <definedName name="ct5t5">lichhoc!$D$209:$DT$210</definedName>
    <definedName name="ct5t6">lichhoc!$D$251:$DT$252</definedName>
    <definedName name="ct6t1">lichhoc!$D$47:$DT$48</definedName>
    <definedName name="ct6t2">lichhoc!$D$89:$DT$90</definedName>
    <definedName name="ct6t3">lichhoc!$D$131:$DT$132</definedName>
    <definedName name="ct6t4">lichhoc!$D$173:$DT$174</definedName>
    <definedName name="ct6t5">lichhoc!$D$215:$DT$216</definedName>
    <definedName name="ct6t6">lichhoc!$D$257:$DT$258</definedName>
    <definedName name="ct7t1">lichhoc!$D$53:$DT$54</definedName>
    <definedName name="ct7t2">lichhoc!$D$95:$DT$96</definedName>
    <definedName name="ct7t3">lichhoc!$D$137:$DT$138</definedName>
    <definedName name="ct7t4">lichhoc!$D$179:$DT$180</definedName>
    <definedName name="ct7t5">lichhoc!$D$221:$DT$222</definedName>
    <definedName name="ct7t6">lichhoc!$D$263:$DT$264</definedName>
    <definedName name="khoahoc">lichhoc!$E$21:$DT$272</definedName>
    <definedName name="khoi01">lichhoc!$E$19:$G$272</definedName>
    <definedName name="khoi02">lichhoc!$H$19:$J$272</definedName>
    <definedName name="khoi03">lichhoc!$K$19:$M$272</definedName>
    <definedName name="khoi04">lichhoc!$N$19:$P$272</definedName>
    <definedName name="khoi05">lichhoc!$Q$19:$S$272</definedName>
    <definedName name="khoi06">lichhoc!$T$19:$V$272</definedName>
    <definedName name="khoi07">lichhoc!$W$19:$Y$272</definedName>
    <definedName name="khoi08">lichhoc!$Z$19:$AB$272</definedName>
    <definedName name="khoi09">lichhoc!$AC$19:$AE$272</definedName>
    <definedName name="khoi10">lichhoc!$AF$19:$AH$272</definedName>
    <definedName name="khoi11">lichhoc!$AI$19:$AK$272</definedName>
    <definedName name="khoi12">lichhoc!$AL$19:$AN$272</definedName>
    <definedName name="khoi13">lichhoc!$AO$19:$AQ$272</definedName>
    <definedName name="khoi14">lichhoc!$AR$19:$AT$272</definedName>
    <definedName name="khoi15">lichhoc!$AU$19:$AW$272</definedName>
    <definedName name="khoi16">lichhoc!$AX$19:$AZ$272</definedName>
    <definedName name="khoi17">lichhoc!$BA$19:$BC$272</definedName>
    <definedName name="khoi18">lichhoc!$BD$19:$BF$272</definedName>
    <definedName name="khoi19">lichhoc!$BG$19:$BI$272</definedName>
    <definedName name="khoi20">lichhoc!$BJ$19:$BL$272</definedName>
    <definedName name="khoi21">lichhoc!$BM$19:$BO$272</definedName>
    <definedName name="khoi22">lichhoc!$BP$19:$BR$272</definedName>
    <definedName name="khoi23">lichhoc!$BS$19:$BU$272</definedName>
    <definedName name="khoi24">lichhoc!$BV$19:$BX$272</definedName>
    <definedName name="khoi25">lichhoc!$BY$19:$CA$272</definedName>
    <definedName name="khoi26">lichhoc!$CB$19:$CD$272</definedName>
    <definedName name="khoi27">lichhoc!$CE$19:$CG$272</definedName>
    <definedName name="khoi28">lichhoc!$CH$19:$CJ$272</definedName>
    <definedName name="khoi29">lichhoc!$CK$19:$CM$272</definedName>
    <definedName name="khoi30">lichhoc!$CN$19:$CP$272</definedName>
    <definedName name="khoi31">lichhoc!$CQ$19:$CS$272</definedName>
    <definedName name="khoi32">lichhoc!$CT$19:$CV$272</definedName>
    <definedName name="khoi33">lichhoc!$CW$19:$CY$272</definedName>
    <definedName name="khoi34">lichhoc!$CZ$19:$DB$272</definedName>
    <definedName name="khoi35">lichhoc!$DC$19:$DE$272</definedName>
    <definedName name="khoi36">lichhoc!$DF$19:$DH$272</definedName>
    <definedName name="khoi37">lichhoc!$DI$19:$DK$272</definedName>
    <definedName name="khoi38">lichhoc!$DL$19:$DN$272</definedName>
    <definedName name="khoi39">lichhoc!$DO$19:$DQ$272</definedName>
    <definedName name="khoi40">lichhoc!$DR$19:$DT$272</definedName>
    <definedName name="scnt1">lichhoc!$D$57:$DT$58</definedName>
    <definedName name="scnt2">lichhoc!$D$99:$DT$100</definedName>
    <definedName name="scnt3">lichhoc!$D$141:$DT$142</definedName>
    <definedName name="scnt4">lichhoc!$D$183:$DT$184</definedName>
    <definedName name="scnt5">lichhoc!$D$225:$DT$226</definedName>
    <definedName name="scnt6">lichhoc!$D$267:$DT$268</definedName>
    <definedName name="st2t1">lichhoc!$D$21:$DT$22</definedName>
    <definedName name="st2t2">lichhoc!$D$63:$DT$64</definedName>
    <definedName name="st2t3">lichhoc!$D$105:$DT$106</definedName>
    <definedName name="st2t4">lichhoc!$D$147:$DT$148</definedName>
    <definedName name="st2t5">lichhoc!$D$189:$DT$190</definedName>
    <definedName name="st2t6">lichhoc!$D$231:$DT$232</definedName>
    <definedName name="st3t1">lichhoc!$D$27:$DT$28</definedName>
    <definedName name="st3t2">lichhoc!$D$69:$DT$70</definedName>
    <definedName name="st3t3">lichhoc!$D$111:$DT$112</definedName>
    <definedName name="st3t4">lichhoc!$D$153:$DT$154</definedName>
    <definedName name="st3t5">lichhoc!$D$195:$DT$196</definedName>
    <definedName name="st3t6">lichhoc!$D$237:$DT$238</definedName>
    <definedName name="st4t1">lichhoc!$D$33:$DT$34</definedName>
    <definedName name="st4t2">lichhoc!$D$75:$DT$76</definedName>
    <definedName name="st4t3">lichhoc!$D$117:$DT$118</definedName>
    <definedName name="st4t4">lichhoc!$D$159:$DT$160</definedName>
    <definedName name="st4t5">lichhoc!$D$201:$DT$202</definedName>
    <definedName name="st4t6">lichhoc!$D$243:$DT$244</definedName>
    <definedName name="st5t1">lichhoc!$D$39:$DT$40</definedName>
    <definedName name="st5t2">lichhoc!$D$81:$DT$82</definedName>
    <definedName name="st5t3">lichhoc!$D$123:$DT$124</definedName>
    <definedName name="st5t4">lichhoc!$D$165:$DT$166</definedName>
    <definedName name="st5t5">lichhoc!$D$207:$DT$208</definedName>
    <definedName name="st5t6">lichhoc!$D$249:$DT$250</definedName>
    <definedName name="st6t1">lichhoc!$D$45:$DT$46</definedName>
    <definedName name="st6t2">lichhoc!$D$87:$DT$88</definedName>
    <definedName name="st6t3">lichhoc!$D$129:$DT$130</definedName>
    <definedName name="st6t4">lichhoc!$D$171:$DT$172</definedName>
    <definedName name="st6t5">lichhoc!$D$213:$DT$214</definedName>
    <definedName name="st6t6">lichhoc!$D$255:$DT$256</definedName>
    <definedName name="st7t1">lichhoc!$D$51:$DT$52</definedName>
    <definedName name="st7t2">lichhoc!$D$93:$DT$94</definedName>
    <definedName name="st7t3">lichhoc!$D$135:$DT$136</definedName>
    <definedName name="st7t4">lichhoc!$D$177:$DT$178</definedName>
    <definedName name="st7t5">lichhoc!$D$219:$DT$220</definedName>
    <definedName name="st7t6">lichhoc!$D$261:$DT$262</definedName>
    <definedName name="tcnt1">lichhoc!$D$61:$DT$62</definedName>
    <definedName name="tcnt2">lichhoc!$D$103:$DT$104</definedName>
    <definedName name="tcnt3">lichhoc!$D$145:$DT$146</definedName>
    <definedName name="tcnt4">lichhoc!$D$187:$DT$188</definedName>
    <definedName name="tcnt5">lichhoc!$D$229:$DT$230</definedName>
    <definedName name="tcnt6">lichhoc!$D$271:$DT$272</definedName>
    <definedName name="tt2t1">lichhoc!$D$25:$DT$26</definedName>
    <definedName name="tt2t2">lichhoc!$D$67:$DT$68</definedName>
    <definedName name="tt2t3">lichhoc!$D$109:$DT$110</definedName>
    <definedName name="tt2t4">lichhoc!$D$151:$DT$152</definedName>
    <definedName name="tt2t5">lichhoc!$D$193:$DT$194</definedName>
    <definedName name="tt2t6">lichhoc!$D$235:$DT$236</definedName>
    <definedName name="tt3t1">lichhoc!$D$31:$DT$32</definedName>
    <definedName name="tt3t2">lichhoc!$D$73:$DT$74</definedName>
    <definedName name="tt3t3">lichhoc!$D$115:$DT$116</definedName>
    <definedName name="tt3t4">lichhoc!$D$157:$DT$158</definedName>
    <definedName name="tt3t5">lichhoc!$D$199:$DT$200</definedName>
    <definedName name="tt3t6">lichhoc!$D$241:$DT$242</definedName>
    <definedName name="tt4t1">lichhoc!$D$37:$DT$38</definedName>
    <definedName name="tt4t2">lichhoc!$D$79:$DT$80</definedName>
    <definedName name="tt4t3">lichhoc!$D$121:$DT$122</definedName>
    <definedName name="tt4t4">lichhoc!$D$163:$DT$164</definedName>
    <definedName name="tt4t5">lichhoc!$D$205:$DT$206</definedName>
    <definedName name="tt4t6">lichhoc!$D$247:$DT$248</definedName>
    <definedName name="tt5t1">lichhoc!$D$43:$DT$44</definedName>
    <definedName name="tt5t2">lichhoc!$D$85:$DT$86</definedName>
    <definedName name="tt5t3">lichhoc!$D$127:$DT$128</definedName>
    <definedName name="tt5t4">lichhoc!$D$169:$DT$170</definedName>
    <definedName name="tt5t5">lichhoc!$D$211:$DT$212</definedName>
    <definedName name="tt5t6">lichhoc!$D$253:$DT$254</definedName>
    <definedName name="tt6t1">lichhoc!$D$49:$DT$50</definedName>
    <definedName name="tt6t2">lichhoc!$D$91:$DT$92</definedName>
    <definedName name="tt6t3">lichhoc!$D$133:$DT$134</definedName>
    <definedName name="tt6t4">lichhoc!$D$175:$DT$176</definedName>
    <definedName name="tt6t5">lichhoc!$D$217:$DT$218</definedName>
    <definedName name="tt6t6">lichhoc!$D$259:$DT$260</definedName>
    <definedName name="tt7t1">lichhoc!$D$55:$DT$56</definedName>
    <definedName name="tt7t2">lichhoc!$D$97:$DT$98</definedName>
    <definedName name="tt7t3">lichhoc!$D$139:$DT$140</definedName>
    <definedName name="tt7t4">lichhoc!$D$181:$DT$182</definedName>
    <definedName name="tt7t5">lichhoc!$D$223:$DT$224</definedName>
    <definedName name="tt7t6">lichhoc!$D$265:$DT$266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63" i="17" l="1"/>
  <c r="C63" i="17"/>
  <c r="D63" i="17"/>
  <c r="E63" i="17"/>
  <c r="F63" i="17"/>
  <c r="H63" i="17"/>
  <c r="I63" i="17"/>
  <c r="J63" i="17"/>
  <c r="K63" i="17"/>
  <c r="L63" i="17"/>
  <c r="M63" i="17"/>
  <c r="N63" i="17"/>
  <c r="O63" i="17"/>
  <c r="P63" i="17"/>
  <c r="Q63" i="17"/>
  <c r="R63" i="17"/>
  <c r="S63" i="17"/>
  <c r="T63" i="17"/>
  <c r="U63" i="17"/>
  <c r="V63" i="17"/>
  <c r="W63" i="17"/>
  <c r="X63" i="17"/>
  <c r="Y63" i="17"/>
  <c r="Z63" i="17"/>
  <c r="AA63" i="17"/>
  <c r="AB63" i="17"/>
  <c r="AC63" i="17"/>
  <c r="AD63" i="17"/>
  <c r="AE63" i="17"/>
  <c r="AF63" i="17"/>
  <c r="AG63" i="17"/>
  <c r="AH63" i="17"/>
  <c r="AI63" i="17"/>
  <c r="AJ63" i="17"/>
  <c r="AK63" i="17"/>
  <c r="AL63" i="17"/>
  <c r="AM63" i="17"/>
  <c r="AN63" i="17"/>
  <c r="AO63" i="17"/>
  <c r="B64" i="17"/>
  <c r="C64" i="17"/>
  <c r="D64" i="17"/>
  <c r="E64" i="17"/>
  <c r="F64" i="17"/>
  <c r="H64" i="17"/>
  <c r="I64" i="17"/>
  <c r="J64" i="17"/>
  <c r="K64" i="17"/>
  <c r="L64" i="17"/>
  <c r="M64" i="17"/>
  <c r="N64" i="17"/>
  <c r="O64" i="17"/>
  <c r="P64" i="17"/>
  <c r="Q64" i="17"/>
  <c r="R64" i="17"/>
  <c r="S64" i="17"/>
  <c r="T64" i="17"/>
  <c r="U64" i="17"/>
  <c r="V64" i="17"/>
  <c r="W64" i="17"/>
  <c r="X64" i="17"/>
  <c r="Y64" i="17"/>
  <c r="Z64" i="17"/>
  <c r="AA64" i="17"/>
  <c r="AB64" i="17"/>
  <c r="AC64" i="17"/>
  <c r="AD64" i="17"/>
  <c r="AE64" i="17"/>
  <c r="AF64" i="17"/>
  <c r="AG64" i="17"/>
  <c r="AH64" i="17"/>
  <c r="AI64" i="17"/>
  <c r="AJ64" i="17"/>
  <c r="AK64" i="17"/>
  <c r="AL64" i="17"/>
  <c r="AM64" i="17"/>
  <c r="AN64" i="17"/>
  <c r="AO64" i="17"/>
  <c r="B65" i="17"/>
  <c r="C65" i="17"/>
  <c r="D65" i="17"/>
  <c r="E65" i="17"/>
  <c r="F65" i="17"/>
  <c r="H65" i="17"/>
  <c r="I65" i="17"/>
  <c r="J65" i="17"/>
  <c r="K65" i="17"/>
  <c r="L65" i="17"/>
  <c r="M65" i="17"/>
  <c r="N65" i="17"/>
  <c r="O65" i="17"/>
  <c r="P65" i="17"/>
  <c r="Q65" i="17"/>
  <c r="R65" i="17"/>
  <c r="S65" i="17"/>
  <c r="T65" i="17"/>
  <c r="U65" i="17"/>
  <c r="V65" i="17"/>
  <c r="W65" i="17"/>
  <c r="X65" i="17"/>
  <c r="Y65" i="17"/>
  <c r="Z65" i="17"/>
  <c r="AA65" i="17"/>
  <c r="AB65" i="17"/>
  <c r="AC65" i="17"/>
  <c r="AD65" i="17"/>
  <c r="AE65" i="17"/>
  <c r="AF65" i="17"/>
  <c r="AG65" i="17"/>
  <c r="AH65" i="17"/>
  <c r="AI65" i="17"/>
  <c r="AJ65" i="17"/>
  <c r="AK65" i="17"/>
  <c r="AL65" i="17"/>
  <c r="AM65" i="17"/>
  <c r="AN65" i="17"/>
  <c r="AO65" i="17"/>
  <c r="B66" i="17"/>
  <c r="C66" i="17"/>
  <c r="D66" i="17"/>
  <c r="E66" i="17"/>
  <c r="F66" i="17"/>
  <c r="H66" i="17"/>
  <c r="I66" i="17"/>
  <c r="J66" i="17"/>
  <c r="K66" i="17"/>
  <c r="L66" i="17"/>
  <c r="M66" i="17"/>
  <c r="N66" i="17"/>
  <c r="O66" i="17"/>
  <c r="P66" i="17"/>
  <c r="Q66" i="17"/>
  <c r="R66" i="17"/>
  <c r="S66" i="17"/>
  <c r="T66" i="17"/>
  <c r="U66" i="17"/>
  <c r="V66" i="17"/>
  <c r="W66" i="17"/>
  <c r="X66" i="17"/>
  <c r="Y66" i="17"/>
  <c r="Z66" i="17"/>
  <c r="AA66" i="17"/>
  <c r="AB66" i="17"/>
  <c r="AC66" i="17"/>
  <c r="AD66" i="17"/>
  <c r="AE66" i="17"/>
  <c r="AF66" i="17"/>
  <c r="AG66" i="17"/>
  <c r="AH66" i="17"/>
  <c r="AI66" i="17"/>
  <c r="AJ66" i="17"/>
  <c r="AK66" i="17"/>
  <c r="AL66" i="17"/>
  <c r="AM66" i="17"/>
  <c r="AN66" i="17"/>
  <c r="AO66" i="17"/>
  <c r="B67" i="17"/>
  <c r="C67" i="17"/>
  <c r="D67" i="17"/>
  <c r="E67" i="17"/>
  <c r="F67" i="17"/>
  <c r="H67" i="17"/>
  <c r="I67" i="17"/>
  <c r="J67" i="17"/>
  <c r="K67" i="17"/>
  <c r="L67" i="17"/>
  <c r="M67" i="17"/>
  <c r="N67" i="17"/>
  <c r="O67" i="17"/>
  <c r="P67" i="17"/>
  <c r="Q67" i="17"/>
  <c r="R67" i="17"/>
  <c r="S67" i="17"/>
  <c r="T67" i="17"/>
  <c r="U67" i="17"/>
  <c r="V67" i="17"/>
  <c r="W67" i="17"/>
  <c r="X67" i="17"/>
  <c r="Y67" i="17"/>
  <c r="Z67" i="17"/>
  <c r="AA67" i="17"/>
  <c r="AB67" i="17"/>
  <c r="AC67" i="17"/>
  <c r="AD67" i="17"/>
  <c r="AE67" i="17"/>
  <c r="AF67" i="17"/>
  <c r="AG67" i="17"/>
  <c r="AH67" i="17"/>
  <c r="AI67" i="17"/>
  <c r="AJ67" i="17"/>
  <c r="AK67" i="17"/>
  <c r="AL67" i="17"/>
  <c r="AM67" i="17"/>
  <c r="AN67" i="17"/>
  <c r="AO67" i="17"/>
  <c r="B68" i="17"/>
  <c r="C68" i="17"/>
  <c r="D68" i="17"/>
  <c r="E68" i="17"/>
  <c r="F68" i="17"/>
  <c r="H68" i="17"/>
  <c r="I68" i="17"/>
  <c r="J68" i="17"/>
  <c r="K68" i="17"/>
  <c r="L68" i="17"/>
  <c r="M68" i="17"/>
  <c r="N68" i="17"/>
  <c r="O68" i="17"/>
  <c r="P68" i="17"/>
  <c r="Q68" i="17"/>
  <c r="R68" i="17"/>
  <c r="S68" i="17"/>
  <c r="T68" i="17"/>
  <c r="U68" i="17"/>
  <c r="V68" i="17"/>
  <c r="W68" i="17"/>
  <c r="X68" i="17"/>
  <c r="Y68" i="17"/>
  <c r="Z68" i="17"/>
  <c r="AA68" i="17"/>
  <c r="AB68" i="17"/>
  <c r="AC68" i="17"/>
  <c r="AD68" i="17"/>
  <c r="AE68" i="17"/>
  <c r="AF68" i="17"/>
  <c r="AG68" i="17"/>
  <c r="AH68" i="17"/>
  <c r="AI68" i="17"/>
  <c r="AJ68" i="17"/>
  <c r="AK68" i="17"/>
  <c r="AL68" i="17"/>
  <c r="AM68" i="17"/>
  <c r="AN68" i="17"/>
  <c r="AO68" i="17"/>
  <c r="B69" i="17"/>
  <c r="C69" i="17"/>
  <c r="D69" i="17"/>
  <c r="E69" i="17"/>
  <c r="F69" i="17"/>
  <c r="H69" i="17"/>
  <c r="I69" i="17"/>
  <c r="J69" i="17"/>
  <c r="K69" i="17"/>
  <c r="L69" i="17"/>
  <c r="M69" i="17"/>
  <c r="N69" i="17"/>
  <c r="O69" i="17"/>
  <c r="P69" i="17"/>
  <c r="Q69" i="17"/>
  <c r="R69" i="17"/>
  <c r="S69" i="17"/>
  <c r="T69" i="17"/>
  <c r="U69" i="17"/>
  <c r="V69" i="17"/>
  <c r="W69" i="17"/>
  <c r="X69" i="17"/>
  <c r="Y69" i="17"/>
  <c r="Z69" i="17"/>
  <c r="AA69" i="17"/>
  <c r="AB69" i="17"/>
  <c r="AC69" i="17"/>
  <c r="AD69" i="17"/>
  <c r="AE69" i="17"/>
  <c r="AF69" i="17"/>
  <c r="AG69" i="17"/>
  <c r="AH69" i="17"/>
  <c r="AI69" i="17"/>
  <c r="AJ69" i="17"/>
  <c r="AK69" i="17"/>
  <c r="AL69" i="17"/>
  <c r="AM69" i="17"/>
  <c r="AN69" i="17"/>
  <c r="AO69" i="17"/>
  <c r="B70" i="17"/>
  <c r="C70" i="17"/>
  <c r="D70" i="17"/>
  <c r="E70" i="17"/>
  <c r="F70" i="17"/>
  <c r="H70" i="17"/>
  <c r="I70" i="17"/>
  <c r="J70" i="17"/>
  <c r="K70" i="17"/>
  <c r="L70" i="17"/>
  <c r="M70" i="17"/>
  <c r="N70" i="17"/>
  <c r="O70" i="17"/>
  <c r="P70" i="17"/>
  <c r="Q70" i="17"/>
  <c r="R70" i="17"/>
  <c r="S70" i="17"/>
  <c r="T70" i="17"/>
  <c r="U70" i="17"/>
  <c r="V70" i="17"/>
  <c r="W70" i="17"/>
  <c r="X70" i="17"/>
  <c r="Y70" i="17"/>
  <c r="Z70" i="17"/>
  <c r="AA70" i="17"/>
  <c r="AB70" i="17"/>
  <c r="AC70" i="17"/>
  <c r="AD70" i="17"/>
  <c r="AE70" i="17"/>
  <c r="AF70" i="17"/>
  <c r="AG70" i="17"/>
  <c r="AH70" i="17"/>
  <c r="AI70" i="17"/>
  <c r="AJ70" i="17"/>
  <c r="AK70" i="17"/>
  <c r="AL70" i="17"/>
  <c r="AM70" i="17"/>
  <c r="AN70" i="17"/>
  <c r="AO70" i="17"/>
  <c r="B71" i="17"/>
  <c r="C71" i="17"/>
  <c r="D71" i="17"/>
  <c r="E71" i="17"/>
  <c r="F71" i="17"/>
  <c r="H71" i="17"/>
  <c r="I71" i="17"/>
  <c r="J71" i="17"/>
  <c r="K71" i="17"/>
  <c r="L71" i="17"/>
  <c r="M71" i="17"/>
  <c r="N71" i="17"/>
  <c r="O71" i="17"/>
  <c r="P71" i="17"/>
  <c r="Q71" i="17"/>
  <c r="R71" i="17"/>
  <c r="S71" i="17"/>
  <c r="T71" i="17"/>
  <c r="U71" i="17"/>
  <c r="V71" i="17"/>
  <c r="W71" i="17"/>
  <c r="X71" i="17"/>
  <c r="Y71" i="17"/>
  <c r="Z71" i="17"/>
  <c r="AA71" i="17"/>
  <c r="AB71" i="17"/>
  <c r="AC71" i="17"/>
  <c r="AD71" i="17"/>
  <c r="AE71" i="17"/>
  <c r="AF71" i="17"/>
  <c r="AG71" i="17"/>
  <c r="AH71" i="17"/>
  <c r="AI71" i="17"/>
  <c r="AJ71" i="17"/>
  <c r="AK71" i="17"/>
  <c r="AL71" i="17"/>
  <c r="AM71" i="17"/>
  <c r="AN71" i="17"/>
  <c r="AO71" i="17"/>
  <c r="B72" i="17"/>
  <c r="C72" i="17"/>
  <c r="D72" i="17"/>
  <c r="E72" i="17"/>
  <c r="F72" i="17"/>
  <c r="H72" i="17"/>
  <c r="I72" i="17"/>
  <c r="J72" i="17"/>
  <c r="K72" i="17"/>
  <c r="L72" i="17"/>
  <c r="M72" i="17"/>
  <c r="N72" i="17"/>
  <c r="O72" i="17"/>
  <c r="P72" i="17"/>
  <c r="Q72" i="17"/>
  <c r="R72" i="17"/>
  <c r="S72" i="17"/>
  <c r="T72" i="17"/>
  <c r="U72" i="17"/>
  <c r="V72" i="17"/>
  <c r="W72" i="17"/>
  <c r="X72" i="17"/>
  <c r="Y72" i="17"/>
  <c r="Z72" i="17"/>
  <c r="AA72" i="17"/>
  <c r="AB72" i="17"/>
  <c r="AC72" i="17"/>
  <c r="AD72" i="17"/>
  <c r="AE72" i="17"/>
  <c r="AF72" i="17"/>
  <c r="AG72" i="17"/>
  <c r="AH72" i="17"/>
  <c r="AI72" i="17"/>
  <c r="AJ72" i="17"/>
  <c r="AK72" i="17"/>
  <c r="AL72" i="17"/>
  <c r="AM72" i="17"/>
  <c r="AN72" i="17"/>
  <c r="AO72" i="17"/>
  <c r="B73" i="17"/>
  <c r="C73" i="17"/>
  <c r="D73" i="17"/>
  <c r="E73" i="17"/>
  <c r="F73" i="17"/>
  <c r="H73" i="17"/>
  <c r="I73" i="17"/>
  <c r="J73" i="17"/>
  <c r="K73" i="17"/>
  <c r="L73" i="17"/>
  <c r="M73" i="17"/>
  <c r="N73" i="17"/>
  <c r="O73" i="17"/>
  <c r="P73" i="17"/>
  <c r="Q73" i="17"/>
  <c r="R73" i="17"/>
  <c r="S73" i="17"/>
  <c r="T73" i="17"/>
  <c r="U73" i="17"/>
  <c r="V73" i="17"/>
  <c r="W73" i="17"/>
  <c r="X73" i="17"/>
  <c r="Y73" i="17"/>
  <c r="Z73" i="17"/>
  <c r="AA73" i="17"/>
  <c r="AB73" i="17"/>
  <c r="AC73" i="17"/>
  <c r="AD73" i="17"/>
  <c r="AE73" i="17"/>
  <c r="AF73" i="17"/>
  <c r="AG73" i="17"/>
  <c r="AH73" i="17"/>
  <c r="AI73" i="17"/>
  <c r="AJ73" i="17"/>
  <c r="AK73" i="17"/>
  <c r="AL73" i="17"/>
  <c r="AM73" i="17"/>
  <c r="AN73" i="17"/>
  <c r="AO73" i="17"/>
  <c r="B74" i="17"/>
  <c r="C74" i="17"/>
  <c r="D74" i="17"/>
  <c r="E74" i="17"/>
  <c r="F74" i="17"/>
  <c r="H74" i="17"/>
  <c r="I74" i="17"/>
  <c r="J74" i="17"/>
  <c r="K74" i="17"/>
  <c r="L74" i="17"/>
  <c r="M74" i="17"/>
  <c r="N74" i="17"/>
  <c r="O74" i="17"/>
  <c r="P74" i="17"/>
  <c r="Q74" i="17"/>
  <c r="R74" i="17"/>
  <c r="S74" i="17"/>
  <c r="T74" i="17"/>
  <c r="U74" i="17"/>
  <c r="V74" i="17"/>
  <c r="W74" i="17"/>
  <c r="X74" i="17"/>
  <c r="Y74" i="17"/>
  <c r="Z74" i="17"/>
  <c r="AA74" i="17"/>
  <c r="AB74" i="17"/>
  <c r="AC74" i="17"/>
  <c r="AD74" i="17"/>
  <c r="AE74" i="17"/>
  <c r="AF74" i="17"/>
  <c r="AG74" i="17"/>
  <c r="AH74" i="17"/>
  <c r="AI74" i="17"/>
  <c r="AJ74" i="17"/>
  <c r="AK74" i="17"/>
  <c r="AL74" i="17"/>
  <c r="AM74" i="17"/>
  <c r="AN74" i="17"/>
  <c r="AO74" i="17"/>
  <c r="B75" i="17"/>
  <c r="C75" i="17"/>
  <c r="D75" i="17"/>
  <c r="E75" i="17"/>
  <c r="F75" i="17"/>
  <c r="H75" i="17"/>
  <c r="I75" i="17"/>
  <c r="J75" i="17"/>
  <c r="K75" i="17"/>
  <c r="L75" i="17"/>
  <c r="M75" i="17"/>
  <c r="N75" i="17"/>
  <c r="O75" i="17"/>
  <c r="P75" i="17"/>
  <c r="Q75" i="17"/>
  <c r="R75" i="17"/>
  <c r="S75" i="17"/>
  <c r="T75" i="17"/>
  <c r="U75" i="17"/>
  <c r="V75" i="17"/>
  <c r="W75" i="17"/>
  <c r="X75" i="17"/>
  <c r="Y75" i="17"/>
  <c r="Z75" i="17"/>
  <c r="AA75" i="17"/>
  <c r="AB75" i="17"/>
  <c r="AC75" i="17"/>
  <c r="AD75" i="17"/>
  <c r="AE75" i="17"/>
  <c r="AF75" i="17"/>
  <c r="AG75" i="17"/>
  <c r="AH75" i="17"/>
  <c r="AI75" i="17"/>
  <c r="AJ75" i="17"/>
  <c r="AK75" i="17"/>
  <c r="AL75" i="17"/>
  <c r="AM75" i="17"/>
  <c r="AN75" i="17"/>
  <c r="AO75" i="17"/>
  <c r="B43" i="17"/>
  <c r="C43" i="17"/>
  <c r="D43" i="17"/>
  <c r="E43" i="17"/>
  <c r="F43" i="17"/>
  <c r="H43" i="17"/>
  <c r="I43" i="17"/>
  <c r="J43" i="17"/>
  <c r="K43" i="17"/>
  <c r="L43" i="17"/>
  <c r="M43" i="17"/>
  <c r="N43" i="17"/>
  <c r="O43" i="17"/>
  <c r="P43" i="17"/>
  <c r="Q43" i="17"/>
  <c r="R43" i="17"/>
  <c r="S43" i="17"/>
  <c r="T43" i="17"/>
  <c r="U43" i="17"/>
  <c r="V43" i="17"/>
  <c r="W43" i="17"/>
  <c r="X43" i="17"/>
  <c r="Y43" i="17"/>
  <c r="Z43" i="17"/>
  <c r="AA43" i="17"/>
  <c r="AB43" i="17"/>
  <c r="AC43" i="17"/>
  <c r="AD43" i="17"/>
  <c r="AE43" i="17"/>
  <c r="AF43" i="17"/>
  <c r="AG43" i="17"/>
  <c r="AH43" i="17"/>
  <c r="AI43" i="17"/>
  <c r="AJ43" i="17"/>
  <c r="AK43" i="17"/>
  <c r="AL43" i="17"/>
  <c r="AM43" i="17"/>
  <c r="AN43" i="17"/>
  <c r="AO43" i="17"/>
  <c r="B44" i="17"/>
  <c r="C44" i="17"/>
  <c r="D44" i="17"/>
  <c r="E44" i="17"/>
  <c r="F44" i="17"/>
  <c r="H44" i="17"/>
  <c r="I44" i="17"/>
  <c r="J44" i="17"/>
  <c r="K44" i="17"/>
  <c r="L44" i="17"/>
  <c r="M44" i="17"/>
  <c r="N44" i="17"/>
  <c r="O44" i="17"/>
  <c r="P44" i="17"/>
  <c r="Q44" i="17"/>
  <c r="R44" i="17"/>
  <c r="S44" i="17"/>
  <c r="T44" i="17"/>
  <c r="U44" i="17"/>
  <c r="V44" i="17"/>
  <c r="W44" i="17"/>
  <c r="X44" i="17"/>
  <c r="Y44" i="17"/>
  <c r="Z44" i="17"/>
  <c r="AA44" i="17"/>
  <c r="AB44" i="17"/>
  <c r="AC44" i="17"/>
  <c r="AD44" i="17"/>
  <c r="AE44" i="17"/>
  <c r="AF44" i="17"/>
  <c r="AG44" i="17"/>
  <c r="AH44" i="17"/>
  <c r="AI44" i="17"/>
  <c r="AJ44" i="17"/>
  <c r="AK44" i="17"/>
  <c r="AL44" i="17"/>
  <c r="AM44" i="17"/>
  <c r="AN44" i="17"/>
  <c r="AO44" i="17"/>
  <c r="B45" i="17"/>
  <c r="C45" i="17"/>
  <c r="D45" i="17"/>
  <c r="E45" i="17"/>
  <c r="F45" i="17"/>
  <c r="H45" i="17"/>
  <c r="I45" i="17"/>
  <c r="J45" i="17"/>
  <c r="K45" i="17"/>
  <c r="L45" i="17"/>
  <c r="M45" i="17"/>
  <c r="N45" i="17"/>
  <c r="O45" i="17"/>
  <c r="P45" i="17"/>
  <c r="Q45" i="17"/>
  <c r="R45" i="17"/>
  <c r="S45" i="17"/>
  <c r="T45" i="17"/>
  <c r="U45" i="17"/>
  <c r="V45" i="17"/>
  <c r="W45" i="17"/>
  <c r="X45" i="17"/>
  <c r="Y45" i="17"/>
  <c r="Z45" i="17"/>
  <c r="AA45" i="17"/>
  <c r="AB45" i="17"/>
  <c r="AC45" i="17"/>
  <c r="AD45" i="17"/>
  <c r="AE45" i="17"/>
  <c r="AF45" i="17"/>
  <c r="AG45" i="17"/>
  <c r="AH45" i="17"/>
  <c r="AI45" i="17"/>
  <c r="AJ45" i="17"/>
  <c r="AK45" i="17"/>
  <c r="AL45" i="17"/>
  <c r="AM45" i="17"/>
  <c r="AN45" i="17"/>
  <c r="AO45" i="17"/>
  <c r="B46" i="17"/>
  <c r="C46" i="17"/>
  <c r="D46" i="17"/>
  <c r="E46" i="17"/>
  <c r="F46" i="17"/>
  <c r="H46" i="17"/>
  <c r="I46" i="17"/>
  <c r="J46" i="17"/>
  <c r="K46" i="17"/>
  <c r="L46" i="17"/>
  <c r="M46" i="17"/>
  <c r="N46" i="17"/>
  <c r="O46" i="17"/>
  <c r="P46" i="17"/>
  <c r="Q46" i="17"/>
  <c r="R46" i="17"/>
  <c r="S46" i="17"/>
  <c r="T46" i="17"/>
  <c r="U46" i="17"/>
  <c r="V46" i="17"/>
  <c r="W46" i="17"/>
  <c r="X46" i="17"/>
  <c r="Y46" i="17"/>
  <c r="Z46" i="17"/>
  <c r="AA46" i="17"/>
  <c r="AB46" i="17"/>
  <c r="AC46" i="17"/>
  <c r="AD46" i="17"/>
  <c r="AE46" i="17"/>
  <c r="AF46" i="17"/>
  <c r="AG46" i="17"/>
  <c r="AH46" i="17"/>
  <c r="AI46" i="17"/>
  <c r="AJ46" i="17"/>
  <c r="AK46" i="17"/>
  <c r="AL46" i="17"/>
  <c r="AM46" i="17"/>
  <c r="AN46" i="17"/>
  <c r="AO46" i="17"/>
  <c r="B47" i="17"/>
  <c r="C47" i="17"/>
  <c r="D47" i="17"/>
  <c r="E47" i="17"/>
  <c r="F47" i="17"/>
  <c r="H47" i="17"/>
  <c r="I47" i="17"/>
  <c r="J47" i="17"/>
  <c r="K47" i="17"/>
  <c r="L47" i="17"/>
  <c r="M47" i="17"/>
  <c r="N47" i="17"/>
  <c r="O47" i="17"/>
  <c r="P47" i="17"/>
  <c r="Q47" i="17"/>
  <c r="R47" i="17"/>
  <c r="S47" i="17"/>
  <c r="T47" i="17"/>
  <c r="U47" i="17"/>
  <c r="V47" i="17"/>
  <c r="W47" i="17"/>
  <c r="X47" i="17"/>
  <c r="Y47" i="17"/>
  <c r="Z47" i="17"/>
  <c r="AA47" i="17"/>
  <c r="AB47" i="17"/>
  <c r="AC47" i="17"/>
  <c r="AD47" i="17"/>
  <c r="AE47" i="17"/>
  <c r="AF47" i="17"/>
  <c r="AG47" i="17"/>
  <c r="AH47" i="17"/>
  <c r="AI47" i="17"/>
  <c r="AJ47" i="17"/>
  <c r="AK47" i="17"/>
  <c r="AL47" i="17"/>
  <c r="AM47" i="17"/>
  <c r="AN47" i="17"/>
  <c r="AO47" i="17"/>
  <c r="B48" i="17"/>
  <c r="C48" i="17"/>
  <c r="D48" i="17"/>
  <c r="E48" i="17"/>
  <c r="F48" i="17"/>
  <c r="H48" i="17"/>
  <c r="I48" i="17"/>
  <c r="J48" i="17"/>
  <c r="K48" i="17"/>
  <c r="L48" i="17"/>
  <c r="M48" i="17"/>
  <c r="N48" i="17"/>
  <c r="O48" i="17"/>
  <c r="P48" i="17"/>
  <c r="Q48" i="17"/>
  <c r="R48" i="17"/>
  <c r="S48" i="17"/>
  <c r="T48" i="17"/>
  <c r="U48" i="17"/>
  <c r="V48" i="17"/>
  <c r="W48" i="17"/>
  <c r="X48" i="17"/>
  <c r="Y48" i="17"/>
  <c r="Z48" i="17"/>
  <c r="AA48" i="17"/>
  <c r="AB48" i="17"/>
  <c r="AC48" i="17"/>
  <c r="AD48" i="17"/>
  <c r="AE48" i="17"/>
  <c r="AF48" i="17"/>
  <c r="AG48" i="17"/>
  <c r="AH48" i="17"/>
  <c r="AI48" i="17"/>
  <c r="AJ48" i="17"/>
  <c r="AK48" i="17"/>
  <c r="AL48" i="17"/>
  <c r="AM48" i="17"/>
  <c r="AN48" i="17"/>
  <c r="AO48" i="17"/>
  <c r="B49" i="17"/>
  <c r="C49" i="17"/>
  <c r="D49" i="17"/>
  <c r="E49" i="17"/>
  <c r="F49" i="17"/>
  <c r="H49" i="17"/>
  <c r="I49" i="17"/>
  <c r="J49" i="17"/>
  <c r="K49" i="17"/>
  <c r="L49" i="17"/>
  <c r="M49" i="17"/>
  <c r="N49" i="17"/>
  <c r="O49" i="17"/>
  <c r="P49" i="17"/>
  <c r="Q49" i="17"/>
  <c r="R49" i="17"/>
  <c r="S49" i="17"/>
  <c r="T49" i="17"/>
  <c r="U49" i="17"/>
  <c r="V49" i="17"/>
  <c r="W49" i="17"/>
  <c r="X49" i="17"/>
  <c r="Y49" i="17"/>
  <c r="Z49" i="17"/>
  <c r="AA49" i="17"/>
  <c r="AB49" i="17"/>
  <c r="AC49" i="17"/>
  <c r="AD49" i="17"/>
  <c r="AE49" i="17"/>
  <c r="AF49" i="17"/>
  <c r="AG49" i="17"/>
  <c r="AH49" i="17"/>
  <c r="AI49" i="17"/>
  <c r="AJ49" i="17"/>
  <c r="AK49" i="17"/>
  <c r="AL49" i="17"/>
  <c r="AM49" i="17"/>
  <c r="AN49" i="17"/>
  <c r="AO49" i="17"/>
  <c r="B50" i="17"/>
  <c r="C50" i="17"/>
  <c r="D50" i="17"/>
  <c r="E50" i="17"/>
  <c r="F50" i="17"/>
  <c r="H50" i="17"/>
  <c r="I50" i="17"/>
  <c r="J50" i="17"/>
  <c r="K50" i="17"/>
  <c r="L50" i="17"/>
  <c r="M50" i="17"/>
  <c r="N50" i="17"/>
  <c r="O50" i="17"/>
  <c r="P50" i="17"/>
  <c r="Q50" i="17"/>
  <c r="R50" i="17"/>
  <c r="S50" i="17"/>
  <c r="T50" i="17"/>
  <c r="U50" i="17"/>
  <c r="V50" i="17"/>
  <c r="W50" i="17"/>
  <c r="X50" i="17"/>
  <c r="Y50" i="17"/>
  <c r="Z50" i="17"/>
  <c r="AA50" i="17"/>
  <c r="AB50" i="17"/>
  <c r="AC50" i="17"/>
  <c r="AD50" i="17"/>
  <c r="AE50" i="17"/>
  <c r="AF50" i="17"/>
  <c r="AG50" i="17"/>
  <c r="AH50" i="17"/>
  <c r="AI50" i="17"/>
  <c r="AJ50" i="17"/>
  <c r="AK50" i="17"/>
  <c r="AL50" i="17"/>
  <c r="AM50" i="17"/>
  <c r="AN50" i="17"/>
  <c r="AO50" i="17"/>
  <c r="B51" i="17"/>
  <c r="C51" i="17"/>
  <c r="D51" i="17"/>
  <c r="E51" i="17"/>
  <c r="F51" i="17"/>
  <c r="H51" i="17"/>
  <c r="I51" i="17"/>
  <c r="J51" i="17"/>
  <c r="K51" i="17"/>
  <c r="L51" i="17"/>
  <c r="M51" i="17"/>
  <c r="N51" i="17"/>
  <c r="O51" i="17"/>
  <c r="P51" i="17"/>
  <c r="Q51" i="17"/>
  <c r="R51" i="17"/>
  <c r="S51" i="17"/>
  <c r="T51" i="17"/>
  <c r="U51" i="17"/>
  <c r="V51" i="17"/>
  <c r="W51" i="17"/>
  <c r="X51" i="17"/>
  <c r="Y51" i="17"/>
  <c r="Z51" i="17"/>
  <c r="AA51" i="17"/>
  <c r="AB51" i="17"/>
  <c r="AC51" i="17"/>
  <c r="AD51" i="17"/>
  <c r="AE51" i="17"/>
  <c r="AF51" i="17"/>
  <c r="AG51" i="17"/>
  <c r="AH51" i="17"/>
  <c r="AI51" i="17"/>
  <c r="AJ51" i="17"/>
  <c r="AK51" i="17"/>
  <c r="AL51" i="17"/>
  <c r="AM51" i="17"/>
  <c r="AN51" i="17"/>
  <c r="AO51" i="17"/>
  <c r="B52" i="17"/>
  <c r="C52" i="17"/>
  <c r="D52" i="17"/>
  <c r="E52" i="17"/>
  <c r="F52" i="17"/>
  <c r="H52" i="17"/>
  <c r="I52" i="17"/>
  <c r="J52" i="17"/>
  <c r="K52" i="17"/>
  <c r="L52" i="17"/>
  <c r="M52" i="17"/>
  <c r="N52" i="17"/>
  <c r="O52" i="17"/>
  <c r="P52" i="17"/>
  <c r="Q52" i="17"/>
  <c r="R52" i="17"/>
  <c r="S52" i="17"/>
  <c r="T52" i="17"/>
  <c r="U52" i="17"/>
  <c r="V52" i="17"/>
  <c r="W52" i="17"/>
  <c r="X52" i="17"/>
  <c r="Y52" i="17"/>
  <c r="Z52" i="17"/>
  <c r="AA52" i="17"/>
  <c r="AB52" i="17"/>
  <c r="AC52" i="17"/>
  <c r="AD52" i="17"/>
  <c r="AE52" i="17"/>
  <c r="AF52" i="17"/>
  <c r="AG52" i="17"/>
  <c r="AH52" i="17"/>
  <c r="AI52" i="17"/>
  <c r="AJ52" i="17"/>
  <c r="AK52" i="17"/>
  <c r="AL52" i="17"/>
  <c r="AM52" i="17"/>
  <c r="AN52" i="17"/>
  <c r="AO52" i="17"/>
  <c r="B53" i="17"/>
  <c r="C53" i="17"/>
  <c r="D53" i="17"/>
  <c r="E53" i="17"/>
  <c r="F53" i="17"/>
  <c r="H53" i="17"/>
  <c r="I53" i="17"/>
  <c r="J53" i="17"/>
  <c r="K53" i="17"/>
  <c r="L53" i="17"/>
  <c r="M53" i="17"/>
  <c r="N53" i="17"/>
  <c r="O53" i="17"/>
  <c r="P53" i="17"/>
  <c r="Q53" i="17"/>
  <c r="R53" i="17"/>
  <c r="S53" i="17"/>
  <c r="T53" i="17"/>
  <c r="U53" i="17"/>
  <c r="V53" i="17"/>
  <c r="W53" i="17"/>
  <c r="X53" i="17"/>
  <c r="Y53" i="17"/>
  <c r="Z53" i="17"/>
  <c r="AA53" i="17"/>
  <c r="AB53" i="17"/>
  <c r="AC53" i="17"/>
  <c r="AD53" i="17"/>
  <c r="AE53" i="17"/>
  <c r="AF53" i="17"/>
  <c r="AG53" i="17"/>
  <c r="AH53" i="17"/>
  <c r="AI53" i="17"/>
  <c r="AJ53" i="17"/>
  <c r="AK53" i="17"/>
  <c r="AL53" i="17"/>
  <c r="AM53" i="17"/>
  <c r="AN53" i="17"/>
  <c r="AO53" i="17"/>
  <c r="B54" i="17"/>
  <c r="C54" i="17"/>
  <c r="D54" i="17"/>
  <c r="E54" i="17"/>
  <c r="F54" i="17"/>
  <c r="H54" i="17"/>
  <c r="I54" i="17"/>
  <c r="J54" i="17"/>
  <c r="K54" i="17"/>
  <c r="L54" i="17"/>
  <c r="M54" i="17"/>
  <c r="N54" i="17"/>
  <c r="O54" i="17"/>
  <c r="P54" i="17"/>
  <c r="Q54" i="17"/>
  <c r="R54" i="17"/>
  <c r="S54" i="17"/>
  <c r="T54" i="17"/>
  <c r="U54" i="17"/>
  <c r="V54" i="17"/>
  <c r="W54" i="17"/>
  <c r="X54" i="17"/>
  <c r="Y54" i="17"/>
  <c r="Z54" i="17"/>
  <c r="AA54" i="17"/>
  <c r="AB54" i="17"/>
  <c r="AC54" i="17"/>
  <c r="AD54" i="17"/>
  <c r="AE54" i="17"/>
  <c r="AF54" i="17"/>
  <c r="AG54" i="17"/>
  <c r="AH54" i="17"/>
  <c r="AI54" i="17"/>
  <c r="AJ54" i="17"/>
  <c r="AK54" i="17"/>
  <c r="AL54" i="17"/>
  <c r="AM54" i="17"/>
  <c r="AN54" i="17"/>
  <c r="AO54" i="17"/>
  <c r="B55" i="17"/>
  <c r="C55" i="17"/>
  <c r="D55" i="17"/>
  <c r="E55" i="17"/>
  <c r="F55" i="17"/>
  <c r="H55" i="17"/>
  <c r="I55" i="17"/>
  <c r="J55" i="17"/>
  <c r="K55" i="17"/>
  <c r="L55" i="17"/>
  <c r="M55" i="17"/>
  <c r="N55" i="17"/>
  <c r="O55" i="17"/>
  <c r="P55" i="17"/>
  <c r="Q55" i="17"/>
  <c r="R55" i="17"/>
  <c r="S55" i="17"/>
  <c r="T55" i="17"/>
  <c r="U55" i="17"/>
  <c r="V55" i="17"/>
  <c r="W55" i="17"/>
  <c r="X55" i="17"/>
  <c r="Y55" i="17"/>
  <c r="Z55" i="17"/>
  <c r="AA55" i="17"/>
  <c r="AB55" i="17"/>
  <c r="AC55" i="17"/>
  <c r="AD55" i="17"/>
  <c r="AE55" i="17"/>
  <c r="AF55" i="17"/>
  <c r="AG55" i="17"/>
  <c r="AH55" i="17"/>
  <c r="AI55" i="17"/>
  <c r="AJ55" i="17"/>
  <c r="AK55" i="17"/>
  <c r="AL55" i="17"/>
  <c r="AM55" i="17"/>
  <c r="AN55" i="17"/>
  <c r="AO55" i="17"/>
  <c r="B56" i="17"/>
  <c r="C56" i="17"/>
  <c r="D56" i="17"/>
  <c r="E56" i="17"/>
  <c r="F56" i="17"/>
  <c r="H56" i="17"/>
  <c r="I56" i="17"/>
  <c r="J56" i="17"/>
  <c r="K56" i="17"/>
  <c r="L56" i="17"/>
  <c r="M56" i="17"/>
  <c r="N56" i="17"/>
  <c r="O56" i="17"/>
  <c r="P56" i="17"/>
  <c r="Q56" i="17"/>
  <c r="R56" i="17"/>
  <c r="S56" i="17"/>
  <c r="T56" i="17"/>
  <c r="U56" i="17"/>
  <c r="V56" i="17"/>
  <c r="W56" i="17"/>
  <c r="X56" i="17"/>
  <c r="Y56" i="17"/>
  <c r="Z56" i="17"/>
  <c r="AA56" i="17"/>
  <c r="AB56" i="17"/>
  <c r="AC56" i="17"/>
  <c r="AD56" i="17"/>
  <c r="AE56" i="17"/>
  <c r="AF56" i="17"/>
  <c r="AG56" i="17"/>
  <c r="AH56" i="17"/>
  <c r="AI56" i="17"/>
  <c r="AJ56" i="17"/>
  <c r="AK56" i="17"/>
  <c r="AL56" i="17"/>
  <c r="AM56" i="17"/>
  <c r="AN56" i="17"/>
  <c r="AO56" i="17"/>
  <c r="B57" i="17"/>
  <c r="C57" i="17"/>
  <c r="D57" i="17"/>
  <c r="E57" i="17"/>
  <c r="F57" i="17"/>
  <c r="H57" i="17"/>
  <c r="I57" i="17"/>
  <c r="J57" i="17"/>
  <c r="K57" i="17"/>
  <c r="L57" i="17"/>
  <c r="M57" i="17"/>
  <c r="N57" i="17"/>
  <c r="O57" i="17"/>
  <c r="P57" i="17"/>
  <c r="Q57" i="17"/>
  <c r="R57" i="17"/>
  <c r="S57" i="17"/>
  <c r="T57" i="17"/>
  <c r="U57" i="17"/>
  <c r="V57" i="17"/>
  <c r="W57" i="17"/>
  <c r="X57" i="17"/>
  <c r="Y57" i="17"/>
  <c r="Z57" i="17"/>
  <c r="AA57" i="17"/>
  <c r="AB57" i="17"/>
  <c r="AC57" i="17"/>
  <c r="AD57" i="17"/>
  <c r="AE57" i="17"/>
  <c r="AF57" i="17"/>
  <c r="AG57" i="17"/>
  <c r="AH57" i="17"/>
  <c r="AI57" i="17"/>
  <c r="AJ57" i="17"/>
  <c r="AK57" i="17"/>
  <c r="AL57" i="17"/>
  <c r="AM57" i="17"/>
  <c r="AN57" i="17"/>
  <c r="AO57" i="17"/>
  <c r="B58" i="17"/>
  <c r="C58" i="17"/>
  <c r="D58" i="17"/>
  <c r="E58" i="17"/>
  <c r="F58" i="17"/>
  <c r="H58" i="17"/>
  <c r="I58" i="17"/>
  <c r="J58" i="17"/>
  <c r="K58" i="17"/>
  <c r="L58" i="17"/>
  <c r="M58" i="17"/>
  <c r="N58" i="17"/>
  <c r="O58" i="17"/>
  <c r="P58" i="17"/>
  <c r="Q58" i="17"/>
  <c r="R58" i="17"/>
  <c r="S58" i="17"/>
  <c r="T58" i="17"/>
  <c r="U58" i="17"/>
  <c r="V58" i="17"/>
  <c r="W58" i="17"/>
  <c r="X58" i="17"/>
  <c r="Y58" i="17"/>
  <c r="Z58" i="17"/>
  <c r="AA58" i="17"/>
  <c r="AB58" i="17"/>
  <c r="AC58" i="17"/>
  <c r="AD58" i="17"/>
  <c r="AE58" i="17"/>
  <c r="AF58" i="17"/>
  <c r="AG58" i="17"/>
  <c r="AH58" i="17"/>
  <c r="AI58" i="17"/>
  <c r="AJ58" i="17"/>
  <c r="AK58" i="17"/>
  <c r="AL58" i="17"/>
  <c r="AM58" i="17"/>
  <c r="AN58" i="17"/>
  <c r="AO58" i="17"/>
  <c r="B59" i="17"/>
  <c r="C59" i="17"/>
  <c r="D59" i="17"/>
  <c r="E59" i="17"/>
  <c r="F59" i="17"/>
  <c r="H59" i="17"/>
  <c r="I59" i="17"/>
  <c r="J59" i="17"/>
  <c r="K59" i="17"/>
  <c r="L59" i="17"/>
  <c r="M59" i="17"/>
  <c r="N59" i="17"/>
  <c r="O59" i="17"/>
  <c r="P59" i="17"/>
  <c r="Q59" i="17"/>
  <c r="R59" i="17"/>
  <c r="S59" i="17"/>
  <c r="T59" i="17"/>
  <c r="U59" i="17"/>
  <c r="V59" i="17"/>
  <c r="W59" i="17"/>
  <c r="X59" i="17"/>
  <c r="Y59" i="17"/>
  <c r="Z59" i="17"/>
  <c r="AA59" i="17"/>
  <c r="AB59" i="17"/>
  <c r="AC59" i="17"/>
  <c r="AD59" i="17"/>
  <c r="AE59" i="17"/>
  <c r="AF59" i="17"/>
  <c r="AG59" i="17"/>
  <c r="AH59" i="17"/>
  <c r="AI59" i="17"/>
  <c r="AJ59" i="17"/>
  <c r="AK59" i="17"/>
  <c r="AL59" i="17"/>
  <c r="AM59" i="17"/>
  <c r="AN59" i="17"/>
  <c r="AO59" i="17"/>
  <c r="B60" i="17"/>
  <c r="C60" i="17"/>
  <c r="D60" i="17"/>
  <c r="E60" i="17"/>
  <c r="F60" i="17"/>
  <c r="H60" i="17"/>
  <c r="I60" i="17"/>
  <c r="J60" i="17"/>
  <c r="K60" i="17"/>
  <c r="L60" i="17"/>
  <c r="M60" i="17"/>
  <c r="N60" i="17"/>
  <c r="O60" i="17"/>
  <c r="P60" i="17"/>
  <c r="Q60" i="17"/>
  <c r="R60" i="17"/>
  <c r="S60" i="17"/>
  <c r="T60" i="17"/>
  <c r="U60" i="17"/>
  <c r="V60" i="17"/>
  <c r="W60" i="17"/>
  <c r="X60" i="17"/>
  <c r="Y60" i="17"/>
  <c r="Z60" i="17"/>
  <c r="AA60" i="17"/>
  <c r="AB60" i="17"/>
  <c r="AC60" i="17"/>
  <c r="AD60" i="17"/>
  <c r="AE60" i="17"/>
  <c r="AF60" i="17"/>
  <c r="AG60" i="17"/>
  <c r="AH60" i="17"/>
  <c r="AI60" i="17"/>
  <c r="AJ60" i="17"/>
  <c r="AK60" i="17"/>
  <c r="AL60" i="17"/>
  <c r="AM60" i="17"/>
  <c r="AN60" i="17"/>
  <c r="AO60" i="17"/>
  <c r="B61" i="17"/>
  <c r="C61" i="17"/>
  <c r="D61" i="17"/>
  <c r="E61" i="17"/>
  <c r="F61" i="17"/>
  <c r="H61" i="17"/>
  <c r="I61" i="17"/>
  <c r="J61" i="17"/>
  <c r="K61" i="17"/>
  <c r="L61" i="17"/>
  <c r="M61" i="17"/>
  <c r="N61" i="17"/>
  <c r="O61" i="17"/>
  <c r="P61" i="17"/>
  <c r="Q61" i="17"/>
  <c r="R61" i="17"/>
  <c r="S61" i="17"/>
  <c r="T61" i="17"/>
  <c r="U61" i="17"/>
  <c r="V61" i="17"/>
  <c r="W61" i="17"/>
  <c r="X61" i="17"/>
  <c r="Y61" i="17"/>
  <c r="Z61" i="17"/>
  <c r="AA61" i="17"/>
  <c r="AB61" i="17"/>
  <c r="AC61" i="17"/>
  <c r="AD61" i="17"/>
  <c r="AE61" i="17"/>
  <c r="AF61" i="17"/>
  <c r="AG61" i="17"/>
  <c r="AH61" i="17"/>
  <c r="AI61" i="17"/>
  <c r="AJ61" i="17"/>
  <c r="AK61" i="17"/>
  <c r="AL61" i="17"/>
  <c r="AM61" i="17"/>
  <c r="AN61" i="17"/>
  <c r="AO61" i="17"/>
  <c r="B62" i="17"/>
  <c r="C62" i="17"/>
  <c r="D62" i="17"/>
  <c r="E62" i="17"/>
  <c r="F62" i="17"/>
  <c r="H62" i="17"/>
  <c r="I62" i="17"/>
  <c r="J62" i="17"/>
  <c r="K62" i="17"/>
  <c r="L62" i="17"/>
  <c r="M62" i="17"/>
  <c r="N62" i="17"/>
  <c r="O62" i="17"/>
  <c r="P62" i="17"/>
  <c r="Q62" i="17"/>
  <c r="R62" i="17"/>
  <c r="S62" i="17"/>
  <c r="T62" i="17"/>
  <c r="U62" i="17"/>
  <c r="V62" i="17"/>
  <c r="W62" i="17"/>
  <c r="X62" i="17"/>
  <c r="Y62" i="17"/>
  <c r="Z62" i="17"/>
  <c r="AA62" i="17"/>
  <c r="AB62" i="17"/>
  <c r="AC62" i="17"/>
  <c r="AD62" i="17"/>
  <c r="AE62" i="17"/>
  <c r="AF62" i="17"/>
  <c r="AG62" i="17"/>
  <c r="AH62" i="17"/>
  <c r="AI62" i="17"/>
  <c r="AJ62" i="17"/>
  <c r="AK62" i="17"/>
  <c r="AL62" i="17"/>
  <c r="AM62" i="17"/>
  <c r="AN62" i="17"/>
  <c r="AO62" i="17"/>
  <c r="B6" i="17"/>
  <c r="C6" i="17"/>
  <c r="D6" i="17"/>
  <c r="E6" i="17"/>
  <c r="F6" i="17"/>
  <c r="H6" i="17"/>
  <c r="I6" i="17"/>
  <c r="J6" i="17"/>
  <c r="K6" i="17"/>
  <c r="L6" i="17"/>
  <c r="M6" i="17"/>
  <c r="N6" i="17"/>
  <c r="O6" i="17"/>
  <c r="P6" i="17"/>
  <c r="Q6" i="17"/>
  <c r="R6" i="17"/>
  <c r="S6" i="17"/>
  <c r="T6" i="17"/>
  <c r="U6" i="17"/>
  <c r="V6" i="17"/>
  <c r="W6" i="17"/>
  <c r="X6" i="17"/>
  <c r="Y6" i="17"/>
  <c r="Z6" i="17"/>
  <c r="AA6" i="17"/>
  <c r="AB6" i="17"/>
  <c r="AC6" i="17"/>
  <c r="AD6" i="17"/>
  <c r="AE6" i="17"/>
  <c r="AF6" i="17"/>
  <c r="AG6" i="17"/>
  <c r="AH6" i="17"/>
  <c r="AI6" i="17"/>
  <c r="AJ6" i="17"/>
  <c r="AK6" i="17"/>
  <c r="AL6" i="17"/>
  <c r="AM6" i="17"/>
  <c r="AN6" i="17"/>
  <c r="AO6" i="17"/>
  <c r="B7" i="17"/>
  <c r="C7" i="17"/>
  <c r="D7" i="17"/>
  <c r="E7" i="17"/>
  <c r="F7" i="17"/>
  <c r="H7" i="17"/>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B8" i="17"/>
  <c r="C8" i="17"/>
  <c r="D8" i="17"/>
  <c r="E8" i="17"/>
  <c r="F8" i="17"/>
  <c r="H8"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B9" i="17"/>
  <c r="C9" i="17"/>
  <c r="D9" i="17"/>
  <c r="E9" i="17"/>
  <c r="F9" i="17"/>
  <c r="H9"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B10" i="17"/>
  <c r="C10" i="17"/>
  <c r="D10" i="17"/>
  <c r="E10" i="17"/>
  <c r="F10" i="17"/>
  <c r="H10" i="17"/>
  <c r="I10" i="17"/>
  <c r="J10" i="17"/>
  <c r="K10" i="17"/>
  <c r="L10" i="17"/>
  <c r="M10" i="17"/>
  <c r="N10" i="17"/>
  <c r="O10" i="17"/>
  <c r="P10" i="17"/>
  <c r="Q10" i="17"/>
  <c r="R10" i="17"/>
  <c r="S10" i="17"/>
  <c r="T10" i="17"/>
  <c r="U10" i="17"/>
  <c r="V10" i="17"/>
  <c r="W10" i="17"/>
  <c r="X10" i="17"/>
  <c r="Y10" i="17"/>
  <c r="Z10" i="17"/>
  <c r="AA10" i="17"/>
  <c r="AB10" i="17"/>
  <c r="AC10" i="17"/>
  <c r="AD10" i="17"/>
  <c r="AE10" i="17"/>
  <c r="AF10" i="17"/>
  <c r="AG10" i="17"/>
  <c r="AH10" i="17"/>
  <c r="AI10" i="17"/>
  <c r="AJ10" i="17"/>
  <c r="AK10" i="17"/>
  <c r="AL10" i="17"/>
  <c r="AM10" i="17"/>
  <c r="AN10" i="17"/>
  <c r="AO10" i="17"/>
  <c r="B11" i="17"/>
  <c r="C11" i="17"/>
  <c r="D11" i="17"/>
  <c r="E11" i="17"/>
  <c r="F11" i="17"/>
  <c r="H11" i="17"/>
  <c r="I11" i="17"/>
  <c r="J11" i="17"/>
  <c r="K11" i="17"/>
  <c r="L11" i="17"/>
  <c r="M11" i="17"/>
  <c r="N11" i="17"/>
  <c r="O11" i="17"/>
  <c r="P11" i="17"/>
  <c r="Q11" i="17"/>
  <c r="R11" i="17"/>
  <c r="S11" i="17"/>
  <c r="T11" i="17"/>
  <c r="U11" i="17"/>
  <c r="V11" i="17"/>
  <c r="W11" i="17"/>
  <c r="X11" i="17"/>
  <c r="Y11" i="17"/>
  <c r="Z11" i="17"/>
  <c r="AA11" i="17"/>
  <c r="AB11" i="17"/>
  <c r="AC11" i="17"/>
  <c r="AD11" i="17"/>
  <c r="AE11" i="17"/>
  <c r="AF11" i="17"/>
  <c r="AG11" i="17"/>
  <c r="AH11" i="17"/>
  <c r="AI11" i="17"/>
  <c r="AJ11" i="17"/>
  <c r="AK11" i="17"/>
  <c r="AL11" i="17"/>
  <c r="AM11" i="17"/>
  <c r="AN11" i="17"/>
  <c r="AO11" i="17"/>
  <c r="B12" i="17"/>
  <c r="C12" i="17"/>
  <c r="D12" i="17"/>
  <c r="E12" i="17"/>
  <c r="F12" i="17"/>
  <c r="H12" i="17"/>
  <c r="I12" i="17"/>
  <c r="J12" i="17"/>
  <c r="K12" i="17"/>
  <c r="L12" i="17"/>
  <c r="M12" i="17"/>
  <c r="N12" i="17"/>
  <c r="O12" i="17"/>
  <c r="P12" i="17"/>
  <c r="Q12" i="17"/>
  <c r="R12" i="17"/>
  <c r="S12" i="17"/>
  <c r="T12" i="17"/>
  <c r="U12" i="17"/>
  <c r="V12" i="17"/>
  <c r="W12" i="17"/>
  <c r="X12" i="17"/>
  <c r="Y12" i="17"/>
  <c r="Z12" i="17"/>
  <c r="AA12" i="17"/>
  <c r="AB12" i="17"/>
  <c r="AC12" i="17"/>
  <c r="AD12" i="17"/>
  <c r="AE12" i="17"/>
  <c r="AF12" i="17"/>
  <c r="AG12" i="17"/>
  <c r="AH12" i="17"/>
  <c r="AI12" i="17"/>
  <c r="AJ12" i="17"/>
  <c r="AK12" i="17"/>
  <c r="AL12" i="17"/>
  <c r="AM12" i="17"/>
  <c r="AN12" i="17"/>
  <c r="AO12" i="17"/>
  <c r="B13" i="17"/>
  <c r="C13" i="17"/>
  <c r="D13" i="17"/>
  <c r="E13" i="17"/>
  <c r="F13" i="17"/>
  <c r="H13" i="17"/>
  <c r="I13" i="17"/>
  <c r="J13" i="17"/>
  <c r="K13" i="17"/>
  <c r="L13" i="17"/>
  <c r="M13" i="17"/>
  <c r="N13" i="17"/>
  <c r="O13" i="17"/>
  <c r="P13" i="17"/>
  <c r="Q13" i="17"/>
  <c r="R13" i="17"/>
  <c r="S13" i="17"/>
  <c r="T13" i="17"/>
  <c r="U13" i="17"/>
  <c r="V13" i="17"/>
  <c r="W13" i="17"/>
  <c r="X13" i="17"/>
  <c r="Y13" i="17"/>
  <c r="Z13" i="17"/>
  <c r="AA13" i="17"/>
  <c r="AB13" i="17"/>
  <c r="AC13" i="17"/>
  <c r="AD13" i="17"/>
  <c r="AE13" i="17"/>
  <c r="AF13" i="17"/>
  <c r="AG13" i="17"/>
  <c r="AH13" i="17"/>
  <c r="AI13" i="17"/>
  <c r="AJ13" i="17"/>
  <c r="AK13" i="17"/>
  <c r="AL13" i="17"/>
  <c r="AM13" i="17"/>
  <c r="AN13" i="17"/>
  <c r="AO13" i="17"/>
  <c r="B14" i="17"/>
  <c r="C14" i="17"/>
  <c r="D14" i="17"/>
  <c r="E14" i="17"/>
  <c r="F14" i="17"/>
  <c r="H14" i="17"/>
  <c r="I14" i="17"/>
  <c r="J14" i="17"/>
  <c r="K14" i="17"/>
  <c r="L14" i="17"/>
  <c r="M14" i="17"/>
  <c r="N14" i="17"/>
  <c r="O14" i="17"/>
  <c r="P14" i="17"/>
  <c r="Q14" i="17"/>
  <c r="R14" i="17"/>
  <c r="S14" i="17"/>
  <c r="T14" i="17"/>
  <c r="U14" i="17"/>
  <c r="V14" i="17"/>
  <c r="W14" i="17"/>
  <c r="X14" i="17"/>
  <c r="Y14" i="17"/>
  <c r="Z14" i="17"/>
  <c r="AA14" i="17"/>
  <c r="AB14" i="17"/>
  <c r="AC14" i="17"/>
  <c r="AD14" i="17"/>
  <c r="AE14" i="17"/>
  <c r="AF14" i="17"/>
  <c r="AG14" i="17"/>
  <c r="AH14" i="17"/>
  <c r="AI14" i="17"/>
  <c r="AJ14" i="17"/>
  <c r="AK14" i="17"/>
  <c r="AL14" i="17"/>
  <c r="AM14" i="17"/>
  <c r="AN14" i="17"/>
  <c r="AO14" i="17"/>
  <c r="B15" i="17"/>
  <c r="C15" i="17"/>
  <c r="D15" i="17"/>
  <c r="E15" i="17"/>
  <c r="F15" i="17"/>
  <c r="H15" i="17"/>
  <c r="I15" i="17"/>
  <c r="J15" i="17"/>
  <c r="K15" i="17"/>
  <c r="L15" i="17"/>
  <c r="M15" i="17"/>
  <c r="N15" i="17"/>
  <c r="O15" i="17"/>
  <c r="P15" i="17"/>
  <c r="Q15" i="17"/>
  <c r="R15" i="17"/>
  <c r="S15" i="17"/>
  <c r="T15" i="17"/>
  <c r="U15" i="17"/>
  <c r="V15" i="17"/>
  <c r="W15" i="17"/>
  <c r="X15" i="17"/>
  <c r="Y15" i="17"/>
  <c r="Z15" i="17"/>
  <c r="AA15" i="17"/>
  <c r="AB15" i="17"/>
  <c r="AC15" i="17"/>
  <c r="AD15" i="17"/>
  <c r="AE15" i="17"/>
  <c r="AF15" i="17"/>
  <c r="AG15" i="17"/>
  <c r="AH15" i="17"/>
  <c r="AI15" i="17"/>
  <c r="AJ15" i="17"/>
  <c r="AK15" i="17"/>
  <c r="AL15" i="17"/>
  <c r="AM15" i="17"/>
  <c r="AN15" i="17"/>
  <c r="AO15" i="17"/>
  <c r="B16" i="17"/>
  <c r="C16" i="17"/>
  <c r="D16" i="17"/>
  <c r="E16" i="17"/>
  <c r="F16" i="17"/>
  <c r="H16" i="17"/>
  <c r="I16" i="17"/>
  <c r="J16" i="17"/>
  <c r="K16" i="17"/>
  <c r="L16" i="17"/>
  <c r="M16" i="17"/>
  <c r="N16" i="17"/>
  <c r="O16" i="17"/>
  <c r="P16" i="17"/>
  <c r="Q16" i="17"/>
  <c r="R16" i="17"/>
  <c r="S16" i="17"/>
  <c r="T16" i="17"/>
  <c r="U16" i="17"/>
  <c r="V16" i="17"/>
  <c r="W16" i="17"/>
  <c r="X16" i="17"/>
  <c r="Y16" i="17"/>
  <c r="Z16" i="17"/>
  <c r="AA16" i="17"/>
  <c r="AB16" i="17"/>
  <c r="AC16" i="17"/>
  <c r="AD16" i="17"/>
  <c r="AE16" i="17"/>
  <c r="AF16" i="17"/>
  <c r="AG16" i="17"/>
  <c r="AH16" i="17"/>
  <c r="AI16" i="17"/>
  <c r="AJ16" i="17"/>
  <c r="AK16" i="17"/>
  <c r="AL16" i="17"/>
  <c r="AM16" i="17"/>
  <c r="AN16" i="17"/>
  <c r="AO16" i="17"/>
  <c r="B17" i="17"/>
  <c r="C17" i="17"/>
  <c r="D17" i="17"/>
  <c r="E17" i="17"/>
  <c r="F17" i="17"/>
  <c r="H17" i="17"/>
  <c r="I17" i="17"/>
  <c r="J17"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AJ17" i="17"/>
  <c r="AK17" i="17"/>
  <c r="AL17" i="17"/>
  <c r="AM17" i="17"/>
  <c r="AN17" i="17"/>
  <c r="AO17" i="17"/>
  <c r="B18" i="17"/>
  <c r="C18" i="17"/>
  <c r="D18" i="17"/>
  <c r="E18" i="17"/>
  <c r="F18" i="17"/>
  <c r="H18" i="17"/>
  <c r="I18" i="17"/>
  <c r="J18" i="17"/>
  <c r="K18" i="17"/>
  <c r="L18" i="17"/>
  <c r="M18" i="17"/>
  <c r="N18" i="17"/>
  <c r="O18" i="17"/>
  <c r="P18" i="17"/>
  <c r="Q18" i="17"/>
  <c r="R18" i="17"/>
  <c r="S18" i="17"/>
  <c r="T18" i="17"/>
  <c r="U18" i="17"/>
  <c r="V18" i="17"/>
  <c r="W18" i="17"/>
  <c r="X18" i="17"/>
  <c r="Y18" i="17"/>
  <c r="Z18" i="17"/>
  <c r="AA18" i="17"/>
  <c r="AB18" i="17"/>
  <c r="AC18" i="17"/>
  <c r="AD18" i="17"/>
  <c r="AE18" i="17"/>
  <c r="AF18" i="17"/>
  <c r="AG18" i="17"/>
  <c r="AH18" i="17"/>
  <c r="AI18" i="17"/>
  <c r="AJ18" i="17"/>
  <c r="AK18" i="17"/>
  <c r="AL18" i="17"/>
  <c r="AM18" i="17"/>
  <c r="AN18" i="17"/>
  <c r="AO18" i="17"/>
  <c r="B19" i="17"/>
  <c r="C19" i="17"/>
  <c r="D19" i="17"/>
  <c r="E19" i="17"/>
  <c r="F19" i="17"/>
  <c r="H19" i="17"/>
  <c r="I19" i="17"/>
  <c r="J19" i="17"/>
  <c r="K19" i="17"/>
  <c r="L19" i="17"/>
  <c r="M19" i="17"/>
  <c r="N19" i="17"/>
  <c r="O19" i="17"/>
  <c r="P19" i="17"/>
  <c r="Q19" i="17"/>
  <c r="R19" i="17"/>
  <c r="S19" i="17"/>
  <c r="T19" i="17"/>
  <c r="U19" i="17"/>
  <c r="V19" i="17"/>
  <c r="W19" i="17"/>
  <c r="X19" i="17"/>
  <c r="Y19" i="17"/>
  <c r="Z19" i="17"/>
  <c r="AA19" i="17"/>
  <c r="AB19" i="17"/>
  <c r="AC19" i="17"/>
  <c r="AD19" i="17"/>
  <c r="AE19" i="17"/>
  <c r="AF19" i="17"/>
  <c r="AG19" i="17"/>
  <c r="AH19" i="17"/>
  <c r="AI19" i="17"/>
  <c r="AJ19" i="17"/>
  <c r="AK19" i="17"/>
  <c r="AL19" i="17"/>
  <c r="AM19" i="17"/>
  <c r="AN19" i="17"/>
  <c r="AO19" i="17"/>
  <c r="B20" i="17"/>
  <c r="C20" i="17"/>
  <c r="D20" i="17"/>
  <c r="E20" i="17"/>
  <c r="F20" i="17"/>
  <c r="H20" i="17"/>
  <c r="I20" i="17"/>
  <c r="J20" i="17"/>
  <c r="K20" i="17"/>
  <c r="L20" i="17"/>
  <c r="M20" i="17"/>
  <c r="N20" i="17"/>
  <c r="O20" i="17"/>
  <c r="P20" i="17"/>
  <c r="Q20" i="17"/>
  <c r="R20" i="17"/>
  <c r="S20" i="17"/>
  <c r="T20" i="17"/>
  <c r="U20" i="17"/>
  <c r="V20" i="17"/>
  <c r="W20" i="17"/>
  <c r="X20" i="17"/>
  <c r="Y20" i="17"/>
  <c r="Z20" i="17"/>
  <c r="AA20" i="17"/>
  <c r="AB20" i="17"/>
  <c r="AC20" i="17"/>
  <c r="AD20" i="17"/>
  <c r="AE20" i="17"/>
  <c r="AF20" i="17"/>
  <c r="AG20" i="17"/>
  <c r="AH20" i="17"/>
  <c r="AI20" i="17"/>
  <c r="AJ20" i="17"/>
  <c r="AK20" i="17"/>
  <c r="AL20" i="17"/>
  <c r="AM20" i="17"/>
  <c r="AN20" i="17"/>
  <c r="AO20" i="17"/>
  <c r="B21" i="17"/>
  <c r="C21" i="17"/>
  <c r="D21" i="17"/>
  <c r="E21" i="17"/>
  <c r="F21" i="17"/>
  <c r="H21" i="17"/>
  <c r="I21" i="17"/>
  <c r="J21" i="17"/>
  <c r="K21" i="17"/>
  <c r="L21" i="17"/>
  <c r="M21" i="17"/>
  <c r="N21" i="17"/>
  <c r="O21" i="17"/>
  <c r="P21" i="17"/>
  <c r="Q21" i="17"/>
  <c r="R21" i="17"/>
  <c r="S21" i="17"/>
  <c r="T21" i="17"/>
  <c r="U21" i="17"/>
  <c r="V21" i="17"/>
  <c r="W21" i="17"/>
  <c r="X21" i="17"/>
  <c r="Y21" i="17"/>
  <c r="Z21" i="17"/>
  <c r="AA21" i="17"/>
  <c r="AB21" i="17"/>
  <c r="AC21" i="17"/>
  <c r="AD21" i="17"/>
  <c r="AE21" i="17"/>
  <c r="AF21" i="17"/>
  <c r="AG21" i="17"/>
  <c r="AH21" i="17"/>
  <c r="AI21" i="17"/>
  <c r="AJ21" i="17"/>
  <c r="AK21" i="17"/>
  <c r="AL21" i="17"/>
  <c r="AM21" i="17"/>
  <c r="AN21" i="17"/>
  <c r="AO21" i="17"/>
  <c r="B22" i="17"/>
  <c r="C22" i="17"/>
  <c r="D22" i="17"/>
  <c r="E22" i="17"/>
  <c r="F22" i="17"/>
  <c r="H22" i="17"/>
  <c r="I22" i="17"/>
  <c r="J22" i="17"/>
  <c r="K22" i="17"/>
  <c r="L22" i="17"/>
  <c r="M22" i="17"/>
  <c r="N22" i="17"/>
  <c r="O22" i="17"/>
  <c r="P22" i="17"/>
  <c r="Q22" i="17"/>
  <c r="R22" i="17"/>
  <c r="S22" i="17"/>
  <c r="T22" i="17"/>
  <c r="U22" i="17"/>
  <c r="V22" i="17"/>
  <c r="W22" i="17"/>
  <c r="X22" i="17"/>
  <c r="Y22" i="17"/>
  <c r="Z22" i="17"/>
  <c r="AA22" i="17"/>
  <c r="AB22" i="17"/>
  <c r="AC22" i="17"/>
  <c r="AD22" i="17"/>
  <c r="AE22" i="17"/>
  <c r="AF22" i="17"/>
  <c r="AG22" i="17"/>
  <c r="AH22" i="17"/>
  <c r="AI22" i="17"/>
  <c r="AJ22" i="17"/>
  <c r="AK22" i="17"/>
  <c r="AL22" i="17"/>
  <c r="AM22" i="17"/>
  <c r="AN22" i="17"/>
  <c r="AO22" i="17"/>
  <c r="B23" i="17"/>
  <c r="C23" i="17"/>
  <c r="D23" i="17"/>
  <c r="E23" i="17"/>
  <c r="F23" i="17"/>
  <c r="H23" i="17"/>
  <c r="I23" i="17"/>
  <c r="J23" i="17"/>
  <c r="K23" i="17"/>
  <c r="L23" i="17"/>
  <c r="M23" i="17"/>
  <c r="N23" i="17"/>
  <c r="O23" i="17"/>
  <c r="P23" i="17"/>
  <c r="Q23" i="17"/>
  <c r="R23" i="17"/>
  <c r="S23" i="17"/>
  <c r="T23" i="17"/>
  <c r="U23" i="17"/>
  <c r="V23" i="17"/>
  <c r="W23" i="17"/>
  <c r="X23" i="17"/>
  <c r="Y23" i="17"/>
  <c r="Z23" i="17"/>
  <c r="AA23" i="17"/>
  <c r="AB23" i="17"/>
  <c r="AC23" i="17"/>
  <c r="AD23" i="17"/>
  <c r="AE23" i="17"/>
  <c r="AF23" i="17"/>
  <c r="AG23" i="17"/>
  <c r="AH23" i="17"/>
  <c r="AI23" i="17"/>
  <c r="AJ23" i="17"/>
  <c r="AK23" i="17"/>
  <c r="AL23" i="17"/>
  <c r="AM23" i="17"/>
  <c r="AN23" i="17"/>
  <c r="AO23" i="17"/>
  <c r="B24" i="17"/>
  <c r="C24" i="17"/>
  <c r="D24" i="17"/>
  <c r="E24" i="17"/>
  <c r="F24" i="17"/>
  <c r="H24" i="17"/>
  <c r="I24" i="17"/>
  <c r="J24" i="17"/>
  <c r="K24" i="17"/>
  <c r="L24" i="17"/>
  <c r="M24" i="17"/>
  <c r="N24" i="17"/>
  <c r="O24" i="17"/>
  <c r="P24" i="17"/>
  <c r="Q24" i="17"/>
  <c r="R24" i="17"/>
  <c r="S24" i="17"/>
  <c r="T24" i="17"/>
  <c r="U24" i="17"/>
  <c r="V24" i="17"/>
  <c r="W24" i="17"/>
  <c r="X24" i="17"/>
  <c r="Y24" i="17"/>
  <c r="Z24" i="17"/>
  <c r="AA24" i="17"/>
  <c r="AB24" i="17"/>
  <c r="AC24" i="17"/>
  <c r="AD24" i="17"/>
  <c r="AE24" i="17"/>
  <c r="AF24" i="17"/>
  <c r="AG24" i="17"/>
  <c r="AH24" i="17"/>
  <c r="AI24" i="17"/>
  <c r="AJ24" i="17"/>
  <c r="AK24" i="17"/>
  <c r="AL24" i="17"/>
  <c r="AM24" i="17"/>
  <c r="AN24" i="17"/>
  <c r="AO24" i="17"/>
  <c r="B25" i="17"/>
  <c r="C25" i="17"/>
  <c r="D25" i="17"/>
  <c r="E25" i="17"/>
  <c r="F25" i="17"/>
  <c r="H25" i="17"/>
  <c r="I25" i="17"/>
  <c r="J25" i="17"/>
  <c r="K25" i="17"/>
  <c r="L25" i="17"/>
  <c r="M25" i="17"/>
  <c r="N25" i="17"/>
  <c r="O25" i="17"/>
  <c r="P25" i="17"/>
  <c r="Q25" i="17"/>
  <c r="R25" i="17"/>
  <c r="S25" i="17"/>
  <c r="T25" i="17"/>
  <c r="U25" i="17"/>
  <c r="V25" i="17"/>
  <c r="W25" i="17"/>
  <c r="X25" i="17"/>
  <c r="Y25" i="17"/>
  <c r="Z25" i="17"/>
  <c r="AA25" i="17"/>
  <c r="AB25" i="17"/>
  <c r="AC25" i="17"/>
  <c r="AD25" i="17"/>
  <c r="AE25" i="17"/>
  <c r="AF25" i="17"/>
  <c r="AG25" i="17"/>
  <c r="AH25" i="17"/>
  <c r="AI25" i="17"/>
  <c r="AJ25" i="17"/>
  <c r="AK25" i="17"/>
  <c r="AL25" i="17"/>
  <c r="AM25" i="17"/>
  <c r="AN25" i="17"/>
  <c r="AO25" i="17"/>
  <c r="B26" i="17"/>
  <c r="C26" i="17"/>
  <c r="D26" i="17"/>
  <c r="E26" i="17"/>
  <c r="F26" i="17"/>
  <c r="H26" i="17"/>
  <c r="I26" i="17"/>
  <c r="J26" i="17"/>
  <c r="K26" i="17"/>
  <c r="L26" i="17"/>
  <c r="M26" i="17"/>
  <c r="N26" i="17"/>
  <c r="O26" i="17"/>
  <c r="P26" i="17"/>
  <c r="Q26" i="17"/>
  <c r="R26" i="17"/>
  <c r="S26" i="17"/>
  <c r="T26" i="17"/>
  <c r="U26" i="17"/>
  <c r="V26" i="17"/>
  <c r="W26" i="17"/>
  <c r="X26" i="17"/>
  <c r="Y26" i="17"/>
  <c r="Z26" i="17"/>
  <c r="AA26" i="17"/>
  <c r="AB26" i="17"/>
  <c r="AC26" i="17"/>
  <c r="AD26" i="17"/>
  <c r="AE26" i="17"/>
  <c r="AF26" i="17"/>
  <c r="AG26" i="17"/>
  <c r="AH26" i="17"/>
  <c r="AI26" i="17"/>
  <c r="AJ26" i="17"/>
  <c r="AK26" i="17"/>
  <c r="AL26" i="17"/>
  <c r="AM26" i="17"/>
  <c r="AN26" i="17"/>
  <c r="AO26" i="17"/>
  <c r="B27" i="17"/>
  <c r="C27" i="17"/>
  <c r="D27" i="17"/>
  <c r="E27" i="17"/>
  <c r="F27" i="17"/>
  <c r="H27" i="17"/>
  <c r="I27" i="17"/>
  <c r="J27" i="17"/>
  <c r="K27" i="17"/>
  <c r="L27" i="17"/>
  <c r="M27" i="17"/>
  <c r="N27" i="17"/>
  <c r="O27" i="17"/>
  <c r="P27" i="17"/>
  <c r="Q27" i="17"/>
  <c r="R27" i="17"/>
  <c r="S27" i="17"/>
  <c r="T27" i="17"/>
  <c r="U27" i="17"/>
  <c r="V27" i="17"/>
  <c r="W27" i="17"/>
  <c r="X27" i="17"/>
  <c r="Y27" i="17"/>
  <c r="Z27" i="17"/>
  <c r="AA27" i="17"/>
  <c r="AB27" i="17"/>
  <c r="AC27" i="17"/>
  <c r="AD27" i="17"/>
  <c r="AE27" i="17"/>
  <c r="AF27" i="17"/>
  <c r="AG27" i="17"/>
  <c r="AH27" i="17"/>
  <c r="AI27" i="17"/>
  <c r="AJ27" i="17"/>
  <c r="AK27" i="17"/>
  <c r="AL27" i="17"/>
  <c r="AM27" i="17"/>
  <c r="AN27" i="17"/>
  <c r="AO27" i="17"/>
  <c r="B28" i="17"/>
  <c r="C28" i="17"/>
  <c r="D28" i="17"/>
  <c r="E28" i="17"/>
  <c r="F28" i="17"/>
  <c r="H28" i="17"/>
  <c r="I28" i="17"/>
  <c r="J28" i="17"/>
  <c r="K28" i="17"/>
  <c r="L28" i="17"/>
  <c r="M28" i="17"/>
  <c r="N28" i="17"/>
  <c r="O28" i="17"/>
  <c r="P28" i="17"/>
  <c r="Q28" i="17"/>
  <c r="R28" i="17"/>
  <c r="S28" i="17"/>
  <c r="T28" i="17"/>
  <c r="U28" i="17"/>
  <c r="V28" i="17"/>
  <c r="W28" i="17"/>
  <c r="X28" i="17"/>
  <c r="Y28" i="17"/>
  <c r="Z28" i="17"/>
  <c r="AA28" i="17"/>
  <c r="AB28" i="17"/>
  <c r="AC28" i="17"/>
  <c r="AD28" i="17"/>
  <c r="AE28" i="17"/>
  <c r="AF28" i="17"/>
  <c r="AG28" i="17"/>
  <c r="AH28" i="17"/>
  <c r="AI28" i="17"/>
  <c r="AJ28" i="17"/>
  <c r="AK28" i="17"/>
  <c r="AL28" i="17"/>
  <c r="AM28" i="17"/>
  <c r="AN28" i="17"/>
  <c r="AO28" i="17"/>
  <c r="B29" i="17"/>
  <c r="C29" i="17"/>
  <c r="D29" i="17"/>
  <c r="E29" i="17"/>
  <c r="F29" i="17"/>
  <c r="H29" i="17"/>
  <c r="I29" i="17"/>
  <c r="J29" i="17"/>
  <c r="K29" i="17"/>
  <c r="L29" i="17"/>
  <c r="M29" i="17"/>
  <c r="N29" i="17"/>
  <c r="O29" i="17"/>
  <c r="P29" i="17"/>
  <c r="Q29" i="17"/>
  <c r="R29" i="17"/>
  <c r="S29" i="17"/>
  <c r="T29" i="17"/>
  <c r="U29" i="17"/>
  <c r="V29" i="17"/>
  <c r="W29" i="17"/>
  <c r="X29" i="17"/>
  <c r="Y29" i="17"/>
  <c r="Z29" i="17"/>
  <c r="AA29" i="17"/>
  <c r="AB29" i="17"/>
  <c r="AC29" i="17"/>
  <c r="AD29" i="17"/>
  <c r="AE29" i="17"/>
  <c r="AF29" i="17"/>
  <c r="AG29" i="17"/>
  <c r="AH29" i="17"/>
  <c r="AI29" i="17"/>
  <c r="AJ29" i="17"/>
  <c r="AK29" i="17"/>
  <c r="AL29" i="17"/>
  <c r="AM29" i="17"/>
  <c r="AN29" i="17"/>
  <c r="AO29" i="17"/>
  <c r="B30" i="17"/>
  <c r="C30" i="17"/>
  <c r="D30" i="17"/>
  <c r="E30" i="17"/>
  <c r="F30" i="17"/>
  <c r="H30" i="17"/>
  <c r="I30" i="17"/>
  <c r="J30" i="17"/>
  <c r="K30" i="17"/>
  <c r="L30" i="17"/>
  <c r="M30" i="17"/>
  <c r="N30" i="17"/>
  <c r="O30" i="17"/>
  <c r="P30" i="17"/>
  <c r="Q30" i="17"/>
  <c r="R30" i="17"/>
  <c r="S30" i="17"/>
  <c r="T30" i="17"/>
  <c r="U30" i="17"/>
  <c r="V30" i="17"/>
  <c r="W30" i="17"/>
  <c r="X30" i="17"/>
  <c r="Y30" i="17"/>
  <c r="Z30" i="17"/>
  <c r="AA30" i="17"/>
  <c r="AB30" i="17"/>
  <c r="AC30" i="17"/>
  <c r="AD30" i="17"/>
  <c r="AE30" i="17"/>
  <c r="AF30" i="17"/>
  <c r="AG30" i="17"/>
  <c r="AH30" i="17"/>
  <c r="AI30" i="17"/>
  <c r="AJ30" i="17"/>
  <c r="AK30" i="17"/>
  <c r="AL30" i="17"/>
  <c r="AM30" i="17"/>
  <c r="AN30" i="17"/>
  <c r="AO30" i="17"/>
  <c r="B31" i="17"/>
  <c r="C31" i="17"/>
  <c r="D31" i="17"/>
  <c r="E31" i="17"/>
  <c r="F31" i="17"/>
  <c r="H31" i="17"/>
  <c r="I31" i="17"/>
  <c r="J31" i="17"/>
  <c r="K31" i="17"/>
  <c r="L31" i="17"/>
  <c r="M31" i="17"/>
  <c r="N31" i="17"/>
  <c r="O31" i="17"/>
  <c r="P31" i="17"/>
  <c r="Q31" i="17"/>
  <c r="R31" i="17"/>
  <c r="S31" i="17"/>
  <c r="T31" i="17"/>
  <c r="U31" i="17"/>
  <c r="V31" i="17"/>
  <c r="W31" i="17"/>
  <c r="X31" i="17"/>
  <c r="Y31" i="17"/>
  <c r="Z31" i="17"/>
  <c r="AA31" i="17"/>
  <c r="AB31" i="17"/>
  <c r="AC31" i="17"/>
  <c r="AD31" i="17"/>
  <c r="AE31" i="17"/>
  <c r="AF31" i="17"/>
  <c r="AG31" i="17"/>
  <c r="AH31" i="17"/>
  <c r="AI31" i="17"/>
  <c r="AJ31" i="17"/>
  <c r="AK31" i="17"/>
  <c r="AL31" i="17"/>
  <c r="AM31" i="17"/>
  <c r="AN31" i="17"/>
  <c r="AO31" i="17"/>
  <c r="B32" i="17"/>
  <c r="C32" i="17"/>
  <c r="D32" i="17"/>
  <c r="E32" i="17"/>
  <c r="F32" i="17"/>
  <c r="H32" i="17"/>
  <c r="I32" i="17"/>
  <c r="J32" i="17"/>
  <c r="K32" i="17"/>
  <c r="L32" i="17"/>
  <c r="M32" i="17"/>
  <c r="N32" i="17"/>
  <c r="O32" i="17"/>
  <c r="P32" i="17"/>
  <c r="Q32" i="17"/>
  <c r="R32" i="17"/>
  <c r="S32" i="17"/>
  <c r="T32" i="17"/>
  <c r="U32" i="17"/>
  <c r="V32" i="17"/>
  <c r="W32" i="17"/>
  <c r="X32" i="17"/>
  <c r="Y32" i="17"/>
  <c r="Z32" i="17"/>
  <c r="AA32" i="17"/>
  <c r="AB32" i="17"/>
  <c r="AC32" i="17"/>
  <c r="AD32" i="17"/>
  <c r="AE32" i="17"/>
  <c r="AF32" i="17"/>
  <c r="AG32" i="17"/>
  <c r="AH32" i="17"/>
  <c r="AI32" i="17"/>
  <c r="AJ32" i="17"/>
  <c r="AK32" i="17"/>
  <c r="AL32" i="17"/>
  <c r="AM32" i="17"/>
  <c r="AN32" i="17"/>
  <c r="AO32" i="17"/>
  <c r="B33" i="17"/>
  <c r="C33" i="17"/>
  <c r="D33" i="17"/>
  <c r="E33" i="17"/>
  <c r="F33" i="17"/>
  <c r="H33" i="17"/>
  <c r="I33" i="17"/>
  <c r="J33" i="17"/>
  <c r="K33" i="17"/>
  <c r="L33" i="17"/>
  <c r="M33" i="17"/>
  <c r="N33" i="17"/>
  <c r="O33" i="17"/>
  <c r="P33" i="17"/>
  <c r="Q33" i="17"/>
  <c r="R33" i="17"/>
  <c r="S33" i="17"/>
  <c r="T33" i="17"/>
  <c r="U33" i="17"/>
  <c r="V33" i="17"/>
  <c r="W33" i="17"/>
  <c r="X33" i="17"/>
  <c r="Y33" i="17"/>
  <c r="Z33" i="17"/>
  <c r="AA33" i="17"/>
  <c r="AB33" i="17"/>
  <c r="AC33" i="17"/>
  <c r="AD33" i="17"/>
  <c r="AE33" i="17"/>
  <c r="AF33" i="17"/>
  <c r="AG33" i="17"/>
  <c r="AH33" i="17"/>
  <c r="AI33" i="17"/>
  <c r="AJ33" i="17"/>
  <c r="AK33" i="17"/>
  <c r="AL33" i="17"/>
  <c r="AM33" i="17"/>
  <c r="AN33" i="17"/>
  <c r="AO33" i="17"/>
  <c r="B34" i="17"/>
  <c r="C34" i="17"/>
  <c r="D34" i="17"/>
  <c r="E34" i="17"/>
  <c r="F34" i="17"/>
  <c r="H34" i="17"/>
  <c r="I34" i="17"/>
  <c r="J34" i="17"/>
  <c r="K34" i="17"/>
  <c r="L34" i="17"/>
  <c r="M34" i="17"/>
  <c r="N34" i="17"/>
  <c r="O34" i="17"/>
  <c r="P34" i="17"/>
  <c r="Q34" i="17"/>
  <c r="R34" i="17"/>
  <c r="S34" i="17"/>
  <c r="T34" i="17"/>
  <c r="U34" i="17"/>
  <c r="V34" i="17"/>
  <c r="W34" i="17"/>
  <c r="X34" i="17"/>
  <c r="Y34" i="17"/>
  <c r="Z34" i="17"/>
  <c r="AA34" i="17"/>
  <c r="AB34" i="17"/>
  <c r="AC34" i="17"/>
  <c r="AD34" i="17"/>
  <c r="AE34" i="17"/>
  <c r="AF34" i="17"/>
  <c r="AG34" i="17"/>
  <c r="AH34" i="17"/>
  <c r="AI34" i="17"/>
  <c r="AJ34" i="17"/>
  <c r="AK34" i="17"/>
  <c r="AL34" i="17"/>
  <c r="AM34" i="17"/>
  <c r="AN34" i="17"/>
  <c r="AO34" i="17"/>
  <c r="B35" i="17"/>
  <c r="C35" i="17"/>
  <c r="D35" i="17"/>
  <c r="E35" i="17"/>
  <c r="F35" i="17"/>
  <c r="H35" i="17"/>
  <c r="I35" i="17"/>
  <c r="J35" i="17"/>
  <c r="K35" i="17"/>
  <c r="L35" i="17"/>
  <c r="M35" i="17"/>
  <c r="N35" i="17"/>
  <c r="O35" i="17"/>
  <c r="P35" i="17"/>
  <c r="Q35" i="17"/>
  <c r="R35" i="17"/>
  <c r="S35" i="17"/>
  <c r="T35" i="17"/>
  <c r="U35" i="17"/>
  <c r="V35" i="17"/>
  <c r="W35" i="17"/>
  <c r="X35" i="17"/>
  <c r="Y35" i="17"/>
  <c r="Z35" i="17"/>
  <c r="AA35" i="17"/>
  <c r="AB35" i="17"/>
  <c r="AC35" i="17"/>
  <c r="AD35" i="17"/>
  <c r="AE35" i="17"/>
  <c r="AF35" i="17"/>
  <c r="AG35" i="17"/>
  <c r="AH35" i="17"/>
  <c r="AI35" i="17"/>
  <c r="AJ35" i="17"/>
  <c r="AK35" i="17"/>
  <c r="AL35" i="17"/>
  <c r="AM35" i="17"/>
  <c r="AN35" i="17"/>
  <c r="AO35" i="17"/>
  <c r="B36" i="17"/>
  <c r="C36" i="17"/>
  <c r="D36" i="17"/>
  <c r="E36" i="17"/>
  <c r="F36" i="17"/>
  <c r="H36" i="17"/>
  <c r="I36" i="17"/>
  <c r="J36" i="17"/>
  <c r="K36" i="17"/>
  <c r="L36" i="17"/>
  <c r="M36" i="17"/>
  <c r="N36" i="17"/>
  <c r="O36" i="17"/>
  <c r="P36" i="17"/>
  <c r="Q36" i="17"/>
  <c r="R36" i="17"/>
  <c r="S36" i="17"/>
  <c r="T36" i="17"/>
  <c r="U36" i="17"/>
  <c r="V36" i="17"/>
  <c r="W36" i="17"/>
  <c r="X36" i="17"/>
  <c r="Y36" i="17"/>
  <c r="Z36" i="17"/>
  <c r="AA36" i="17"/>
  <c r="AB36" i="17"/>
  <c r="AC36" i="17"/>
  <c r="AD36" i="17"/>
  <c r="AE36" i="17"/>
  <c r="AF36" i="17"/>
  <c r="AG36" i="17"/>
  <c r="AH36" i="17"/>
  <c r="AI36" i="17"/>
  <c r="AJ36" i="17"/>
  <c r="AK36" i="17"/>
  <c r="AL36" i="17"/>
  <c r="AM36" i="17"/>
  <c r="AN36" i="17"/>
  <c r="AO36" i="17"/>
  <c r="B37" i="17"/>
  <c r="C37" i="17"/>
  <c r="D37" i="17"/>
  <c r="E37" i="17"/>
  <c r="F37" i="17"/>
  <c r="H37" i="17"/>
  <c r="I37" i="17"/>
  <c r="J37" i="17"/>
  <c r="K37" i="17"/>
  <c r="L37" i="17"/>
  <c r="M37" i="17"/>
  <c r="N37" i="17"/>
  <c r="O37" i="17"/>
  <c r="P37" i="17"/>
  <c r="Q37" i="17"/>
  <c r="R37" i="17"/>
  <c r="S37" i="17"/>
  <c r="T37" i="17"/>
  <c r="U37" i="17"/>
  <c r="V37" i="17"/>
  <c r="W37" i="17"/>
  <c r="X37" i="17"/>
  <c r="Y37" i="17"/>
  <c r="Z37" i="17"/>
  <c r="AA37" i="17"/>
  <c r="AB37" i="17"/>
  <c r="AC37" i="17"/>
  <c r="AD37" i="17"/>
  <c r="AE37" i="17"/>
  <c r="AF37" i="17"/>
  <c r="AG37" i="17"/>
  <c r="AH37" i="17"/>
  <c r="AI37" i="17"/>
  <c r="AJ37" i="17"/>
  <c r="AK37" i="17"/>
  <c r="AL37" i="17"/>
  <c r="AM37" i="17"/>
  <c r="AN37" i="17"/>
  <c r="AO37" i="17"/>
  <c r="B38" i="17"/>
  <c r="C38" i="17"/>
  <c r="D38" i="17"/>
  <c r="E38" i="17"/>
  <c r="F38" i="17"/>
  <c r="H38" i="17"/>
  <c r="I38" i="17"/>
  <c r="J38" i="17"/>
  <c r="K38" i="17"/>
  <c r="L38" i="17"/>
  <c r="M38" i="17"/>
  <c r="N38" i="17"/>
  <c r="O38" i="17"/>
  <c r="P38" i="17"/>
  <c r="Q38" i="17"/>
  <c r="R38" i="17"/>
  <c r="S38" i="17"/>
  <c r="T38" i="17"/>
  <c r="U38" i="17"/>
  <c r="V38" i="17"/>
  <c r="W38" i="17"/>
  <c r="X38" i="17"/>
  <c r="Y38" i="17"/>
  <c r="Z38" i="17"/>
  <c r="AA38" i="17"/>
  <c r="AB38" i="17"/>
  <c r="AC38" i="17"/>
  <c r="AD38" i="17"/>
  <c r="AE38" i="17"/>
  <c r="AF38" i="17"/>
  <c r="AG38" i="17"/>
  <c r="AH38" i="17"/>
  <c r="AI38" i="17"/>
  <c r="AJ38" i="17"/>
  <c r="AK38" i="17"/>
  <c r="AL38" i="17"/>
  <c r="AM38" i="17"/>
  <c r="AN38" i="17"/>
  <c r="AO38" i="17"/>
  <c r="B39" i="17"/>
  <c r="C39" i="17"/>
  <c r="D39" i="17"/>
  <c r="E39" i="17"/>
  <c r="F39" i="17"/>
  <c r="H39" i="17"/>
  <c r="I39" i="17"/>
  <c r="J39" i="17"/>
  <c r="K39" i="17"/>
  <c r="L39" i="17"/>
  <c r="M39" i="17"/>
  <c r="N39" i="17"/>
  <c r="O39" i="17"/>
  <c r="P39" i="17"/>
  <c r="Q39" i="17"/>
  <c r="R39" i="17"/>
  <c r="S39" i="17"/>
  <c r="T39" i="17"/>
  <c r="U39" i="17"/>
  <c r="V39" i="17"/>
  <c r="W39" i="17"/>
  <c r="X39" i="17"/>
  <c r="Y39" i="17"/>
  <c r="Z39" i="17"/>
  <c r="AA39" i="17"/>
  <c r="AB39" i="17"/>
  <c r="AC39" i="17"/>
  <c r="AD39" i="17"/>
  <c r="AE39" i="17"/>
  <c r="AF39" i="17"/>
  <c r="AG39" i="17"/>
  <c r="AH39" i="17"/>
  <c r="AI39" i="17"/>
  <c r="AJ39" i="17"/>
  <c r="AK39" i="17"/>
  <c r="AL39" i="17"/>
  <c r="AM39" i="17"/>
  <c r="AN39" i="17"/>
  <c r="AO39" i="17"/>
  <c r="B40" i="17"/>
  <c r="C40" i="17"/>
  <c r="D40" i="17"/>
  <c r="E40" i="17"/>
  <c r="F40" i="17"/>
  <c r="H40" i="17"/>
  <c r="I40" i="17"/>
  <c r="J40" i="17"/>
  <c r="K40" i="17"/>
  <c r="L40" i="17"/>
  <c r="M40" i="17"/>
  <c r="N40" i="17"/>
  <c r="O40" i="17"/>
  <c r="P40" i="17"/>
  <c r="Q40" i="17"/>
  <c r="R40" i="17"/>
  <c r="S40" i="17"/>
  <c r="T40" i="17"/>
  <c r="U40" i="17"/>
  <c r="V40" i="17"/>
  <c r="W40" i="17"/>
  <c r="X40" i="17"/>
  <c r="Y40" i="17"/>
  <c r="Z40" i="17"/>
  <c r="AA40" i="17"/>
  <c r="AB40" i="17"/>
  <c r="AC40" i="17"/>
  <c r="AD40" i="17"/>
  <c r="AE40" i="17"/>
  <c r="AF40" i="17"/>
  <c r="AG40" i="17"/>
  <c r="AH40" i="17"/>
  <c r="AI40" i="17"/>
  <c r="AJ40" i="17"/>
  <c r="AK40" i="17"/>
  <c r="AL40" i="17"/>
  <c r="AM40" i="17"/>
  <c r="AN40" i="17"/>
  <c r="AO40" i="17"/>
  <c r="B41" i="17"/>
  <c r="C41" i="17"/>
  <c r="D41" i="17"/>
  <c r="E41" i="17"/>
  <c r="F41" i="17"/>
  <c r="H41" i="17"/>
  <c r="I41" i="17"/>
  <c r="J41" i="17"/>
  <c r="K41" i="17"/>
  <c r="L41" i="17"/>
  <c r="M41" i="17"/>
  <c r="N41" i="17"/>
  <c r="O41" i="17"/>
  <c r="P41" i="17"/>
  <c r="Q41" i="17"/>
  <c r="R41" i="17"/>
  <c r="S41" i="17"/>
  <c r="T41" i="17"/>
  <c r="U41" i="17"/>
  <c r="V41" i="17"/>
  <c r="W41" i="17"/>
  <c r="X41" i="17"/>
  <c r="Y41" i="17"/>
  <c r="Z41" i="17"/>
  <c r="AA41" i="17"/>
  <c r="AB41" i="17"/>
  <c r="AC41" i="17"/>
  <c r="AD41" i="17"/>
  <c r="AE41" i="17"/>
  <c r="AF41" i="17"/>
  <c r="AG41" i="17"/>
  <c r="AH41" i="17"/>
  <c r="AI41" i="17"/>
  <c r="AJ41" i="17"/>
  <c r="AK41" i="17"/>
  <c r="AL41" i="17"/>
  <c r="AM41" i="17"/>
  <c r="AN41" i="17"/>
  <c r="AO41" i="17"/>
  <c r="B42" i="17"/>
  <c r="C42" i="17"/>
  <c r="D42" i="17"/>
  <c r="E42" i="17"/>
  <c r="F42" i="17"/>
  <c r="H42" i="17"/>
  <c r="I42" i="17"/>
  <c r="J42" i="17"/>
  <c r="K42" i="17"/>
  <c r="L42" i="17"/>
  <c r="M42" i="17"/>
  <c r="N42" i="17"/>
  <c r="O42" i="17"/>
  <c r="P42" i="17"/>
  <c r="Q42" i="17"/>
  <c r="R42" i="17"/>
  <c r="S42" i="17"/>
  <c r="T42" i="17"/>
  <c r="U42" i="17"/>
  <c r="V42" i="17"/>
  <c r="W42" i="17"/>
  <c r="X42" i="17"/>
  <c r="Y42" i="17"/>
  <c r="Z42" i="17"/>
  <c r="AA42" i="17"/>
  <c r="AB42" i="17"/>
  <c r="AC42" i="17"/>
  <c r="AD42" i="17"/>
  <c r="AE42" i="17"/>
  <c r="AF42" i="17"/>
  <c r="AG42" i="17"/>
  <c r="AH42" i="17"/>
  <c r="AI42" i="17"/>
  <c r="AJ42" i="17"/>
  <c r="AK42" i="17"/>
  <c r="AL42" i="17"/>
  <c r="AM42" i="17"/>
  <c r="AN42" i="17"/>
  <c r="AO42" i="17"/>
  <c r="AJ5" i="17"/>
  <c r="AI5" i="17"/>
  <c r="AH5" i="17"/>
  <c r="AG5" i="17"/>
  <c r="AF5" i="17"/>
  <c r="AE5" i="17"/>
  <c r="AD5" i="17"/>
  <c r="AC5" i="17"/>
  <c r="AB5" i="17"/>
  <c r="AA5" i="17"/>
  <c r="Z5" i="17"/>
  <c r="Y5" i="17"/>
  <c r="X5" i="17"/>
  <c r="W5" i="17"/>
  <c r="V5" i="17"/>
  <c r="U5" i="17"/>
  <c r="T5" i="17"/>
  <c r="S5" i="17"/>
  <c r="R5" i="17"/>
  <c r="Q5" i="17"/>
  <c r="P5" i="17"/>
  <c r="O5" i="17"/>
  <c r="N5" i="17"/>
  <c r="M5" i="17"/>
  <c r="L5" i="17"/>
  <c r="K5" i="17"/>
  <c r="J5" i="17"/>
  <c r="I5" i="17"/>
  <c r="H5" i="17"/>
  <c r="F5" i="17"/>
  <c r="E5" i="17"/>
  <c r="D5" i="17"/>
  <c r="C5" i="17"/>
  <c r="B5" i="17"/>
  <c r="AO5" i="17"/>
  <c r="AN5" i="17"/>
  <c r="AM5" i="17"/>
  <c r="AL5" i="17"/>
  <c r="AK5" i="17"/>
  <c r="C11" i="23"/>
  <c r="C12" i="23"/>
  <c r="C13" i="23"/>
  <c r="C14" i="23"/>
  <c r="C15" i="23"/>
  <c r="C16" i="23"/>
  <c r="C17" i="23"/>
  <c r="C18" i="23"/>
  <c r="C19" i="23"/>
  <c r="C20" i="23"/>
  <c r="C21" i="23"/>
  <c r="C22" i="23"/>
  <c r="C23" i="23"/>
  <c r="C24" i="23"/>
  <c r="C25" i="23"/>
  <c r="C26" i="23"/>
  <c r="C27" i="23"/>
  <c r="C28" i="23"/>
  <c r="C29" i="23"/>
  <c r="C30" i="23"/>
  <c r="C31" i="23"/>
  <c r="C32" i="23"/>
  <c r="C33" i="23"/>
  <c r="C34" i="23"/>
  <c r="C10" i="23"/>
  <c r="G63" i="17" l="1"/>
  <c r="G66" i="17"/>
  <c r="G68" i="17"/>
  <c r="G71" i="17"/>
  <c r="G74" i="17"/>
  <c r="G45" i="17"/>
  <c r="G49" i="17"/>
  <c r="G52" i="17"/>
  <c r="G56" i="17"/>
  <c r="G59" i="17"/>
  <c r="G6" i="17"/>
  <c r="G11" i="17"/>
  <c r="G15" i="17"/>
  <c r="G19" i="17"/>
  <c r="G23" i="17"/>
  <c r="G27" i="17"/>
  <c r="G31" i="17"/>
  <c r="G35" i="17"/>
  <c r="G39" i="17"/>
  <c r="G5" i="17"/>
  <c r="G67" i="17"/>
  <c r="G44" i="17"/>
  <c r="G48" i="17"/>
  <c r="G53" i="17"/>
  <c r="G57" i="17"/>
  <c r="G61" i="17"/>
  <c r="G8" i="17"/>
  <c r="G12" i="17"/>
  <c r="G16" i="17"/>
  <c r="G20" i="17"/>
  <c r="G24" i="17"/>
  <c r="G28" i="17"/>
  <c r="G33" i="17"/>
  <c r="G36" i="17"/>
  <c r="G40" i="17"/>
  <c r="G65" i="17"/>
  <c r="G70" i="17"/>
  <c r="G73" i="17"/>
  <c r="G43" i="17"/>
  <c r="G47" i="17"/>
  <c r="G51" i="17"/>
  <c r="G55" i="17"/>
  <c r="G60" i="17"/>
  <c r="G7" i="17"/>
  <c r="G10" i="17"/>
  <c r="G14" i="17"/>
  <c r="G18" i="17"/>
  <c r="G22" i="17"/>
  <c r="G26" i="17"/>
  <c r="G30" i="17"/>
  <c r="G34" i="17"/>
  <c r="G38" i="17"/>
  <c r="G42" i="17"/>
  <c r="G64" i="17"/>
  <c r="G69" i="17"/>
  <c r="G72" i="17"/>
  <c r="G75" i="17"/>
  <c r="G46" i="17"/>
  <c r="G50" i="17"/>
  <c r="G54" i="17"/>
  <c r="G58" i="17"/>
  <c r="G62" i="17"/>
  <c r="G9" i="17"/>
  <c r="G13" i="17"/>
  <c r="G17" i="17"/>
  <c r="G21" i="17"/>
  <c r="G25" i="17"/>
  <c r="G29" i="17"/>
  <c r="G32" i="17"/>
  <c r="G37" i="17"/>
  <c r="G41" i="17"/>
  <c r="C7" i="16"/>
  <c r="D7" i="16"/>
  <c r="E7" i="16"/>
  <c r="F7" i="16"/>
  <c r="G7" i="16"/>
  <c r="H7" i="16"/>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BF7" i="16"/>
  <c r="BG7" i="16"/>
  <c r="BH7" i="16"/>
  <c r="BI7" i="16"/>
  <c r="BJ7" i="16"/>
  <c r="BK7" i="16"/>
  <c r="BL7" i="16"/>
  <c r="BM7" i="16"/>
  <c r="BN7" i="16"/>
  <c r="BO7" i="16"/>
  <c r="BP7" i="16"/>
  <c r="BQ7" i="16"/>
  <c r="BR7" i="16"/>
  <c r="BS7" i="16"/>
  <c r="BT7" i="16"/>
  <c r="BU7" i="16"/>
  <c r="BV7" i="16"/>
  <c r="BW7" i="16"/>
  <c r="BX7" i="16"/>
  <c r="BY7" i="16"/>
  <c r="BZ7" i="16"/>
  <c r="CA7" i="16"/>
  <c r="CB7" i="16"/>
  <c r="CC7" i="16"/>
  <c r="CD7" i="16"/>
  <c r="CE7" i="16"/>
  <c r="CF7" i="16"/>
  <c r="CG7" i="16"/>
  <c r="CH7" i="16"/>
  <c r="CI7" i="16"/>
  <c r="CJ7" i="16"/>
  <c r="CK7" i="16"/>
  <c r="CL7" i="16"/>
  <c r="CM7" i="16"/>
  <c r="CN7" i="16"/>
  <c r="CO7" i="16"/>
  <c r="CP7" i="16"/>
  <c r="CQ7" i="16"/>
  <c r="CR7" i="16"/>
  <c r="CS7" i="16"/>
  <c r="CT7" i="16"/>
  <c r="CU7" i="16"/>
  <c r="CV7" i="16"/>
  <c r="CW7" i="16"/>
  <c r="CX7" i="16"/>
  <c r="CY7" i="16"/>
  <c r="CZ7" i="16"/>
  <c r="DA7" i="16"/>
  <c r="DB7" i="16"/>
  <c r="DC7" i="16"/>
  <c r="DD7" i="16"/>
  <c r="DE7" i="16"/>
  <c r="DF7" i="16"/>
  <c r="DG7" i="16"/>
  <c r="DH7" i="16"/>
  <c r="DI7" i="16"/>
  <c r="DJ7" i="16"/>
  <c r="DK7" i="16"/>
  <c r="DL7" i="16"/>
  <c r="DM7" i="16"/>
  <c r="DN7" i="16"/>
  <c r="DO7" i="16"/>
  <c r="DP7" i="16"/>
  <c r="DQ7" i="16"/>
  <c r="DR7" i="16"/>
  <c r="DS7" i="16"/>
  <c r="DT7" i="16"/>
  <c r="DU7" i="16"/>
  <c r="DV7" i="16"/>
  <c r="DW7" i="16"/>
  <c r="DX7" i="16"/>
  <c r="C8" i="16"/>
  <c r="D8" i="16"/>
  <c r="E8" i="16"/>
  <c r="F8" i="16"/>
  <c r="G8" i="16"/>
  <c r="H8"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BF8" i="16"/>
  <c r="BG8" i="16"/>
  <c r="BH8" i="16"/>
  <c r="BI8" i="16"/>
  <c r="BJ8" i="16"/>
  <c r="BK8" i="16"/>
  <c r="BL8" i="16"/>
  <c r="BM8" i="16"/>
  <c r="BN8" i="16"/>
  <c r="BO8" i="16"/>
  <c r="BP8" i="16"/>
  <c r="BQ8" i="16"/>
  <c r="BR8" i="16"/>
  <c r="BS8" i="16"/>
  <c r="BT8" i="16"/>
  <c r="BU8" i="16"/>
  <c r="BV8" i="16"/>
  <c r="BW8" i="16"/>
  <c r="BX8" i="16"/>
  <c r="BY8" i="16"/>
  <c r="BZ8" i="16"/>
  <c r="CA8" i="16"/>
  <c r="CB8" i="16"/>
  <c r="CC8" i="16"/>
  <c r="CD8" i="16"/>
  <c r="CE8" i="16"/>
  <c r="CF8" i="16"/>
  <c r="CG8" i="16"/>
  <c r="CH8" i="16"/>
  <c r="CI8" i="16"/>
  <c r="CJ8" i="16"/>
  <c r="CK8" i="16"/>
  <c r="CL8" i="16"/>
  <c r="CM8" i="16"/>
  <c r="CN8" i="16"/>
  <c r="CO8" i="16"/>
  <c r="CP8" i="16"/>
  <c r="CQ8" i="16"/>
  <c r="CR8" i="16"/>
  <c r="CS8" i="16"/>
  <c r="CT8" i="16"/>
  <c r="CU8" i="16"/>
  <c r="CV8" i="16"/>
  <c r="CW8" i="16"/>
  <c r="CX8" i="16"/>
  <c r="CY8" i="16"/>
  <c r="CZ8" i="16"/>
  <c r="DA8" i="16"/>
  <c r="DB8" i="16"/>
  <c r="DC8" i="16"/>
  <c r="DD8" i="16"/>
  <c r="DE8" i="16"/>
  <c r="DF8" i="16"/>
  <c r="DG8" i="16"/>
  <c r="DH8" i="16"/>
  <c r="DI8" i="16"/>
  <c r="DJ8" i="16"/>
  <c r="DK8" i="16"/>
  <c r="DL8" i="16"/>
  <c r="DM8" i="16"/>
  <c r="DN8" i="16"/>
  <c r="DO8" i="16"/>
  <c r="DP8" i="16"/>
  <c r="DQ8" i="16"/>
  <c r="DR8" i="16"/>
  <c r="DS8" i="16"/>
  <c r="DT8" i="16"/>
  <c r="DU8" i="16"/>
  <c r="DV8" i="16"/>
  <c r="DW8" i="16"/>
  <c r="DX8" i="16"/>
  <c r="C9" i="16"/>
  <c r="D9" i="16"/>
  <c r="E9" i="16"/>
  <c r="F9" i="16"/>
  <c r="G9" i="16"/>
  <c r="H9"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BF9" i="16"/>
  <c r="BG9" i="16"/>
  <c r="BH9" i="16"/>
  <c r="BI9" i="16"/>
  <c r="BJ9" i="16"/>
  <c r="BK9" i="16"/>
  <c r="BL9" i="16"/>
  <c r="BM9" i="16"/>
  <c r="BN9" i="16"/>
  <c r="BO9" i="16"/>
  <c r="BP9" i="16"/>
  <c r="BQ9" i="16"/>
  <c r="BR9" i="16"/>
  <c r="BS9" i="16"/>
  <c r="BT9" i="16"/>
  <c r="BU9" i="16"/>
  <c r="BV9" i="16"/>
  <c r="BW9" i="16"/>
  <c r="BX9" i="16"/>
  <c r="BY9" i="16"/>
  <c r="BZ9" i="16"/>
  <c r="CA9" i="16"/>
  <c r="CB9" i="16"/>
  <c r="CC9" i="16"/>
  <c r="CD9" i="16"/>
  <c r="CE9" i="16"/>
  <c r="CF9" i="16"/>
  <c r="CG9" i="16"/>
  <c r="CH9" i="16"/>
  <c r="CI9" i="16"/>
  <c r="CJ9" i="16"/>
  <c r="CK9" i="16"/>
  <c r="CL9" i="16"/>
  <c r="CM9" i="16"/>
  <c r="CN9" i="16"/>
  <c r="CO9" i="16"/>
  <c r="CP9" i="16"/>
  <c r="CQ9" i="16"/>
  <c r="CR9" i="16"/>
  <c r="CS9" i="16"/>
  <c r="CT9" i="16"/>
  <c r="CU9" i="16"/>
  <c r="CV9" i="16"/>
  <c r="CW9" i="16"/>
  <c r="CX9" i="16"/>
  <c r="CY9" i="16"/>
  <c r="CZ9" i="16"/>
  <c r="DA9" i="16"/>
  <c r="DB9" i="16"/>
  <c r="DC9" i="16"/>
  <c r="DD9" i="16"/>
  <c r="DE9" i="16"/>
  <c r="DF9" i="16"/>
  <c r="DG9" i="16"/>
  <c r="DH9" i="16"/>
  <c r="DI9" i="16"/>
  <c r="DJ9" i="16"/>
  <c r="DK9" i="16"/>
  <c r="DL9" i="16"/>
  <c r="DM9" i="16"/>
  <c r="DN9" i="16"/>
  <c r="DO9" i="16"/>
  <c r="DP9" i="16"/>
  <c r="DQ9" i="16"/>
  <c r="DR9" i="16"/>
  <c r="DS9" i="16"/>
  <c r="DT9" i="16"/>
  <c r="DU9" i="16"/>
  <c r="DV9" i="16"/>
  <c r="DW9" i="16"/>
  <c r="DX9" i="16"/>
  <c r="C10" i="16"/>
  <c r="D10" i="16"/>
  <c r="E10" i="16"/>
  <c r="F10" i="16"/>
  <c r="G10" i="16"/>
  <c r="H10"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BF10" i="16"/>
  <c r="BG10" i="16"/>
  <c r="BH10" i="16"/>
  <c r="BI10" i="16"/>
  <c r="BJ10" i="16"/>
  <c r="BK10" i="16"/>
  <c r="BL10" i="16"/>
  <c r="BM10" i="16"/>
  <c r="BN10" i="16"/>
  <c r="BO10" i="16"/>
  <c r="BP10" i="16"/>
  <c r="BQ10" i="16"/>
  <c r="BR10" i="16"/>
  <c r="BS10" i="16"/>
  <c r="BT10" i="16"/>
  <c r="BU10" i="16"/>
  <c r="BV10" i="16"/>
  <c r="BW10" i="16"/>
  <c r="BX10" i="16"/>
  <c r="BY10" i="16"/>
  <c r="BZ10" i="16"/>
  <c r="CA10" i="16"/>
  <c r="CB10" i="16"/>
  <c r="CC10" i="16"/>
  <c r="CD10" i="16"/>
  <c r="CE10" i="16"/>
  <c r="CF10" i="16"/>
  <c r="CG10" i="16"/>
  <c r="CH10" i="16"/>
  <c r="CI10" i="16"/>
  <c r="CJ10" i="16"/>
  <c r="CK10" i="16"/>
  <c r="CL10" i="16"/>
  <c r="CM10" i="16"/>
  <c r="CN10" i="16"/>
  <c r="CO10" i="16"/>
  <c r="CP10" i="16"/>
  <c r="CQ10" i="16"/>
  <c r="CR10" i="16"/>
  <c r="CS10" i="16"/>
  <c r="CT10" i="16"/>
  <c r="CU10" i="16"/>
  <c r="CV10" i="16"/>
  <c r="CW10" i="16"/>
  <c r="CX10" i="16"/>
  <c r="CY10" i="16"/>
  <c r="CZ10" i="16"/>
  <c r="DA10" i="16"/>
  <c r="DB10" i="16"/>
  <c r="DC10" i="16"/>
  <c r="DD10" i="16"/>
  <c r="DE10" i="16"/>
  <c r="DF10" i="16"/>
  <c r="DG10" i="16"/>
  <c r="DH10" i="16"/>
  <c r="DI10" i="16"/>
  <c r="DJ10" i="16"/>
  <c r="DK10" i="16"/>
  <c r="DL10" i="16"/>
  <c r="DM10" i="16"/>
  <c r="DN10" i="16"/>
  <c r="DO10" i="16"/>
  <c r="DP10" i="16"/>
  <c r="DQ10" i="16"/>
  <c r="DR10" i="16"/>
  <c r="DS10" i="16"/>
  <c r="DT10" i="16"/>
  <c r="DU10" i="16"/>
  <c r="DV10" i="16"/>
  <c r="DW10" i="16"/>
  <c r="DX10" i="16"/>
  <c r="C11" i="16"/>
  <c r="D11" i="16"/>
  <c r="E11" i="16"/>
  <c r="F11" i="16"/>
  <c r="G11" i="16"/>
  <c r="H11"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BF11" i="16"/>
  <c r="BG11" i="16"/>
  <c r="BH11" i="16"/>
  <c r="BI11" i="16"/>
  <c r="BJ11" i="16"/>
  <c r="BK11" i="16"/>
  <c r="BL11" i="16"/>
  <c r="BM11" i="16"/>
  <c r="BN11" i="16"/>
  <c r="BO11" i="16"/>
  <c r="BP11" i="16"/>
  <c r="BQ11" i="16"/>
  <c r="BR11" i="16"/>
  <c r="BS11" i="16"/>
  <c r="BT11" i="16"/>
  <c r="BU11" i="16"/>
  <c r="BV11" i="16"/>
  <c r="BW11" i="16"/>
  <c r="BX11" i="16"/>
  <c r="BY11" i="16"/>
  <c r="BZ11" i="16"/>
  <c r="CA11" i="16"/>
  <c r="CB11" i="16"/>
  <c r="CC11" i="16"/>
  <c r="CD11" i="16"/>
  <c r="CE11" i="16"/>
  <c r="CF11" i="16"/>
  <c r="CG11" i="16"/>
  <c r="CH11" i="16"/>
  <c r="CI11" i="16"/>
  <c r="CJ11" i="16"/>
  <c r="CK11" i="16"/>
  <c r="CL11" i="16"/>
  <c r="CM11" i="16"/>
  <c r="CN11" i="16"/>
  <c r="CO11" i="16"/>
  <c r="CP11" i="16"/>
  <c r="CQ11" i="16"/>
  <c r="CR11" i="16"/>
  <c r="CS11" i="16"/>
  <c r="CT11" i="16"/>
  <c r="CU11" i="16"/>
  <c r="CV11" i="16"/>
  <c r="CW11" i="16"/>
  <c r="CX11" i="16"/>
  <c r="CY11" i="16"/>
  <c r="CZ11" i="16"/>
  <c r="DA11" i="16"/>
  <c r="DB11" i="16"/>
  <c r="DC11" i="16"/>
  <c r="DD11" i="16"/>
  <c r="DE11" i="16"/>
  <c r="DF11" i="16"/>
  <c r="DG11" i="16"/>
  <c r="DH11" i="16"/>
  <c r="DI11" i="16"/>
  <c r="DJ11" i="16"/>
  <c r="DK11" i="16"/>
  <c r="DL11" i="16"/>
  <c r="DM11" i="16"/>
  <c r="DN11" i="16"/>
  <c r="DO11" i="16"/>
  <c r="DP11" i="16"/>
  <c r="DQ11" i="16"/>
  <c r="DR11" i="16"/>
  <c r="DS11" i="16"/>
  <c r="DT11" i="16"/>
  <c r="DU11" i="16"/>
  <c r="DV11" i="16"/>
  <c r="DW11" i="16"/>
  <c r="DX11" i="16"/>
  <c r="C12" i="16"/>
  <c r="D12" i="16"/>
  <c r="E12" i="16"/>
  <c r="F12" i="16"/>
  <c r="G12" i="16"/>
  <c r="H12" i="16"/>
  <c r="I12" i="16"/>
  <c r="J12" i="16"/>
  <c r="K12" i="16"/>
  <c r="L12" i="16"/>
  <c r="M12" i="16"/>
  <c r="N12" i="16"/>
  <c r="O12" i="16"/>
  <c r="P12" i="16"/>
  <c r="Q12" i="16"/>
  <c r="R12" i="16"/>
  <c r="S12" i="16"/>
  <c r="T12" i="16"/>
  <c r="U12" i="16"/>
  <c r="V12" i="16"/>
  <c r="W12" i="16"/>
  <c r="X12" i="16"/>
  <c r="Y12" i="16"/>
  <c r="Z12" i="16"/>
  <c r="AA12" i="16"/>
  <c r="AB12" i="16"/>
  <c r="AC12" i="16"/>
  <c r="AD12" i="16"/>
  <c r="AE12" i="16"/>
  <c r="AF12" i="16"/>
  <c r="AG12" i="16"/>
  <c r="AH12" i="16"/>
  <c r="AI12" i="16"/>
  <c r="AJ12" i="16"/>
  <c r="AK12" i="16"/>
  <c r="AL12" i="16"/>
  <c r="AM12" i="16"/>
  <c r="AN12" i="16"/>
  <c r="AO12" i="16"/>
  <c r="AP12" i="16"/>
  <c r="AQ12" i="16"/>
  <c r="AR12" i="16"/>
  <c r="AS12" i="16"/>
  <c r="AT12" i="16"/>
  <c r="AU12" i="16"/>
  <c r="AV12" i="16"/>
  <c r="AW12" i="16"/>
  <c r="AX12" i="16"/>
  <c r="AY12" i="16"/>
  <c r="AZ12" i="16"/>
  <c r="BA12" i="16"/>
  <c r="BB12" i="16"/>
  <c r="BC12" i="16"/>
  <c r="BD12" i="16"/>
  <c r="BE12" i="16"/>
  <c r="BF12" i="16"/>
  <c r="BG12" i="16"/>
  <c r="BH12" i="16"/>
  <c r="BI12" i="16"/>
  <c r="BJ12" i="16"/>
  <c r="BK12" i="16"/>
  <c r="BL12" i="16"/>
  <c r="BM12" i="16"/>
  <c r="BN12" i="16"/>
  <c r="BO12" i="16"/>
  <c r="BP12" i="16"/>
  <c r="BQ12" i="16"/>
  <c r="BR12" i="16"/>
  <c r="BS12" i="16"/>
  <c r="BT12" i="16"/>
  <c r="BU12" i="16"/>
  <c r="BV12" i="16"/>
  <c r="BW12" i="16"/>
  <c r="BX12" i="16"/>
  <c r="BY12" i="16"/>
  <c r="BZ12" i="16"/>
  <c r="CA12" i="16"/>
  <c r="CB12" i="16"/>
  <c r="CC12" i="16"/>
  <c r="CD12" i="16"/>
  <c r="CE12" i="16"/>
  <c r="CF12" i="16"/>
  <c r="CG12" i="16"/>
  <c r="CH12" i="16"/>
  <c r="CI12" i="16"/>
  <c r="CJ12" i="16"/>
  <c r="CK12" i="16"/>
  <c r="CL12" i="16"/>
  <c r="CM12" i="16"/>
  <c r="CN12" i="16"/>
  <c r="CO12" i="16"/>
  <c r="CP12" i="16"/>
  <c r="CQ12" i="16"/>
  <c r="CR12" i="16"/>
  <c r="CS12" i="16"/>
  <c r="CT12" i="16"/>
  <c r="CU12" i="16"/>
  <c r="CV12" i="16"/>
  <c r="CW12" i="16"/>
  <c r="CX12" i="16"/>
  <c r="CY12" i="16"/>
  <c r="CZ12" i="16"/>
  <c r="DA12" i="16"/>
  <c r="DB12" i="16"/>
  <c r="DC12" i="16"/>
  <c r="DD12" i="16"/>
  <c r="DE12" i="16"/>
  <c r="DF12" i="16"/>
  <c r="DG12" i="16"/>
  <c r="DH12" i="16"/>
  <c r="DI12" i="16"/>
  <c r="DJ12" i="16"/>
  <c r="DK12" i="16"/>
  <c r="DL12" i="16"/>
  <c r="DM12" i="16"/>
  <c r="DN12" i="16"/>
  <c r="DO12" i="16"/>
  <c r="DP12" i="16"/>
  <c r="DQ12" i="16"/>
  <c r="DR12" i="16"/>
  <c r="DS12" i="16"/>
  <c r="DT12" i="16"/>
  <c r="DU12" i="16"/>
  <c r="DV12" i="16"/>
  <c r="DW12" i="16"/>
  <c r="DX12" i="16"/>
  <c r="C13" i="16"/>
  <c r="D13" i="16"/>
  <c r="E13" i="16"/>
  <c r="F13" i="16"/>
  <c r="G13" i="16"/>
  <c r="H13" i="16"/>
  <c r="I13" i="16"/>
  <c r="J13" i="16"/>
  <c r="K13" i="16"/>
  <c r="L13" i="16"/>
  <c r="M13" i="16"/>
  <c r="N13" i="16"/>
  <c r="O13" i="16"/>
  <c r="P13" i="16"/>
  <c r="Q13" i="16"/>
  <c r="R13" i="16"/>
  <c r="S13" i="16"/>
  <c r="T13" i="16"/>
  <c r="U13" i="16"/>
  <c r="V13" i="16"/>
  <c r="W13" i="16"/>
  <c r="X13" i="16"/>
  <c r="Y13" i="16"/>
  <c r="Z13" i="16"/>
  <c r="AA13" i="16"/>
  <c r="AB13" i="16"/>
  <c r="AC13" i="16"/>
  <c r="AD13" i="16"/>
  <c r="AE13" i="16"/>
  <c r="AF13" i="16"/>
  <c r="AG13" i="16"/>
  <c r="AH13" i="16"/>
  <c r="AI13" i="16"/>
  <c r="AJ13" i="16"/>
  <c r="AK13" i="16"/>
  <c r="AL13" i="16"/>
  <c r="AM13" i="16"/>
  <c r="AN13" i="16"/>
  <c r="AO13" i="16"/>
  <c r="AP13" i="16"/>
  <c r="AQ13" i="16"/>
  <c r="AR13" i="16"/>
  <c r="AS13" i="16"/>
  <c r="AT13" i="16"/>
  <c r="AU13" i="16"/>
  <c r="AV13" i="16"/>
  <c r="AW13" i="16"/>
  <c r="AX13" i="16"/>
  <c r="AY13" i="16"/>
  <c r="AZ13" i="16"/>
  <c r="BA13" i="16"/>
  <c r="BB13" i="16"/>
  <c r="BC13" i="16"/>
  <c r="BD13" i="16"/>
  <c r="BE13" i="16"/>
  <c r="BF13" i="16"/>
  <c r="BG13" i="16"/>
  <c r="BH13" i="16"/>
  <c r="BI13" i="16"/>
  <c r="BJ13" i="16"/>
  <c r="BK13" i="16"/>
  <c r="BL13" i="16"/>
  <c r="BM13" i="16"/>
  <c r="BN13" i="16"/>
  <c r="BO13" i="16"/>
  <c r="BP13" i="16"/>
  <c r="BQ13" i="16"/>
  <c r="BR13" i="16"/>
  <c r="BS13" i="16"/>
  <c r="BT13" i="16"/>
  <c r="BU13" i="16"/>
  <c r="BV13" i="16"/>
  <c r="BW13" i="16"/>
  <c r="BX13" i="16"/>
  <c r="BY13" i="16"/>
  <c r="BZ13" i="16"/>
  <c r="CA13" i="16"/>
  <c r="CB13" i="16"/>
  <c r="CC13" i="16"/>
  <c r="CD13" i="16"/>
  <c r="CE13" i="16"/>
  <c r="CF13" i="16"/>
  <c r="CG13" i="16"/>
  <c r="CH13" i="16"/>
  <c r="CI13" i="16"/>
  <c r="CJ13" i="16"/>
  <c r="CK13" i="16"/>
  <c r="CL13" i="16"/>
  <c r="CM13" i="16"/>
  <c r="CN13" i="16"/>
  <c r="CO13" i="16"/>
  <c r="CP13" i="16"/>
  <c r="CQ13" i="16"/>
  <c r="CR13" i="16"/>
  <c r="CS13" i="16"/>
  <c r="CT13" i="16"/>
  <c r="CU13" i="16"/>
  <c r="CV13" i="16"/>
  <c r="CW13" i="16"/>
  <c r="CX13" i="16"/>
  <c r="CY13" i="16"/>
  <c r="CZ13" i="16"/>
  <c r="DA13" i="16"/>
  <c r="DB13" i="16"/>
  <c r="DC13" i="16"/>
  <c r="DD13" i="16"/>
  <c r="DE13" i="16"/>
  <c r="DF13" i="16"/>
  <c r="DG13" i="16"/>
  <c r="DH13" i="16"/>
  <c r="DI13" i="16"/>
  <c r="DJ13" i="16"/>
  <c r="DK13" i="16"/>
  <c r="DL13" i="16"/>
  <c r="DM13" i="16"/>
  <c r="DN13" i="16"/>
  <c r="DO13" i="16"/>
  <c r="DP13" i="16"/>
  <c r="DQ13" i="16"/>
  <c r="DR13" i="16"/>
  <c r="DS13" i="16"/>
  <c r="DT13" i="16"/>
  <c r="DU13" i="16"/>
  <c r="DV13" i="16"/>
  <c r="DW13" i="16"/>
  <c r="DX13" i="16"/>
  <c r="C14" i="16"/>
  <c r="D14" i="16"/>
  <c r="E14" i="16"/>
  <c r="F14" i="16"/>
  <c r="G14" i="16"/>
  <c r="H14" i="16"/>
  <c r="I14" i="16"/>
  <c r="J14" i="16"/>
  <c r="K14" i="16"/>
  <c r="L14" i="16"/>
  <c r="M14" i="16"/>
  <c r="N14" i="16"/>
  <c r="O14" i="16"/>
  <c r="P14" i="16"/>
  <c r="Q14" i="16"/>
  <c r="R14" i="16"/>
  <c r="S14" i="16"/>
  <c r="T14" i="16"/>
  <c r="U14" i="16"/>
  <c r="V14" i="16"/>
  <c r="W14" i="16"/>
  <c r="X14" i="16"/>
  <c r="Y14" i="16"/>
  <c r="Z14" i="16"/>
  <c r="AA14" i="16"/>
  <c r="AB14" i="16"/>
  <c r="AC14" i="16"/>
  <c r="AD14" i="16"/>
  <c r="AE14" i="16"/>
  <c r="AF14" i="16"/>
  <c r="AG14" i="16"/>
  <c r="AH14" i="16"/>
  <c r="AI14" i="16"/>
  <c r="AJ14" i="16"/>
  <c r="AK14" i="16"/>
  <c r="AL14" i="16"/>
  <c r="AM14" i="16"/>
  <c r="AN14" i="16"/>
  <c r="AO14" i="16"/>
  <c r="AP14" i="16"/>
  <c r="AQ14" i="16"/>
  <c r="AR14" i="16"/>
  <c r="AS14" i="16"/>
  <c r="AT14" i="16"/>
  <c r="AU14" i="16"/>
  <c r="AV14" i="16"/>
  <c r="AW14" i="16"/>
  <c r="AX14" i="16"/>
  <c r="AY14" i="16"/>
  <c r="AZ14" i="16"/>
  <c r="BA14" i="16"/>
  <c r="BB14" i="16"/>
  <c r="BC14" i="16"/>
  <c r="BD14" i="16"/>
  <c r="BE14" i="16"/>
  <c r="BF14" i="16"/>
  <c r="BG14" i="16"/>
  <c r="BH14" i="16"/>
  <c r="BI14" i="16"/>
  <c r="BJ14" i="16"/>
  <c r="BK14" i="16"/>
  <c r="BL14" i="16"/>
  <c r="BM14" i="16"/>
  <c r="BN14" i="16"/>
  <c r="BO14" i="16"/>
  <c r="BP14" i="16"/>
  <c r="BQ14" i="16"/>
  <c r="BR14" i="16"/>
  <c r="BS14" i="16"/>
  <c r="BT14" i="16"/>
  <c r="BU14" i="16"/>
  <c r="BV14" i="16"/>
  <c r="BW14" i="16"/>
  <c r="BX14" i="16"/>
  <c r="BY14" i="16"/>
  <c r="BZ14" i="16"/>
  <c r="CA14" i="16"/>
  <c r="CB14" i="16"/>
  <c r="CC14" i="16"/>
  <c r="CD14" i="16"/>
  <c r="CE14" i="16"/>
  <c r="CF14" i="16"/>
  <c r="CG14" i="16"/>
  <c r="CH14" i="16"/>
  <c r="CI14" i="16"/>
  <c r="CJ14" i="16"/>
  <c r="CK14" i="16"/>
  <c r="CL14" i="16"/>
  <c r="CM14" i="16"/>
  <c r="CN14" i="16"/>
  <c r="CO14" i="16"/>
  <c r="CP14" i="16"/>
  <c r="CQ14" i="16"/>
  <c r="CR14" i="16"/>
  <c r="CS14" i="16"/>
  <c r="CT14" i="16"/>
  <c r="CU14" i="16"/>
  <c r="CV14" i="16"/>
  <c r="CW14" i="16"/>
  <c r="CX14" i="16"/>
  <c r="CY14" i="16"/>
  <c r="CZ14" i="16"/>
  <c r="DA14" i="16"/>
  <c r="DB14" i="16"/>
  <c r="DC14" i="16"/>
  <c r="DD14" i="16"/>
  <c r="DE14" i="16"/>
  <c r="DF14" i="16"/>
  <c r="DG14" i="16"/>
  <c r="DH14" i="16"/>
  <c r="DI14" i="16"/>
  <c r="DJ14" i="16"/>
  <c r="DK14" i="16"/>
  <c r="DL14" i="16"/>
  <c r="DM14" i="16"/>
  <c r="DN14" i="16"/>
  <c r="DO14" i="16"/>
  <c r="DP14" i="16"/>
  <c r="DQ14" i="16"/>
  <c r="DR14" i="16"/>
  <c r="DS14" i="16"/>
  <c r="DT14" i="16"/>
  <c r="DU14" i="16"/>
  <c r="DV14" i="16"/>
  <c r="DW14" i="16"/>
  <c r="DX14" i="16"/>
  <c r="C15" i="16"/>
  <c r="D15" i="16"/>
  <c r="E15" i="16"/>
  <c r="F15" i="16"/>
  <c r="G15" i="16"/>
  <c r="H15" i="16"/>
  <c r="I15" i="16"/>
  <c r="J15" i="16"/>
  <c r="K15" i="16"/>
  <c r="L15" i="16"/>
  <c r="M15" i="16"/>
  <c r="N15" i="16"/>
  <c r="O15" i="16"/>
  <c r="P15" i="16"/>
  <c r="Q15" i="16"/>
  <c r="R15" i="16"/>
  <c r="S15" i="16"/>
  <c r="T15" i="16"/>
  <c r="U15" i="16"/>
  <c r="V15" i="16"/>
  <c r="W15" i="16"/>
  <c r="X15" i="16"/>
  <c r="Y15" i="16"/>
  <c r="Z15" i="16"/>
  <c r="AA15" i="16"/>
  <c r="AB15" i="16"/>
  <c r="AC15" i="16"/>
  <c r="AD15" i="16"/>
  <c r="AE15" i="16"/>
  <c r="AF15" i="16"/>
  <c r="AG15" i="16"/>
  <c r="AH15" i="16"/>
  <c r="AI15" i="16"/>
  <c r="AJ15" i="16"/>
  <c r="AK15" i="16"/>
  <c r="AL15" i="16"/>
  <c r="AM15" i="16"/>
  <c r="AN15" i="16"/>
  <c r="AO15" i="16"/>
  <c r="AP15" i="16"/>
  <c r="AQ15" i="16"/>
  <c r="AR15" i="16"/>
  <c r="AS15" i="16"/>
  <c r="AT15" i="16"/>
  <c r="AU15" i="16"/>
  <c r="AV15" i="16"/>
  <c r="AW15" i="16"/>
  <c r="AX15" i="16"/>
  <c r="AY15" i="16"/>
  <c r="AZ15" i="16"/>
  <c r="BA15" i="16"/>
  <c r="BB15" i="16"/>
  <c r="BC15" i="16"/>
  <c r="BD15" i="16"/>
  <c r="BE15" i="16"/>
  <c r="BF15" i="16"/>
  <c r="BG15" i="16"/>
  <c r="BH15" i="16"/>
  <c r="BI15" i="16"/>
  <c r="BJ15" i="16"/>
  <c r="BK15" i="16"/>
  <c r="BL15" i="16"/>
  <c r="BM15" i="16"/>
  <c r="BN15" i="16"/>
  <c r="BO15" i="16"/>
  <c r="BP15" i="16"/>
  <c r="BQ15" i="16"/>
  <c r="BR15" i="16"/>
  <c r="BS15" i="16"/>
  <c r="BT15" i="16"/>
  <c r="BU15" i="16"/>
  <c r="BV15" i="16"/>
  <c r="BW15" i="16"/>
  <c r="BX15" i="16"/>
  <c r="BY15" i="16"/>
  <c r="BZ15" i="16"/>
  <c r="CA15" i="16"/>
  <c r="CB15" i="16"/>
  <c r="CC15" i="16"/>
  <c r="CD15" i="16"/>
  <c r="CE15" i="16"/>
  <c r="CF15" i="16"/>
  <c r="CG15" i="16"/>
  <c r="CH15" i="16"/>
  <c r="CI15" i="16"/>
  <c r="CJ15" i="16"/>
  <c r="CK15" i="16"/>
  <c r="CL15" i="16"/>
  <c r="CM15" i="16"/>
  <c r="CN15" i="16"/>
  <c r="CO15" i="16"/>
  <c r="CP15" i="16"/>
  <c r="CQ15" i="16"/>
  <c r="CR15" i="16"/>
  <c r="CS15" i="16"/>
  <c r="CT15" i="16"/>
  <c r="CU15" i="16"/>
  <c r="CV15" i="16"/>
  <c r="CW15" i="16"/>
  <c r="CX15" i="16"/>
  <c r="CY15" i="16"/>
  <c r="CZ15" i="16"/>
  <c r="DA15" i="16"/>
  <c r="DB15" i="16"/>
  <c r="DC15" i="16"/>
  <c r="DD15" i="16"/>
  <c r="DE15" i="16"/>
  <c r="DF15" i="16"/>
  <c r="DG15" i="16"/>
  <c r="DH15" i="16"/>
  <c r="DI15" i="16"/>
  <c r="DJ15" i="16"/>
  <c r="DK15" i="16"/>
  <c r="DL15" i="16"/>
  <c r="DM15" i="16"/>
  <c r="DN15" i="16"/>
  <c r="DO15" i="16"/>
  <c r="DP15" i="16"/>
  <c r="DQ15" i="16"/>
  <c r="DR15" i="16"/>
  <c r="DS15" i="16"/>
  <c r="DT15" i="16"/>
  <c r="DU15" i="16"/>
  <c r="DV15" i="16"/>
  <c r="DW15" i="16"/>
  <c r="DX15" i="16"/>
  <c r="C16" i="16"/>
  <c r="D16" i="16"/>
  <c r="E16" i="16"/>
  <c r="F16" i="16"/>
  <c r="G16" i="16"/>
  <c r="H16" i="16"/>
  <c r="I16" i="16"/>
  <c r="J16" i="16"/>
  <c r="K16" i="16"/>
  <c r="L16" i="16"/>
  <c r="M16" i="16"/>
  <c r="N16" i="16"/>
  <c r="O16" i="16"/>
  <c r="P16" i="16"/>
  <c r="Q16" i="16"/>
  <c r="R16" i="16"/>
  <c r="S16" i="16"/>
  <c r="T16" i="16"/>
  <c r="U16" i="16"/>
  <c r="V16" i="16"/>
  <c r="W16" i="16"/>
  <c r="X16" i="16"/>
  <c r="Y16" i="16"/>
  <c r="Z16" i="16"/>
  <c r="AA16" i="16"/>
  <c r="AB16" i="16"/>
  <c r="AC16" i="16"/>
  <c r="AD16" i="16"/>
  <c r="AE16" i="16"/>
  <c r="AF16" i="16"/>
  <c r="AG16" i="16"/>
  <c r="AH16" i="16"/>
  <c r="AI16" i="16"/>
  <c r="AJ16" i="16"/>
  <c r="AK16" i="16"/>
  <c r="AL16" i="16"/>
  <c r="AM16" i="16"/>
  <c r="AN16" i="16"/>
  <c r="AO16" i="16"/>
  <c r="AP16" i="16"/>
  <c r="AQ16" i="16"/>
  <c r="AR16" i="16"/>
  <c r="AS16" i="16"/>
  <c r="AT16" i="16"/>
  <c r="AU16" i="16"/>
  <c r="AV16" i="16"/>
  <c r="AW16" i="16"/>
  <c r="AX16" i="16"/>
  <c r="AY16" i="16"/>
  <c r="AZ16" i="16"/>
  <c r="BA16" i="16"/>
  <c r="BB16" i="16"/>
  <c r="BC16" i="16"/>
  <c r="BD16" i="16"/>
  <c r="BE16" i="16"/>
  <c r="BF16" i="16"/>
  <c r="BG16" i="16"/>
  <c r="BH16" i="16"/>
  <c r="BI16" i="16"/>
  <c r="BJ16" i="16"/>
  <c r="BK16" i="16"/>
  <c r="BL16" i="16"/>
  <c r="BM16" i="16"/>
  <c r="BN16" i="16"/>
  <c r="BO16" i="16"/>
  <c r="BP16" i="16"/>
  <c r="BQ16" i="16"/>
  <c r="BR16" i="16"/>
  <c r="BS16" i="16"/>
  <c r="BT16" i="16"/>
  <c r="BU16" i="16"/>
  <c r="BV16" i="16"/>
  <c r="BW16" i="16"/>
  <c r="BX16" i="16"/>
  <c r="BY16" i="16"/>
  <c r="BZ16" i="16"/>
  <c r="CA16" i="16"/>
  <c r="CB16" i="16"/>
  <c r="CC16" i="16"/>
  <c r="CD16" i="16"/>
  <c r="CE16" i="16"/>
  <c r="CF16" i="16"/>
  <c r="CG16" i="16"/>
  <c r="CH16" i="16"/>
  <c r="CI16" i="16"/>
  <c r="CJ16" i="16"/>
  <c r="CK16" i="16"/>
  <c r="CL16" i="16"/>
  <c r="CM16" i="16"/>
  <c r="CN16" i="16"/>
  <c r="CO16" i="16"/>
  <c r="CP16" i="16"/>
  <c r="CQ16" i="16"/>
  <c r="CR16" i="16"/>
  <c r="CS16" i="16"/>
  <c r="CT16" i="16"/>
  <c r="CU16" i="16"/>
  <c r="CV16" i="16"/>
  <c r="CW16" i="16"/>
  <c r="CX16" i="16"/>
  <c r="CY16" i="16"/>
  <c r="CZ16" i="16"/>
  <c r="DA16" i="16"/>
  <c r="DB16" i="16"/>
  <c r="DC16" i="16"/>
  <c r="DD16" i="16"/>
  <c r="DE16" i="16"/>
  <c r="DF16" i="16"/>
  <c r="DG16" i="16"/>
  <c r="DH16" i="16"/>
  <c r="DI16" i="16"/>
  <c r="DJ16" i="16"/>
  <c r="DK16" i="16"/>
  <c r="DL16" i="16"/>
  <c r="DM16" i="16"/>
  <c r="DN16" i="16"/>
  <c r="DO16" i="16"/>
  <c r="DP16" i="16"/>
  <c r="DQ16" i="16"/>
  <c r="DR16" i="16"/>
  <c r="DS16" i="16"/>
  <c r="DT16" i="16"/>
  <c r="DU16" i="16"/>
  <c r="DV16" i="16"/>
  <c r="DW16" i="16"/>
  <c r="DX16" i="16"/>
  <c r="C17" i="16"/>
  <c r="D17" i="16"/>
  <c r="E17" i="16"/>
  <c r="F17" i="16"/>
  <c r="G17" i="16"/>
  <c r="H17" i="16"/>
  <c r="I17" i="16"/>
  <c r="J17" i="16"/>
  <c r="K17" i="16"/>
  <c r="L17" i="16"/>
  <c r="M17" i="16"/>
  <c r="N17" i="16"/>
  <c r="O17" i="16"/>
  <c r="P17" i="16"/>
  <c r="Q17" i="16"/>
  <c r="R17" i="16"/>
  <c r="S17" i="16"/>
  <c r="T17" i="16"/>
  <c r="U17" i="16"/>
  <c r="V17" i="16"/>
  <c r="W17" i="16"/>
  <c r="X17" i="16"/>
  <c r="Y17" i="16"/>
  <c r="Z17" i="16"/>
  <c r="AA17" i="16"/>
  <c r="AB17" i="16"/>
  <c r="AC17" i="16"/>
  <c r="AD17" i="16"/>
  <c r="AE17" i="16"/>
  <c r="AF17" i="16"/>
  <c r="AG17" i="16"/>
  <c r="AH17" i="16"/>
  <c r="AI17" i="16"/>
  <c r="AJ17" i="16"/>
  <c r="AK17" i="16"/>
  <c r="AL17" i="16"/>
  <c r="AM17" i="16"/>
  <c r="AN17" i="16"/>
  <c r="AO17" i="16"/>
  <c r="AP17" i="16"/>
  <c r="AQ17" i="16"/>
  <c r="AR17" i="16"/>
  <c r="AS17" i="16"/>
  <c r="AT17" i="16"/>
  <c r="AU17" i="16"/>
  <c r="AV17" i="16"/>
  <c r="AW17" i="16"/>
  <c r="AX17" i="16"/>
  <c r="AY17" i="16"/>
  <c r="AZ17" i="16"/>
  <c r="BA17" i="16"/>
  <c r="BB17" i="16"/>
  <c r="BC17" i="16"/>
  <c r="BD17" i="16"/>
  <c r="BE17" i="16"/>
  <c r="BF17" i="16"/>
  <c r="BG17" i="16"/>
  <c r="BH17" i="16"/>
  <c r="BI17" i="16"/>
  <c r="BJ17" i="16"/>
  <c r="BK17" i="16"/>
  <c r="BL17" i="16"/>
  <c r="BM17" i="16"/>
  <c r="BN17" i="16"/>
  <c r="BO17" i="16"/>
  <c r="BP17" i="16"/>
  <c r="BQ17" i="16"/>
  <c r="BR17" i="16"/>
  <c r="BS17" i="16"/>
  <c r="BT17" i="16"/>
  <c r="BU17" i="16"/>
  <c r="BV17" i="16"/>
  <c r="BW17" i="16"/>
  <c r="BX17" i="16"/>
  <c r="BY17" i="16"/>
  <c r="BZ17" i="16"/>
  <c r="CA17" i="16"/>
  <c r="CB17" i="16"/>
  <c r="CC17" i="16"/>
  <c r="CD17" i="16"/>
  <c r="CE17" i="16"/>
  <c r="CF17" i="16"/>
  <c r="CG17" i="16"/>
  <c r="CH17" i="16"/>
  <c r="CI17" i="16"/>
  <c r="CJ17" i="16"/>
  <c r="CK17" i="16"/>
  <c r="CL17" i="16"/>
  <c r="CM17" i="16"/>
  <c r="CN17" i="16"/>
  <c r="CO17" i="16"/>
  <c r="CP17" i="16"/>
  <c r="CQ17" i="16"/>
  <c r="CR17" i="16"/>
  <c r="CS17" i="16"/>
  <c r="CT17" i="16"/>
  <c r="CU17" i="16"/>
  <c r="CV17" i="16"/>
  <c r="CW17" i="16"/>
  <c r="CX17" i="16"/>
  <c r="CY17" i="16"/>
  <c r="CZ17" i="16"/>
  <c r="DA17" i="16"/>
  <c r="DB17" i="16"/>
  <c r="DC17" i="16"/>
  <c r="DD17" i="16"/>
  <c r="DE17" i="16"/>
  <c r="DF17" i="16"/>
  <c r="DG17" i="16"/>
  <c r="DH17" i="16"/>
  <c r="DI17" i="16"/>
  <c r="DJ17" i="16"/>
  <c r="DK17" i="16"/>
  <c r="DL17" i="16"/>
  <c r="DM17" i="16"/>
  <c r="DN17" i="16"/>
  <c r="DO17" i="16"/>
  <c r="DP17" i="16"/>
  <c r="DQ17" i="16"/>
  <c r="DR17" i="16"/>
  <c r="DS17" i="16"/>
  <c r="DT17" i="16"/>
  <c r="DU17" i="16"/>
  <c r="DV17" i="16"/>
  <c r="DW17" i="16"/>
  <c r="DX17" i="16"/>
  <c r="C18" i="16"/>
  <c r="D18" i="16"/>
  <c r="E18" i="16"/>
  <c r="F18" i="16"/>
  <c r="G18" i="16"/>
  <c r="H18" i="16"/>
  <c r="I18" i="16"/>
  <c r="J18" i="16"/>
  <c r="K18" i="16"/>
  <c r="L18" i="16"/>
  <c r="M18" i="16"/>
  <c r="N18" i="16"/>
  <c r="O18" i="16"/>
  <c r="P18" i="16"/>
  <c r="Q18" i="16"/>
  <c r="R18" i="16"/>
  <c r="S18" i="16"/>
  <c r="T18" i="16"/>
  <c r="U18" i="16"/>
  <c r="V18" i="16"/>
  <c r="W18" i="16"/>
  <c r="X18" i="16"/>
  <c r="Y18" i="16"/>
  <c r="Z18" i="16"/>
  <c r="AA18" i="16"/>
  <c r="AB18" i="16"/>
  <c r="AC18" i="16"/>
  <c r="AD18" i="16"/>
  <c r="AE18" i="16"/>
  <c r="AF18" i="16"/>
  <c r="AG18" i="16"/>
  <c r="AH18" i="16"/>
  <c r="AI18" i="16"/>
  <c r="AJ18" i="16"/>
  <c r="AK18" i="16"/>
  <c r="AL18" i="16"/>
  <c r="AM18" i="16"/>
  <c r="AN18" i="16"/>
  <c r="AO18" i="16"/>
  <c r="AP18" i="16"/>
  <c r="AQ18" i="16"/>
  <c r="AR18" i="16"/>
  <c r="AS18" i="16"/>
  <c r="AT18" i="16"/>
  <c r="AU18" i="16"/>
  <c r="AV18" i="16"/>
  <c r="AW18" i="16"/>
  <c r="AX18" i="16"/>
  <c r="AY18" i="16"/>
  <c r="AZ18" i="16"/>
  <c r="BA18" i="16"/>
  <c r="BB18" i="16"/>
  <c r="BC18" i="16"/>
  <c r="BD18" i="16"/>
  <c r="BE18" i="16"/>
  <c r="BF18" i="16"/>
  <c r="BG18" i="16"/>
  <c r="BH18" i="16"/>
  <c r="BI18" i="16"/>
  <c r="BJ18" i="16"/>
  <c r="BK18" i="16"/>
  <c r="BL18" i="16"/>
  <c r="BM18" i="16"/>
  <c r="BN18" i="16"/>
  <c r="BO18" i="16"/>
  <c r="BP18" i="16"/>
  <c r="BQ18" i="16"/>
  <c r="BR18" i="16"/>
  <c r="BS18" i="16"/>
  <c r="BT18" i="16"/>
  <c r="BU18" i="16"/>
  <c r="BV18" i="16"/>
  <c r="BW18" i="16"/>
  <c r="BX18" i="16"/>
  <c r="BY18" i="16"/>
  <c r="BZ18" i="16"/>
  <c r="CA18" i="16"/>
  <c r="CB18" i="16"/>
  <c r="CC18" i="16"/>
  <c r="CD18" i="16"/>
  <c r="CE18" i="16"/>
  <c r="CF18" i="16"/>
  <c r="CG18" i="16"/>
  <c r="CH18" i="16"/>
  <c r="CI18" i="16"/>
  <c r="CJ18" i="16"/>
  <c r="CK18" i="16"/>
  <c r="CL18" i="16"/>
  <c r="CM18" i="16"/>
  <c r="CN18" i="16"/>
  <c r="CO18" i="16"/>
  <c r="CP18" i="16"/>
  <c r="CQ18" i="16"/>
  <c r="CR18" i="16"/>
  <c r="CS18" i="16"/>
  <c r="CT18" i="16"/>
  <c r="CU18" i="16"/>
  <c r="CV18" i="16"/>
  <c r="CW18" i="16"/>
  <c r="CX18" i="16"/>
  <c r="CY18" i="16"/>
  <c r="CZ18" i="16"/>
  <c r="DA18" i="16"/>
  <c r="DB18" i="16"/>
  <c r="DC18" i="16"/>
  <c r="DD18" i="16"/>
  <c r="DE18" i="16"/>
  <c r="DF18" i="16"/>
  <c r="DG18" i="16"/>
  <c r="DH18" i="16"/>
  <c r="DI18" i="16"/>
  <c r="DJ18" i="16"/>
  <c r="DK18" i="16"/>
  <c r="DL18" i="16"/>
  <c r="DM18" i="16"/>
  <c r="DN18" i="16"/>
  <c r="DO18" i="16"/>
  <c r="DP18" i="16"/>
  <c r="DQ18" i="16"/>
  <c r="DR18" i="16"/>
  <c r="DS18" i="16"/>
  <c r="DT18" i="16"/>
  <c r="DU18" i="16"/>
  <c r="DV18" i="16"/>
  <c r="DW18" i="16"/>
  <c r="DX18" i="16"/>
  <c r="C19" i="16"/>
  <c r="D19" i="16"/>
  <c r="E19" i="16"/>
  <c r="F19" i="16"/>
  <c r="G19" i="16"/>
  <c r="H19" i="16"/>
  <c r="I19" i="16"/>
  <c r="J19" i="16"/>
  <c r="K19" i="16"/>
  <c r="L19" i="16"/>
  <c r="M19" i="16"/>
  <c r="N19" i="16"/>
  <c r="O19" i="16"/>
  <c r="P19" i="16"/>
  <c r="Q19" i="16"/>
  <c r="R19" i="16"/>
  <c r="S19" i="16"/>
  <c r="T19" i="16"/>
  <c r="U19" i="16"/>
  <c r="V19" i="16"/>
  <c r="W19" i="16"/>
  <c r="X19" i="16"/>
  <c r="Y19" i="16"/>
  <c r="Z19" i="16"/>
  <c r="AA19" i="16"/>
  <c r="AB19" i="16"/>
  <c r="AC19" i="16"/>
  <c r="AD19" i="16"/>
  <c r="AE19" i="16"/>
  <c r="AF19" i="16"/>
  <c r="AG19" i="16"/>
  <c r="AH19" i="16"/>
  <c r="AI19" i="16"/>
  <c r="AJ19" i="16"/>
  <c r="AK19" i="16"/>
  <c r="AL19" i="16"/>
  <c r="AM19" i="16"/>
  <c r="AN19" i="16"/>
  <c r="AO19" i="16"/>
  <c r="AP19" i="16"/>
  <c r="AQ19" i="16"/>
  <c r="AR19" i="16"/>
  <c r="AS19" i="16"/>
  <c r="AT19" i="16"/>
  <c r="AU19" i="16"/>
  <c r="AV19" i="16"/>
  <c r="AW19" i="16"/>
  <c r="AX19" i="16"/>
  <c r="AY19" i="16"/>
  <c r="AZ19" i="16"/>
  <c r="BA19" i="16"/>
  <c r="BB19" i="16"/>
  <c r="BC19" i="16"/>
  <c r="BD19" i="16"/>
  <c r="BE19" i="16"/>
  <c r="BF19" i="16"/>
  <c r="BG19" i="16"/>
  <c r="BH19" i="16"/>
  <c r="BI19" i="16"/>
  <c r="BJ19" i="16"/>
  <c r="BK19" i="16"/>
  <c r="BL19" i="16"/>
  <c r="BM19" i="16"/>
  <c r="BN19" i="16"/>
  <c r="BO19" i="16"/>
  <c r="BP19" i="16"/>
  <c r="BQ19" i="16"/>
  <c r="BR19" i="16"/>
  <c r="BS19" i="16"/>
  <c r="BT19" i="16"/>
  <c r="BU19" i="16"/>
  <c r="BV19" i="16"/>
  <c r="BW19" i="16"/>
  <c r="BX19" i="16"/>
  <c r="BY19" i="16"/>
  <c r="BZ19" i="16"/>
  <c r="CA19" i="16"/>
  <c r="CB19" i="16"/>
  <c r="CC19" i="16"/>
  <c r="CD19" i="16"/>
  <c r="CE19" i="16"/>
  <c r="CF19" i="16"/>
  <c r="CG19" i="16"/>
  <c r="CH19" i="16"/>
  <c r="CI19" i="16"/>
  <c r="CJ19" i="16"/>
  <c r="CK19" i="16"/>
  <c r="CL19" i="16"/>
  <c r="CM19" i="16"/>
  <c r="CN19" i="16"/>
  <c r="CO19" i="16"/>
  <c r="CP19" i="16"/>
  <c r="CQ19" i="16"/>
  <c r="CR19" i="16"/>
  <c r="CS19" i="16"/>
  <c r="CT19" i="16"/>
  <c r="CU19" i="16"/>
  <c r="CV19" i="16"/>
  <c r="CW19" i="16"/>
  <c r="CX19" i="16"/>
  <c r="CY19" i="16"/>
  <c r="CZ19" i="16"/>
  <c r="DA19" i="16"/>
  <c r="DB19" i="16"/>
  <c r="DC19" i="16"/>
  <c r="DD19" i="16"/>
  <c r="DE19" i="16"/>
  <c r="DF19" i="16"/>
  <c r="DG19" i="16"/>
  <c r="DH19" i="16"/>
  <c r="DI19" i="16"/>
  <c r="DJ19" i="16"/>
  <c r="DK19" i="16"/>
  <c r="DL19" i="16"/>
  <c r="DM19" i="16"/>
  <c r="DN19" i="16"/>
  <c r="DO19" i="16"/>
  <c r="DP19" i="16"/>
  <c r="DQ19" i="16"/>
  <c r="DR19" i="16"/>
  <c r="DS19" i="16"/>
  <c r="DT19" i="16"/>
  <c r="DU19" i="16"/>
  <c r="DV19" i="16"/>
  <c r="DW19" i="16"/>
  <c r="DX19" i="16"/>
  <c r="C20" i="16"/>
  <c r="D20" i="16"/>
  <c r="E20" i="16"/>
  <c r="F20" i="16"/>
  <c r="G20" i="16"/>
  <c r="H20" i="16"/>
  <c r="I20" i="16"/>
  <c r="J20" i="16"/>
  <c r="K20" i="16"/>
  <c r="L20" i="16"/>
  <c r="M20" i="16"/>
  <c r="N20" i="16"/>
  <c r="O20" i="16"/>
  <c r="P20" i="16"/>
  <c r="Q20" i="16"/>
  <c r="R20" i="16"/>
  <c r="S20" i="16"/>
  <c r="T20" i="16"/>
  <c r="U20" i="16"/>
  <c r="V20" i="16"/>
  <c r="W20" i="16"/>
  <c r="X20" i="16"/>
  <c r="Y20" i="16"/>
  <c r="Z20" i="16"/>
  <c r="AA20" i="16"/>
  <c r="AB20" i="16"/>
  <c r="AC20" i="16"/>
  <c r="AD20" i="16"/>
  <c r="AE20" i="16"/>
  <c r="AF20" i="16"/>
  <c r="AG20" i="16"/>
  <c r="AH20" i="16"/>
  <c r="AI20" i="16"/>
  <c r="AJ20" i="16"/>
  <c r="AK20" i="16"/>
  <c r="AL20" i="16"/>
  <c r="AM20" i="16"/>
  <c r="AN20" i="16"/>
  <c r="AO20" i="16"/>
  <c r="AP20" i="16"/>
  <c r="AQ20" i="16"/>
  <c r="AR20" i="16"/>
  <c r="AS20" i="16"/>
  <c r="AT20" i="16"/>
  <c r="AU20" i="16"/>
  <c r="AV20" i="16"/>
  <c r="AW20" i="16"/>
  <c r="AX20" i="16"/>
  <c r="AY20" i="16"/>
  <c r="AZ20" i="16"/>
  <c r="BA20" i="16"/>
  <c r="BB20" i="16"/>
  <c r="BC20" i="16"/>
  <c r="BD20" i="16"/>
  <c r="BE20" i="16"/>
  <c r="BF20" i="16"/>
  <c r="BG20" i="16"/>
  <c r="BH20" i="16"/>
  <c r="BI20" i="16"/>
  <c r="BJ20" i="16"/>
  <c r="BK20" i="16"/>
  <c r="BL20" i="16"/>
  <c r="BM20" i="16"/>
  <c r="BN20" i="16"/>
  <c r="BO20" i="16"/>
  <c r="BP20" i="16"/>
  <c r="BQ20" i="16"/>
  <c r="BR20" i="16"/>
  <c r="BS20" i="16"/>
  <c r="BT20" i="16"/>
  <c r="BU20" i="16"/>
  <c r="BV20" i="16"/>
  <c r="BW20" i="16"/>
  <c r="BX20" i="16"/>
  <c r="BY20" i="16"/>
  <c r="BZ20" i="16"/>
  <c r="CA20" i="16"/>
  <c r="CB20" i="16"/>
  <c r="CC20" i="16"/>
  <c r="CD20" i="16"/>
  <c r="CE20" i="16"/>
  <c r="CF20" i="16"/>
  <c r="CG20" i="16"/>
  <c r="CH20" i="16"/>
  <c r="CI20" i="16"/>
  <c r="CJ20" i="16"/>
  <c r="CK20" i="16"/>
  <c r="CL20" i="16"/>
  <c r="CM20" i="16"/>
  <c r="CN20" i="16"/>
  <c r="CO20" i="16"/>
  <c r="CP20" i="16"/>
  <c r="CQ20" i="16"/>
  <c r="CR20" i="16"/>
  <c r="CS20" i="16"/>
  <c r="CT20" i="16"/>
  <c r="CU20" i="16"/>
  <c r="CV20" i="16"/>
  <c r="CW20" i="16"/>
  <c r="CX20" i="16"/>
  <c r="CY20" i="16"/>
  <c r="CZ20" i="16"/>
  <c r="DA20" i="16"/>
  <c r="DB20" i="16"/>
  <c r="DC20" i="16"/>
  <c r="DD20" i="16"/>
  <c r="DE20" i="16"/>
  <c r="DF20" i="16"/>
  <c r="DG20" i="16"/>
  <c r="DH20" i="16"/>
  <c r="DI20" i="16"/>
  <c r="DJ20" i="16"/>
  <c r="DK20" i="16"/>
  <c r="DL20" i="16"/>
  <c r="DM20" i="16"/>
  <c r="DN20" i="16"/>
  <c r="DO20" i="16"/>
  <c r="DP20" i="16"/>
  <c r="DQ20" i="16"/>
  <c r="DR20" i="16"/>
  <c r="DS20" i="16"/>
  <c r="DT20" i="16"/>
  <c r="DU20" i="16"/>
  <c r="DV20" i="16"/>
  <c r="DW20" i="16"/>
  <c r="DX20" i="16"/>
  <c r="C21" i="16"/>
  <c r="D21" i="16"/>
  <c r="E21" i="16"/>
  <c r="F21" i="16"/>
  <c r="G21" i="16"/>
  <c r="H21" i="16"/>
  <c r="I21" i="16"/>
  <c r="J21" i="16"/>
  <c r="K21" i="16"/>
  <c r="L21" i="16"/>
  <c r="M21" i="16"/>
  <c r="N21" i="16"/>
  <c r="O21" i="16"/>
  <c r="P21" i="16"/>
  <c r="Q21" i="16"/>
  <c r="R21" i="16"/>
  <c r="S21" i="16"/>
  <c r="T21" i="16"/>
  <c r="U21" i="16"/>
  <c r="V21" i="16"/>
  <c r="W21" i="16"/>
  <c r="X21" i="16"/>
  <c r="Y21" i="16"/>
  <c r="Z21" i="16"/>
  <c r="AA21" i="16"/>
  <c r="AB21" i="16"/>
  <c r="AC21" i="16"/>
  <c r="AD21" i="16"/>
  <c r="AE21" i="16"/>
  <c r="AF21" i="16"/>
  <c r="AG21" i="16"/>
  <c r="AH21" i="16"/>
  <c r="AI21" i="16"/>
  <c r="AJ21" i="16"/>
  <c r="AK21" i="16"/>
  <c r="AL21" i="16"/>
  <c r="AM21" i="16"/>
  <c r="AN21" i="16"/>
  <c r="AO21" i="16"/>
  <c r="AP21" i="16"/>
  <c r="AQ21" i="16"/>
  <c r="AR21" i="16"/>
  <c r="AS21" i="16"/>
  <c r="AT21" i="16"/>
  <c r="AU21" i="16"/>
  <c r="AV21" i="16"/>
  <c r="AW21" i="16"/>
  <c r="AX21" i="16"/>
  <c r="AY21" i="16"/>
  <c r="AZ21" i="16"/>
  <c r="BA21" i="16"/>
  <c r="BB21" i="16"/>
  <c r="BC21" i="16"/>
  <c r="BD21" i="16"/>
  <c r="BE21" i="16"/>
  <c r="BF21" i="16"/>
  <c r="BG21" i="16"/>
  <c r="BH21" i="16"/>
  <c r="BI21" i="16"/>
  <c r="BJ21" i="16"/>
  <c r="BK21" i="16"/>
  <c r="BL21" i="16"/>
  <c r="BM21" i="16"/>
  <c r="BN21" i="16"/>
  <c r="BO21" i="16"/>
  <c r="BP21" i="16"/>
  <c r="BQ21" i="16"/>
  <c r="BR21" i="16"/>
  <c r="BS21" i="16"/>
  <c r="BT21" i="16"/>
  <c r="BU21" i="16"/>
  <c r="BV21" i="16"/>
  <c r="BW21" i="16"/>
  <c r="BX21" i="16"/>
  <c r="BY21" i="16"/>
  <c r="BZ21" i="16"/>
  <c r="CA21" i="16"/>
  <c r="CB21" i="16"/>
  <c r="CC21" i="16"/>
  <c r="CD21" i="16"/>
  <c r="CE21" i="16"/>
  <c r="CF21" i="16"/>
  <c r="CG21" i="16"/>
  <c r="CH21" i="16"/>
  <c r="CI21" i="16"/>
  <c r="CJ21" i="16"/>
  <c r="CK21" i="16"/>
  <c r="CL21" i="16"/>
  <c r="CM21" i="16"/>
  <c r="CN21" i="16"/>
  <c r="CO21" i="16"/>
  <c r="CP21" i="16"/>
  <c r="CQ21" i="16"/>
  <c r="CR21" i="16"/>
  <c r="CS21" i="16"/>
  <c r="CT21" i="16"/>
  <c r="CU21" i="16"/>
  <c r="CV21" i="16"/>
  <c r="CW21" i="16"/>
  <c r="CX21" i="16"/>
  <c r="CY21" i="16"/>
  <c r="CZ21" i="16"/>
  <c r="DA21" i="16"/>
  <c r="DB21" i="16"/>
  <c r="DC21" i="16"/>
  <c r="DD21" i="16"/>
  <c r="DE21" i="16"/>
  <c r="DF21" i="16"/>
  <c r="DG21" i="16"/>
  <c r="DH21" i="16"/>
  <c r="DI21" i="16"/>
  <c r="DJ21" i="16"/>
  <c r="DK21" i="16"/>
  <c r="DL21" i="16"/>
  <c r="DM21" i="16"/>
  <c r="DN21" i="16"/>
  <c r="DO21" i="16"/>
  <c r="DP21" i="16"/>
  <c r="DQ21" i="16"/>
  <c r="DR21" i="16"/>
  <c r="DS21" i="16"/>
  <c r="DT21" i="16"/>
  <c r="DU21" i="16"/>
  <c r="DV21" i="16"/>
  <c r="DW21" i="16"/>
  <c r="DX21" i="16"/>
  <c r="C22" i="16"/>
  <c r="D22" i="16"/>
  <c r="E22" i="16"/>
  <c r="F22" i="16"/>
  <c r="G22" i="16"/>
  <c r="H22" i="16"/>
  <c r="I22" i="16"/>
  <c r="J22" i="16"/>
  <c r="K22" i="16"/>
  <c r="L22" i="16"/>
  <c r="M22" i="16"/>
  <c r="N22" i="16"/>
  <c r="O22" i="16"/>
  <c r="P22" i="16"/>
  <c r="Q22" i="16"/>
  <c r="R22" i="16"/>
  <c r="S22" i="16"/>
  <c r="T22" i="16"/>
  <c r="U22" i="16"/>
  <c r="V22" i="16"/>
  <c r="W22" i="16"/>
  <c r="X22" i="16"/>
  <c r="Y22" i="16"/>
  <c r="Z22" i="16"/>
  <c r="AA22" i="16"/>
  <c r="AB22" i="16"/>
  <c r="AC22" i="16"/>
  <c r="AD22" i="16"/>
  <c r="AE22" i="16"/>
  <c r="AF22" i="16"/>
  <c r="AG22" i="16"/>
  <c r="AH22" i="16"/>
  <c r="AI22" i="16"/>
  <c r="AJ22" i="16"/>
  <c r="AK22" i="16"/>
  <c r="AL22" i="16"/>
  <c r="AM22" i="16"/>
  <c r="AN22" i="16"/>
  <c r="AO22" i="16"/>
  <c r="AP22" i="16"/>
  <c r="AQ22" i="16"/>
  <c r="AR22" i="16"/>
  <c r="AS22" i="16"/>
  <c r="AT22" i="16"/>
  <c r="AU22" i="16"/>
  <c r="AV22" i="16"/>
  <c r="AW22" i="16"/>
  <c r="AX22" i="16"/>
  <c r="AY22" i="16"/>
  <c r="AZ22" i="16"/>
  <c r="BA22" i="16"/>
  <c r="BB22" i="16"/>
  <c r="BC22" i="16"/>
  <c r="BD22" i="16"/>
  <c r="BE22" i="16"/>
  <c r="BF22" i="16"/>
  <c r="BG22" i="16"/>
  <c r="BH22" i="16"/>
  <c r="BI22" i="16"/>
  <c r="BJ22" i="16"/>
  <c r="BK22" i="16"/>
  <c r="BL22" i="16"/>
  <c r="BM22" i="16"/>
  <c r="BN22" i="16"/>
  <c r="BO22" i="16"/>
  <c r="BP22" i="16"/>
  <c r="BQ22" i="16"/>
  <c r="BR22" i="16"/>
  <c r="BS22" i="16"/>
  <c r="BT22" i="16"/>
  <c r="BU22" i="16"/>
  <c r="BV22" i="16"/>
  <c r="BW22" i="16"/>
  <c r="BX22" i="16"/>
  <c r="BY22" i="16"/>
  <c r="BZ22" i="16"/>
  <c r="CA22" i="16"/>
  <c r="CB22" i="16"/>
  <c r="CC22" i="16"/>
  <c r="CD22" i="16"/>
  <c r="CE22" i="16"/>
  <c r="CF22" i="16"/>
  <c r="CG22" i="16"/>
  <c r="CH22" i="16"/>
  <c r="CI22" i="16"/>
  <c r="CJ22" i="16"/>
  <c r="CK22" i="16"/>
  <c r="CL22" i="16"/>
  <c r="CM22" i="16"/>
  <c r="CN22" i="16"/>
  <c r="CO22" i="16"/>
  <c r="CP22" i="16"/>
  <c r="CQ22" i="16"/>
  <c r="CR22" i="16"/>
  <c r="CS22" i="16"/>
  <c r="CT22" i="16"/>
  <c r="CU22" i="16"/>
  <c r="CV22" i="16"/>
  <c r="CW22" i="16"/>
  <c r="CX22" i="16"/>
  <c r="CY22" i="16"/>
  <c r="CZ22" i="16"/>
  <c r="DA22" i="16"/>
  <c r="DB22" i="16"/>
  <c r="DC22" i="16"/>
  <c r="DD22" i="16"/>
  <c r="DE22" i="16"/>
  <c r="DF22" i="16"/>
  <c r="DG22" i="16"/>
  <c r="DH22" i="16"/>
  <c r="DI22" i="16"/>
  <c r="DJ22" i="16"/>
  <c r="DK22" i="16"/>
  <c r="DL22" i="16"/>
  <c r="DM22" i="16"/>
  <c r="DN22" i="16"/>
  <c r="DO22" i="16"/>
  <c r="DP22" i="16"/>
  <c r="DQ22" i="16"/>
  <c r="DR22" i="16"/>
  <c r="DS22" i="16"/>
  <c r="DT22" i="16"/>
  <c r="DU22" i="16"/>
  <c r="DV22" i="16"/>
  <c r="DW22" i="16"/>
  <c r="DX22" i="16"/>
  <c r="C23" i="16"/>
  <c r="D23" i="16"/>
  <c r="E23" i="16"/>
  <c r="F23" i="16"/>
  <c r="G23" i="16"/>
  <c r="H23" i="16"/>
  <c r="I23" i="16"/>
  <c r="J23" i="16"/>
  <c r="K23" i="16"/>
  <c r="L23" i="16"/>
  <c r="M23" i="16"/>
  <c r="N23" i="16"/>
  <c r="O23" i="16"/>
  <c r="P23" i="16"/>
  <c r="Q23" i="16"/>
  <c r="R23" i="16"/>
  <c r="S23" i="16"/>
  <c r="T23" i="16"/>
  <c r="U23" i="16"/>
  <c r="V23" i="16"/>
  <c r="W23" i="16"/>
  <c r="X23" i="16"/>
  <c r="Y23" i="16"/>
  <c r="Z23" i="16"/>
  <c r="AA23" i="16"/>
  <c r="AB23" i="16"/>
  <c r="AC23" i="16"/>
  <c r="AD23" i="16"/>
  <c r="AE23" i="16"/>
  <c r="AF23" i="16"/>
  <c r="AG23" i="16"/>
  <c r="AH23" i="16"/>
  <c r="AI23" i="16"/>
  <c r="AJ23" i="16"/>
  <c r="AK23" i="16"/>
  <c r="AL23" i="16"/>
  <c r="AM23" i="16"/>
  <c r="AN23" i="16"/>
  <c r="AO23" i="16"/>
  <c r="AP23" i="16"/>
  <c r="AQ23" i="16"/>
  <c r="AR23" i="16"/>
  <c r="AS23" i="16"/>
  <c r="AT23" i="16"/>
  <c r="AU23" i="16"/>
  <c r="AV23" i="16"/>
  <c r="AW23" i="16"/>
  <c r="AX23" i="16"/>
  <c r="AY23" i="16"/>
  <c r="AZ23" i="16"/>
  <c r="BA23" i="16"/>
  <c r="BB23" i="16"/>
  <c r="BC23" i="16"/>
  <c r="BD23" i="16"/>
  <c r="BE23" i="16"/>
  <c r="BF23" i="16"/>
  <c r="BG23" i="16"/>
  <c r="BH23" i="16"/>
  <c r="BI23" i="16"/>
  <c r="BJ23" i="16"/>
  <c r="BK23" i="16"/>
  <c r="BL23" i="16"/>
  <c r="BM23" i="16"/>
  <c r="BN23" i="16"/>
  <c r="BO23" i="16"/>
  <c r="BP23" i="16"/>
  <c r="BQ23" i="16"/>
  <c r="BR23" i="16"/>
  <c r="BS23" i="16"/>
  <c r="BT23" i="16"/>
  <c r="BU23" i="16"/>
  <c r="BV23" i="16"/>
  <c r="BW23" i="16"/>
  <c r="BX23" i="16"/>
  <c r="BY23" i="16"/>
  <c r="BZ23" i="16"/>
  <c r="CA23" i="16"/>
  <c r="CB23" i="16"/>
  <c r="CC23" i="16"/>
  <c r="CD23" i="16"/>
  <c r="CE23" i="16"/>
  <c r="CF23" i="16"/>
  <c r="CG23" i="16"/>
  <c r="CH23" i="16"/>
  <c r="CI23" i="16"/>
  <c r="CJ23" i="16"/>
  <c r="CK23" i="16"/>
  <c r="CL23" i="16"/>
  <c r="CM23" i="16"/>
  <c r="CN23" i="16"/>
  <c r="CO23" i="16"/>
  <c r="CP23" i="16"/>
  <c r="CQ23" i="16"/>
  <c r="CR23" i="16"/>
  <c r="CS23" i="16"/>
  <c r="CT23" i="16"/>
  <c r="CU23" i="16"/>
  <c r="CV23" i="16"/>
  <c r="CW23" i="16"/>
  <c r="CX23" i="16"/>
  <c r="CY23" i="16"/>
  <c r="CZ23" i="16"/>
  <c r="DA23" i="16"/>
  <c r="DB23" i="16"/>
  <c r="DC23" i="16"/>
  <c r="DD23" i="16"/>
  <c r="DE23" i="16"/>
  <c r="DF23" i="16"/>
  <c r="DG23" i="16"/>
  <c r="DH23" i="16"/>
  <c r="DI23" i="16"/>
  <c r="DJ23" i="16"/>
  <c r="DK23" i="16"/>
  <c r="DL23" i="16"/>
  <c r="DM23" i="16"/>
  <c r="DN23" i="16"/>
  <c r="DO23" i="16"/>
  <c r="DP23" i="16"/>
  <c r="DQ23" i="16"/>
  <c r="DR23" i="16"/>
  <c r="DS23" i="16"/>
  <c r="DT23" i="16"/>
  <c r="DU23" i="16"/>
  <c r="DV23" i="16"/>
  <c r="DW23" i="16"/>
  <c r="DX23" i="16"/>
  <c r="C24" i="16"/>
  <c r="D24" i="16"/>
  <c r="E24" i="16"/>
  <c r="F24" i="16"/>
  <c r="G24" i="16"/>
  <c r="H24" i="16"/>
  <c r="I24" i="16"/>
  <c r="J24" i="16"/>
  <c r="K24" i="16"/>
  <c r="L24" i="16"/>
  <c r="M24" i="16"/>
  <c r="N24" i="16"/>
  <c r="O24" i="16"/>
  <c r="P24" i="16"/>
  <c r="Q24" i="16"/>
  <c r="R24" i="16"/>
  <c r="S24" i="16"/>
  <c r="T24" i="16"/>
  <c r="U24" i="16"/>
  <c r="V24" i="16"/>
  <c r="W24" i="16"/>
  <c r="X24" i="16"/>
  <c r="Y24" i="16"/>
  <c r="Z24" i="16"/>
  <c r="AA24" i="16"/>
  <c r="AB24" i="16"/>
  <c r="AC24" i="16"/>
  <c r="AD24" i="16"/>
  <c r="AE24" i="16"/>
  <c r="AF24" i="16"/>
  <c r="AG24" i="16"/>
  <c r="AH24" i="16"/>
  <c r="AI24" i="16"/>
  <c r="AJ24" i="16"/>
  <c r="AK24" i="16"/>
  <c r="AL24" i="16"/>
  <c r="AM24" i="16"/>
  <c r="AN24" i="16"/>
  <c r="AO24" i="16"/>
  <c r="AP24" i="16"/>
  <c r="AQ24" i="16"/>
  <c r="AR24" i="16"/>
  <c r="AS24" i="16"/>
  <c r="AT24" i="16"/>
  <c r="AU24" i="16"/>
  <c r="AV24" i="16"/>
  <c r="AW24" i="16"/>
  <c r="AX24" i="16"/>
  <c r="AY24" i="16"/>
  <c r="AZ24" i="16"/>
  <c r="BA24" i="16"/>
  <c r="BB24" i="16"/>
  <c r="BC24" i="16"/>
  <c r="BD24" i="16"/>
  <c r="BE24" i="16"/>
  <c r="BF24" i="16"/>
  <c r="BG24" i="16"/>
  <c r="BH24" i="16"/>
  <c r="BI24" i="16"/>
  <c r="BJ24" i="16"/>
  <c r="BK24" i="16"/>
  <c r="BL24" i="16"/>
  <c r="BM24" i="16"/>
  <c r="BN24" i="16"/>
  <c r="BO24" i="16"/>
  <c r="BP24" i="16"/>
  <c r="BQ24" i="16"/>
  <c r="BR24" i="16"/>
  <c r="BS24" i="16"/>
  <c r="BT24" i="16"/>
  <c r="BU24" i="16"/>
  <c r="BV24" i="16"/>
  <c r="BW24" i="16"/>
  <c r="BX24" i="16"/>
  <c r="BY24" i="16"/>
  <c r="BZ24" i="16"/>
  <c r="CA24" i="16"/>
  <c r="CB24" i="16"/>
  <c r="CC24" i="16"/>
  <c r="CD24" i="16"/>
  <c r="CE24" i="16"/>
  <c r="CF24" i="16"/>
  <c r="CG24" i="16"/>
  <c r="CH24" i="16"/>
  <c r="CI24" i="16"/>
  <c r="CJ24" i="16"/>
  <c r="CK24" i="16"/>
  <c r="CL24" i="16"/>
  <c r="CM24" i="16"/>
  <c r="CN24" i="16"/>
  <c r="CO24" i="16"/>
  <c r="CP24" i="16"/>
  <c r="CQ24" i="16"/>
  <c r="CR24" i="16"/>
  <c r="CS24" i="16"/>
  <c r="CT24" i="16"/>
  <c r="CU24" i="16"/>
  <c r="CV24" i="16"/>
  <c r="CW24" i="16"/>
  <c r="CX24" i="16"/>
  <c r="CY24" i="16"/>
  <c r="CZ24" i="16"/>
  <c r="DA24" i="16"/>
  <c r="DB24" i="16"/>
  <c r="DC24" i="16"/>
  <c r="DD24" i="16"/>
  <c r="DE24" i="16"/>
  <c r="DF24" i="16"/>
  <c r="DG24" i="16"/>
  <c r="DH24" i="16"/>
  <c r="DI24" i="16"/>
  <c r="DJ24" i="16"/>
  <c r="DK24" i="16"/>
  <c r="DL24" i="16"/>
  <c r="DM24" i="16"/>
  <c r="DN24" i="16"/>
  <c r="DO24" i="16"/>
  <c r="DP24" i="16"/>
  <c r="DQ24" i="16"/>
  <c r="DR24" i="16"/>
  <c r="DS24" i="16"/>
  <c r="DT24" i="16"/>
  <c r="DU24" i="16"/>
  <c r="DV24" i="16"/>
  <c r="DW24" i="16"/>
  <c r="DX24" i="16"/>
  <c r="C25" i="16"/>
  <c r="D25" i="16"/>
  <c r="E25" i="16"/>
  <c r="F25" i="16"/>
  <c r="G25" i="16"/>
  <c r="H25" i="16"/>
  <c r="I25" i="16"/>
  <c r="J25" i="16"/>
  <c r="K25" i="16"/>
  <c r="L25" i="16"/>
  <c r="M25" i="16"/>
  <c r="N25" i="16"/>
  <c r="O25" i="16"/>
  <c r="P25" i="16"/>
  <c r="Q25" i="16"/>
  <c r="R25" i="16"/>
  <c r="S25" i="16"/>
  <c r="T25" i="16"/>
  <c r="U25" i="16"/>
  <c r="V25" i="16"/>
  <c r="W25" i="16"/>
  <c r="X25" i="16"/>
  <c r="Y25" i="16"/>
  <c r="Z25" i="16"/>
  <c r="AA25" i="16"/>
  <c r="AB25" i="16"/>
  <c r="AC25" i="16"/>
  <c r="AD25" i="16"/>
  <c r="AE25" i="16"/>
  <c r="AF25" i="16"/>
  <c r="AG25" i="16"/>
  <c r="AH25" i="16"/>
  <c r="AI25" i="16"/>
  <c r="AJ25" i="16"/>
  <c r="AK25" i="16"/>
  <c r="AL25" i="16"/>
  <c r="AM25" i="16"/>
  <c r="AN25" i="16"/>
  <c r="AO25" i="16"/>
  <c r="AP25" i="16"/>
  <c r="AQ25" i="16"/>
  <c r="AR25" i="16"/>
  <c r="AS25" i="16"/>
  <c r="AT25" i="16"/>
  <c r="AU25" i="16"/>
  <c r="AV25" i="16"/>
  <c r="AW25" i="16"/>
  <c r="AX25" i="16"/>
  <c r="AY25" i="16"/>
  <c r="AZ25" i="16"/>
  <c r="BA25" i="16"/>
  <c r="BB25" i="16"/>
  <c r="BC25" i="16"/>
  <c r="BD25" i="16"/>
  <c r="BE25" i="16"/>
  <c r="BF25" i="16"/>
  <c r="BG25" i="16"/>
  <c r="BH25" i="16"/>
  <c r="BI25" i="16"/>
  <c r="BJ25" i="16"/>
  <c r="BK25" i="16"/>
  <c r="BL25" i="16"/>
  <c r="BM25" i="16"/>
  <c r="BN25" i="16"/>
  <c r="BO25" i="16"/>
  <c r="BP25" i="16"/>
  <c r="BQ25" i="16"/>
  <c r="BR25" i="16"/>
  <c r="BS25" i="16"/>
  <c r="BT25" i="16"/>
  <c r="BU25" i="16"/>
  <c r="BV25" i="16"/>
  <c r="BW25" i="16"/>
  <c r="BX25" i="16"/>
  <c r="BY25" i="16"/>
  <c r="BZ25" i="16"/>
  <c r="CA25" i="16"/>
  <c r="CB25" i="16"/>
  <c r="CC25" i="16"/>
  <c r="CD25" i="16"/>
  <c r="CE25" i="16"/>
  <c r="CF25" i="16"/>
  <c r="CG25" i="16"/>
  <c r="CH25" i="16"/>
  <c r="CI25" i="16"/>
  <c r="CJ25" i="16"/>
  <c r="CK25" i="16"/>
  <c r="CL25" i="16"/>
  <c r="CM25" i="16"/>
  <c r="CN25" i="16"/>
  <c r="CO25" i="16"/>
  <c r="CP25" i="16"/>
  <c r="CQ25" i="16"/>
  <c r="CR25" i="16"/>
  <c r="CS25" i="16"/>
  <c r="CT25" i="16"/>
  <c r="CU25" i="16"/>
  <c r="CV25" i="16"/>
  <c r="CW25" i="16"/>
  <c r="CX25" i="16"/>
  <c r="CY25" i="16"/>
  <c r="CZ25" i="16"/>
  <c r="DA25" i="16"/>
  <c r="DB25" i="16"/>
  <c r="DC25" i="16"/>
  <c r="DD25" i="16"/>
  <c r="DE25" i="16"/>
  <c r="DF25" i="16"/>
  <c r="DG25" i="16"/>
  <c r="DH25" i="16"/>
  <c r="DI25" i="16"/>
  <c r="DJ25" i="16"/>
  <c r="DK25" i="16"/>
  <c r="DL25" i="16"/>
  <c r="DM25" i="16"/>
  <c r="DN25" i="16"/>
  <c r="DO25" i="16"/>
  <c r="DP25" i="16"/>
  <c r="DQ25" i="16"/>
  <c r="DR25" i="16"/>
  <c r="DS25" i="16"/>
  <c r="DT25" i="16"/>
  <c r="DU25" i="16"/>
  <c r="DV25" i="16"/>
  <c r="DW25" i="16"/>
  <c r="DX25" i="16"/>
  <c r="C26" i="16"/>
  <c r="D26" i="16"/>
  <c r="E26" i="16"/>
  <c r="F26" i="16"/>
  <c r="G26" i="16"/>
  <c r="H26" i="16"/>
  <c r="I26" i="16"/>
  <c r="J26" i="16"/>
  <c r="K26" i="16"/>
  <c r="L26" i="16"/>
  <c r="M26" i="16"/>
  <c r="N26" i="16"/>
  <c r="O26" i="16"/>
  <c r="P26" i="16"/>
  <c r="Q26" i="16"/>
  <c r="R26" i="16"/>
  <c r="S26" i="16"/>
  <c r="T26" i="16"/>
  <c r="U26" i="16"/>
  <c r="V26" i="16"/>
  <c r="W26" i="16"/>
  <c r="X26" i="16"/>
  <c r="Y26" i="16"/>
  <c r="Z26" i="16"/>
  <c r="AA26" i="16"/>
  <c r="AB26" i="16"/>
  <c r="AC26" i="16"/>
  <c r="AD26" i="16"/>
  <c r="AE26" i="16"/>
  <c r="AF26" i="16"/>
  <c r="AG26" i="16"/>
  <c r="AH26" i="16"/>
  <c r="AI26" i="16"/>
  <c r="AJ26" i="16"/>
  <c r="AK26" i="16"/>
  <c r="AL26" i="16"/>
  <c r="AM26" i="16"/>
  <c r="AN26" i="16"/>
  <c r="AO26" i="16"/>
  <c r="AP26" i="16"/>
  <c r="AQ26" i="16"/>
  <c r="AR26" i="16"/>
  <c r="AS26" i="16"/>
  <c r="AT26" i="16"/>
  <c r="AU26" i="16"/>
  <c r="AV26" i="16"/>
  <c r="AW26" i="16"/>
  <c r="AX26" i="16"/>
  <c r="AY26" i="16"/>
  <c r="AZ26" i="16"/>
  <c r="BA26" i="16"/>
  <c r="BB26" i="16"/>
  <c r="BC26" i="16"/>
  <c r="BD26" i="16"/>
  <c r="BE26" i="16"/>
  <c r="BF26" i="16"/>
  <c r="BG26" i="16"/>
  <c r="BH26" i="16"/>
  <c r="BI26" i="16"/>
  <c r="BJ26" i="16"/>
  <c r="BK26" i="16"/>
  <c r="BL26" i="16"/>
  <c r="BM26" i="16"/>
  <c r="BN26" i="16"/>
  <c r="BO26" i="16"/>
  <c r="BP26" i="16"/>
  <c r="BQ26" i="16"/>
  <c r="BR26" i="16"/>
  <c r="BS26" i="16"/>
  <c r="BT26" i="16"/>
  <c r="BU26" i="16"/>
  <c r="BV26" i="16"/>
  <c r="BW26" i="16"/>
  <c r="BX26" i="16"/>
  <c r="BY26" i="16"/>
  <c r="BZ26" i="16"/>
  <c r="CA26" i="16"/>
  <c r="CB26" i="16"/>
  <c r="CC26" i="16"/>
  <c r="CD26" i="16"/>
  <c r="CE26" i="16"/>
  <c r="CF26" i="16"/>
  <c r="CG26" i="16"/>
  <c r="CH26" i="16"/>
  <c r="CI26" i="16"/>
  <c r="CJ26" i="16"/>
  <c r="CK26" i="16"/>
  <c r="CL26" i="16"/>
  <c r="CM26" i="16"/>
  <c r="CN26" i="16"/>
  <c r="CO26" i="16"/>
  <c r="CP26" i="16"/>
  <c r="CQ26" i="16"/>
  <c r="CR26" i="16"/>
  <c r="CS26" i="16"/>
  <c r="CT26" i="16"/>
  <c r="CU26" i="16"/>
  <c r="CV26" i="16"/>
  <c r="CW26" i="16"/>
  <c r="CX26" i="16"/>
  <c r="CY26" i="16"/>
  <c r="CZ26" i="16"/>
  <c r="DA26" i="16"/>
  <c r="DB26" i="16"/>
  <c r="DC26" i="16"/>
  <c r="DD26" i="16"/>
  <c r="DE26" i="16"/>
  <c r="DF26" i="16"/>
  <c r="DG26" i="16"/>
  <c r="DH26" i="16"/>
  <c r="DI26" i="16"/>
  <c r="DJ26" i="16"/>
  <c r="DK26" i="16"/>
  <c r="DL26" i="16"/>
  <c r="DM26" i="16"/>
  <c r="DN26" i="16"/>
  <c r="DO26" i="16"/>
  <c r="DP26" i="16"/>
  <c r="DQ26" i="16"/>
  <c r="DR26" i="16"/>
  <c r="DS26" i="16"/>
  <c r="DT26" i="16"/>
  <c r="DU26" i="16"/>
  <c r="DV26" i="16"/>
  <c r="DW26" i="16"/>
  <c r="DX26" i="16"/>
  <c r="C27" i="16"/>
  <c r="D27" i="16"/>
  <c r="E27" i="16"/>
  <c r="F27" i="16"/>
  <c r="G27" i="16"/>
  <c r="H27" i="16"/>
  <c r="I27" i="16"/>
  <c r="J27" i="16"/>
  <c r="K27" i="16"/>
  <c r="L27" i="16"/>
  <c r="M27" i="16"/>
  <c r="N27" i="16"/>
  <c r="O27" i="16"/>
  <c r="P27" i="16"/>
  <c r="Q27" i="16"/>
  <c r="R27" i="16"/>
  <c r="S27" i="16"/>
  <c r="T27" i="16"/>
  <c r="U27" i="16"/>
  <c r="V27" i="16"/>
  <c r="W27" i="16"/>
  <c r="X27" i="16"/>
  <c r="Y27" i="16"/>
  <c r="Z27" i="16"/>
  <c r="AA27" i="16"/>
  <c r="AB27" i="16"/>
  <c r="AC27" i="16"/>
  <c r="AD27" i="16"/>
  <c r="AE27" i="16"/>
  <c r="AF27" i="16"/>
  <c r="AG27" i="16"/>
  <c r="AH27" i="16"/>
  <c r="AI27" i="16"/>
  <c r="AJ27" i="16"/>
  <c r="AK27" i="16"/>
  <c r="AL27" i="16"/>
  <c r="AM27" i="16"/>
  <c r="AN27" i="16"/>
  <c r="AO27" i="16"/>
  <c r="AP27" i="16"/>
  <c r="AQ27" i="16"/>
  <c r="AR27" i="16"/>
  <c r="AS27" i="16"/>
  <c r="AT27" i="16"/>
  <c r="AU27" i="16"/>
  <c r="AV27" i="16"/>
  <c r="AW27" i="16"/>
  <c r="AX27" i="16"/>
  <c r="AY27" i="16"/>
  <c r="AZ27" i="16"/>
  <c r="BA27" i="16"/>
  <c r="BB27" i="16"/>
  <c r="BC27" i="16"/>
  <c r="BD27" i="16"/>
  <c r="BE27" i="16"/>
  <c r="BF27" i="16"/>
  <c r="BG27" i="16"/>
  <c r="BH27" i="16"/>
  <c r="BI27" i="16"/>
  <c r="BJ27" i="16"/>
  <c r="BK27" i="16"/>
  <c r="BL27" i="16"/>
  <c r="BM27" i="16"/>
  <c r="BN27" i="16"/>
  <c r="BO27" i="16"/>
  <c r="BP27" i="16"/>
  <c r="BQ27" i="16"/>
  <c r="BR27" i="16"/>
  <c r="BS27" i="16"/>
  <c r="BT27" i="16"/>
  <c r="BU27" i="16"/>
  <c r="BV27" i="16"/>
  <c r="BW27" i="16"/>
  <c r="BX27" i="16"/>
  <c r="BY27" i="16"/>
  <c r="BZ27" i="16"/>
  <c r="CA27" i="16"/>
  <c r="CB27" i="16"/>
  <c r="CC27" i="16"/>
  <c r="CD27" i="16"/>
  <c r="CE27" i="16"/>
  <c r="CF27" i="16"/>
  <c r="CG27" i="16"/>
  <c r="CH27" i="16"/>
  <c r="CI27" i="16"/>
  <c r="CJ27" i="16"/>
  <c r="CK27" i="16"/>
  <c r="CL27" i="16"/>
  <c r="CM27" i="16"/>
  <c r="CN27" i="16"/>
  <c r="CO27" i="16"/>
  <c r="CP27" i="16"/>
  <c r="CQ27" i="16"/>
  <c r="CR27" i="16"/>
  <c r="CS27" i="16"/>
  <c r="CT27" i="16"/>
  <c r="CU27" i="16"/>
  <c r="CV27" i="16"/>
  <c r="CW27" i="16"/>
  <c r="CX27" i="16"/>
  <c r="CY27" i="16"/>
  <c r="CZ27" i="16"/>
  <c r="DA27" i="16"/>
  <c r="DB27" i="16"/>
  <c r="DC27" i="16"/>
  <c r="DD27" i="16"/>
  <c r="DE27" i="16"/>
  <c r="DF27" i="16"/>
  <c r="DG27" i="16"/>
  <c r="DH27" i="16"/>
  <c r="DI27" i="16"/>
  <c r="DJ27" i="16"/>
  <c r="DK27" i="16"/>
  <c r="DL27" i="16"/>
  <c r="DM27" i="16"/>
  <c r="DN27" i="16"/>
  <c r="DO27" i="16"/>
  <c r="DP27" i="16"/>
  <c r="DQ27" i="16"/>
  <c r="DR27" i="16"/>
  <c r="DS27" i="16"/>
  <c r="DT27" i="16"/>
  <c r="DU27" i="16"/>
  <c r="DV27" i="16"/>
  <c r="DW27" i="16"/>
  <c r="DX27" i="16"/>
  <c r="C28" i="16"/>
  <c r="D28" i="16"/>
  <c r="E28" i="16"/>
  <c r="F28" i="16"/>
  <c r="G28" i="16"/>
  <c r="H28" i="16"/>
  <c r="I28" i="16"/>
  <c r="J28" i="16"/>
  <c r="K28" i="16"/>
  <c r="L28" i="16"/>
  <c r="M28" i="16"/>
  <c r="N28" i="16"/>
  <c r="O28" i="16"/>
  <c r="P28" i="16"/>
  <c r="Q28" i="16"/>
  <c r="R28" i="16"/>
  <c r="S28" i="16"/>
  <c r="T28" i="16"/>
  <c r="U28" i="16"/>
  <c r="V28" i="16"/>
  <c r="W28" i="16"/>
  <c r="X28" i="16"/>
  <c r="Y28" i="16"/>
  <c r="Z28" i="16"/>
  <c r="AA28" i="16"/>
  <c r="AB28" i="16"/>
  <c r="AC28" i="16"/>
  <c r="AD28" i="16"/>
  <c r="AE28" i="16"/>
  <c r="AF28" i="16"/>
  <c r="AG28" i="16"/>
  <c r="AH28" i="16"/>
  <c r="AI28" i="16"/>
  <c r="AJ28" i="16"/>
  <c r="AK28" i="16"/>
  <c r="AL28" i="16"/>
  <c r="AM28" i="16"/>
  <c r="AN28" i="16"/>
  <c r="AO28" i="16"/>
  <c r="AP28" i="16"/>
  <c r="AQ28" i="16"/>
  <c r="AR28" i="16"/>
  <c r="AS28" i="16"/>
  <c r="AT28" i="16"/>
  <c r="AU28" i="16"/>
  <c r="AV28" i="16"/>
  <c r="AW28" i="16"/>
  <c r="AX28" i="16"/>
  <c r="AY28" i="16"/>
  <c r="AZ28" i="16"/>
  <c r="BA28" i="16"/>
  <c r="BB28" i="16"/>
  <c r="BC28" i="16"/>
  <c r="BD28" i="16"/>
  <c r="BE28" i="16"/>
  <c r="BF28" i="16"/>
  <c r="BG28" i="16"/>
  <c r="BH28" i="16"/>
  <c r="BI28" i="16"/>
  <c r="BJ28" i="16"/>
  <c r="BK28" i="16"/>
  <c r="BL28" i="16"/>
  <c r="BM28" i="16"/>
  <c r="BN28" i="16"/>
  <c r="BO28" i="16"/>
  <c r="BP28" i="16"/>
  <c r="BQ28" i="16"/>
  <c r="BR28" i="16"/>
  <c r="BS28" i="16"/>
  <c r="BT28" i="16"/>
  <c r="BU28" i="16"/>
  <c r="BV28" i="16"/>
  <c r="BW28" i="16"/>
  <c r="BX28" i="16"/>
  <c r="BY28" i="16"/>
  <c r="BZ28" i="16"/>
  <c r="CA28" i="16"/>
  <c r="CB28" i="16"/>
  <c r="CC28" i="16"/>
  <c r="CD28" i="16"/>
  <c r="CE28" i="16"/>
  <c r="CF28" i="16"/>
  <c r="CG28" i="16"/>
  <c r="CH28" i="16"/>
  <c r="CI28" i="16"/>
  <c r="CJ28" i="16"/>
  <c r="CK28" i="16"/>
  <c r="CL28" i="16"/>
  <c r="CM28" i="16"/>
  <c r="CN28" i="16"/>
  <c r="CO28" i="16"/>
  <c r="CP28" i="16"/>
  <c r="CQ28" i="16"/>
  <c r="CR28" i="16"/>
  <c r="CS28" i="16"/>
  <c r="CT28" i="16"/>
  <c r="CU28" i="16"/>
  <c r="CV28" i="16"/>
  <c r="CW28" i="16"/>
  <c r="CX28" i="16"/>
  <c r="CY28" i="16"/>
  <c r="CZ28" i="16"/>
  <c r="DA28" i="16"/>
  <c r="DB28" i="16"/>
  <c r="DC28" i="16"/>
  <c r="DD28" i="16"/>
  <c r="DE28" i="16"/>
  <c r="DF28" i="16"/>
  <c r="DG28" i="16"/>
  <c r="DH28" i="16"/>
  <c r="DI28" i="16"/>
  <c r="DJ28" i="16"/>
  <c r="DK28" i="16"/>
  <c r="DL28" i="16"/>
  <c r="DM28" i="16"/>
  <c r="DN28" i="16"/>
  <c r="DO28" i="16"/>
  <c r="DP28" i="16"/>
  <c r="DQ28" i="16"/>
  <c r="DR28" i="16"/>
  <c r="DS28" i="16"/>
  <c r="DT28" i="16"/>
  <c r="DU28" i="16"/>
  <c r="DV28" i="16"/>
  <c r="DW28" i="16"/>
  <c r="DX28" i="16"/>
  <c r="C29" i="16"/>
  <c r="D29" i="16"/>
  <c r="E29" i="16"/>
  <c r="F29" i="16"/>
  <c r="G29" i="16"/>
  <c r="H29" i="16"/>
  <c r="I29" i="16"/>
  <c r="J29" i="16"/>
  <c r="K29" i="16"/>
  <c r="L29" i="16"/>
  <c r="M29" i="16"/>
  <c r="N29" i="16"/>
  <c r="O29" i="16"/>
  <c r="P29" i="16"/>
  <c r="Q29" i="16"/>
  <c r="R29" i="16"/>
  <c r="S29" i="16"/>
  <c r="T29" i="16"/>
  <c r="U29" i="16"/>
  <c r="V29" i="16"/>
  <c r="W29" i="16"/>
  <c r="X29" i="16"/>
  <c r="Y29" i="16"/>
  <c r="Z29" i="16"/>
  <c r="AA29" i="16"/>
  <c r="AB29" i="16"/>
  <c r="AC29" i="16"/>
  <c r="AD29" i="16"/>
  <c r="AE29" i="16"/>
  <c r="AF29" i="16"/>
  <c r="AG29" i="16"/>
  <c r="AH29" i="16"/>
  <c r="AI29" i="16"/>
  <c r="AJ29" i="16"/>
  <c r="AK29" i="16"/>
  <c r="AL29" i="16"/>
  <c r="AM29" i="16"/>
  <c r="AN29" i="16"/>
  <c r="AO29" i="16"/>
  <c r="AP29" i="16"/>
  <c r="AQ29" i="16"/>
  <c r="AR29" i="16"/>
  <c r="AS29" i="16"/>
  <c r="AT29" i="16"/>
  <c r="AU29" i="16"/>
  <c r="AV29" i="16"/>
  <c r="AW29" i="16"/>
  <c r="AX29" i="16"/>
  <c r="AY29" i="16"/>
  <c r="AZ29" i="16"/>
  <c r="BA29" i="16"/>
  <c r="BB29" i="16"/>
  <c r="BC29" i="16"/>
  <c r="BD29" i="16"/>
  <c r="BE29" i="16"/>
  <c r="BF29" i="16"/>
  <c r="BG29" i="16"/>
  <c r="BH29" i="16"/>
  <c r="BI29" i="16"/>
  <c r="BJ29" i="16"/>
  <c r="BK29" i="16"/>
  <c r="BL29" i="16"/>
  <c r="BM29" i="16"/>
  <c r="BN29" i="16"/>
  <c r="BO29" i="16"/>
  <c r="BP29" i="16"/>
  <c r="BQ29" i="16"/>
  <c r="BR29" i="16"/>
  <c r="BS29" i="16"/>
  <c r="BT29" i="16"/>
  <c r="BU29" i="16"/>
  <c r="BV29" i="16"/>
  <c r="BW29" i="16"/>
  <c r="BX29" i="16"/>
  <c r="BY29" i="16"/>
  <c r="BZ29" i="16"/>
  <c r="CA29" i="16"/>
  <c r="CB29" i="16"/>
  <c r="CC29" i="16"/>
  <c r="CD29" i="16"/>
  <c r="CE29" i="16"/>
  <c r="CF29" i="16"/>
  <c r="CG29" i="16"/>
  <c r="CH29" i="16"/>
  <c r="CI29" i="16"/>
  <c r="CJ29" i="16"/>
  <c r="CK29" i="16"/>
  <c r="CL29" i="16"/>
  <c r="CM29" i="16"/>
  <c r="CN29" i="16"/>
  <c r="CO29" i="16"/>
  <c r="CP29" i="16"/>
  <c r="CQ29" i="16"/>
  <c r="CR29" i="16"/>
  <c r="CS29" i="16"/>
  <c r="CT29" i="16"/>
  <c r="CU29" i="16"/>
  <c r="CV29" i="16"/>
  <c r="CW29" i="16"/>
  <c r="CX29" i="16"/>
  <c r="CY29" i="16"/>
  <c r="CZ29" i="16"/>
  <c r="DA29" i="16"/>
  <c r="DB29" i="16"/>
  <c r="DC29" i="16"/>
  <c r="DD29" i="16"/>
  <c r="DE29" i="16"/>
  <c r="DF29" i="16"/>
  <c r="DG29" i="16"/>
  <c r="DH29" i="16"/>
  <c r="DI29" i="16"/>
  <c r="DJ29" i="16"/>
  <c r="DK29" i="16"/>
  <c r="DL29" i="16"/>
  <c r="DM29" i="16"/>
  <c r="DN29" i="16"/>
  <c r="DO29" i="16"/>
  <c r="DP29" i="16"/>
  <c r="DQ29" i="16"/>
  <c r="DR29" i="16"/>
  <c r="DS29" i="16"/>
  <c r="DT29" i="16"/>
  <c r="DU29" i="16"/>
  <c r="DV29" i="16"/>
  <c r="DW29" i="16"/>
  <c r="DX29" i="16"/>
  <c r="C30" i="16"/>
  <c r="D30" i="16"/>
  <c r="E30" i="16"/>
  <c r="F30" i="16"/>
  <c r="G30" i="16"/>
  <c r="H30" i="16"/>
  <c r="I30" i="16"/>
  <c r="J30" i="16"/>
  <c r="K30" i="16"/>
  <c r="L30" i="16"/>
  <c r="M30" i="16"/>
  <c r="N30" i="16"/>
  <c r="O30" i="16"/>
  <c r="P30" i="16"/>
  <c r="Q30" i="16"/>
  <c r="R30" i="16"/>
  <c r="S30" i="16"/>
  <c r="T30" i="16"/>
  <c r="U30" i="16"/>
  <c r="V30" i="16"/>
  <c r="W30" i="16"/>
  <c r="X30" i="16"/>
  <c r="Y30" i="16"/>
  <c r="Z30" i="16"/>
  <c r="AA30" i="16"/>
  <c r="AB30" i="16"/>
  <c r="AC30" i="16"/>
  <c r="AD30" i="16"/>
  <c r="AE30" i="16"/>
  <c r="AF30" i="16"/>
  <c r="AG30" i="16"/>
  <c r="AH30" i="16"/>
  <c r="AI30" i="16"/>
  <c r="AJ30" i="16"/>
  <c r="AK30" i="16"/>
  <c r="AL30" i="16"/>
  <c r="AM30" i="16"/>
  <c r="AN30" i="16"/>
  <c r="AO30" i="16"/>
  <c r="AP30" i="16"/>
  <c r="AQ30" i="16"/>
  <c r="AR30" i="16"/>
  <c r="AS30" i="16"/>
  <c r="AT30" i="16"/>
  <c r="AU30" i="16"/>
  <c r="AV30" i="16"/>
  <c r="AW30" i="16"/>
  <c r="AX30" i="16"/>
  <c r="AY30" i="16"/>
  <c r="AZ30" i="16"/>
  <c r="BA30" i="16"/>
  <c r="BB30" i="16"/>
  <c r="BC30" i="16"/>
  <c r="BD30" i="16"/>
  <c r="BE30" i="16"/>
  <c r="BF30" i="16"/>
  <c r="BG30" i="16"/>
  <c r="BH30" i="16"/>
  <c r="BI30" i="16"/>
  <c r="BJ30" i="16"/>
  <c r="BK30" i="16"/>
  <c r="BL30" i="16"/>
  <c r="BM30" i="16"/>
  <c r="BN30" i="16"/>
  <c r="BO30" i="16"/>
  <c r="BP30" i="16"/>
  <c r="BQ30" i="16"/>
  <c r="BR30" i="16"/>
  <c r="BS30" i="16"/>
  <c r="BT30" i="16"/>
  <c r="BU30" i="16"/>
  <c r="BV30" i="16"/>
  <c r="BW30" i="16"/>
  <c r="BX30" i="16"/>
  <c r="BY30" i="16"/>
  <c r="BZ30" i="16"/>
  <c r="CA30" i="16"/>
  <c r="CB30" i="16"/>
  <c r="CC30" i="16"/>
  <c r="CD30" i="16"/>
  <c r="CE30" i="16"/>
  <c r="CF30" i="16"/>
  <c r="CG30" i="16"/>
  <c r="CH30" i="16"/>
  <c r="CI30" i="16"/>
  <c r="CJ30" i="16"/>
  <c r="CK30" i="16"/>
  <c r="CL30" i="16"/>
  <c r="CM30" i="16"/>
  <c r="CN30" i="16"/>
  <c r="CO30" i="16"/>
  <c r="CP30" i="16"/>
  <c r="CQ30" i="16"/>
  <c r="CR30" i="16"/>
  <c r="CS30" i="16"/>
  <c r="CT30" i="16"/>
  <c r="CU30" i="16"/>
  <c r="CV30" i="16"/>
  <c r="CW30" i="16"/>
  <c r="CX30" i="16"/>
  <c r="CY30" i="16"/>
  <c r="CZ30" i="16"/>
  <c r="DA30" i="16"/>
  <c r="DB30" i="16"/>
  <c r="DC30" i="16"/>
  <c r="DD30" i="16"/>
  <c r="DE30" i="16"/>
  <c r="DF30" i="16"/>
  <c r="DG30" i="16"/>
  <c r="DH30" i="16"/>
  <c r="DI30" i="16"/>
  <c r="DJ30" i="16"/>
  <c r="DK30" i="16"/>
  <c r="DL30" i="16"/>
  <c r="DM30" i="16"/>
  <c r="DN30" i="16"/>
  <c r="DO30" i="16"/>
  <c r="DP30" i="16"/>
  <c r="DQ30" i="16"/>
  <c r="DR30" i="16"/>
  <c r="DS30" i="16"/>
  <c r="DT30" i="16"/>
  <c r="DU30" i="16"/>
  <c r="DV30" i="16"/>
  <c r="DW30" i="16"/>
  <c r="DX30" i="16"/>
  <c r="C31" i="16"/>
  <c r="D31" i="16"/>
  <c r="E31" i="16"/>
  <c r="F31" i="16"/>
  <c r="G31" i="16"/>
  <c r="H31" i="16"/>
  <c r="I31" i="16"/>
  <c r="J31" i="16"/>
  <c r="K31" i="16"/>
  <c r="L31" i="16"/>
  <c r="M31" i="16"/>
  <c r="N31" i="16"/>
  <c r="O31" i="16"/>
  <c r="P31" i="16"/>
  <c r="Q31" i="16"/>
  <c r="R31" i="16"/>
  <c r="S31" i="16"/>
  <c r="T31" i="16"/>
  <c r="U31" i="16"/>
  <c r="V31" i="16"/>
  <c r="W31" i="16"/>
  <c r="X31" i="16"/>
  <c r="Y31" i="16"/>
  <c r="Z31" i="16"/>
  <c r="AA31" i="16"/>
  <c r="AB31" i="16"/>
  <c r="AC31" i="16"/>
  <c r="AD31" i="16"/>
  <c r="AE31" i="16"/>
  <c r="AF31" i="16"/>
  <c r="AG31" i="16"/>
  <c r="AH31" i="16"/>
  <c r="AI31" i="16"/>
  <c r="AJ31" i="16"/>
  <c r="AK31" i="16"/>
  <c r="AL31" i="16"/>
  <c r="AM31" i="16"/>
  <c r="AN31" i="16"/>
  <c r="AO31" i="16"/>
  <c r="AP31" i="16"/>
  <c r="AQ31" i="16"/>
  <c r="AR31" i="16"/>
  <c r="AS31" i="16"/>
  <c r="AT31" i="16"/>
  <c r="AU31" i="16"/>
  <c r="AV31" i="16"/>
  <c r="AW31" i="16"/>
  <c r="AX31" i="16"/>
  <c r="AY31" i="16"/>
  <c r="AZ31" i="16"/>
  <c r="BA31" i="16"/>
  <c r="BB31" i="16"/>
  <c r="BC31" i="16"/>
  <c r="BD31" i="16"/>
  <c r="BE31" i="16"/>
  <c r="BF31" i="16"/>
  <c r="BG31" i="16"/>
  <c r="BH31" i="16"/>
  <c r="BI31" i="16"/>
  <c r="BJ31" i="16"/>
  <c r="BK31" i="16"/>
  <c r="BL31" i="16"/>
  <c r="BM31" i="16"/>
  <c r="BN31" i="16"/>
  <c r="BO31" i="16"/>
  <c r="BP31" i="16"/>
  <c r="BQ31" i="16"/>
  <c r="BR31" i="16"/>
  <c r="BS31" i="16"/>
  <c r="BT31" i="16"/>
  <c r="BU31" i="16"/>
  <c r="BV31" i="16"/>
  <c r="BW31" i="16"/>
  <c r="BX31" i="16"/>
  <c r="BY31" i="16"/>
  <c r="BZ31" i="16"/>
  <c r="CA31" i="16"/>
  <c r="CB31" i="16"/>
  <c r="CC31" i="16"/>
  <c r="CD31" i="16"/>
  <c r="CE31" i="16"/>
  <c r="CF31" i="16"/>
  <c r="CG31" i="16"/>
  <c r="CH31" i="16"/>
  <c r="CI31" i="16"/>
  <c r="CJ31" i="16"/>
  <c r="CK31" i="16"/>
  <c r="CL31" i="16"/>
  <c r="CM31" i="16"/>
  <c r="CN31" i="16"/>
  <c r="CO31" i="16"/>
  <c r="CP31" i="16"/>
  <c r="CQ31" i="16"/>
  <c r="CR31" i="16"/>
  <c r="CS31" i="16"/>
  <c r="CT31" i="16"/>
  <c r="CU31" i="16"/>
  <c r="CV31" i="16"/>
  <c r="CW31" i="16"/>
  <c r="CX31" i="16"/>
  <c r="CY31" i="16"/>
  <c r="CZ31" i="16"/>
  <c r="DA31" i="16"/>
  <c r="DB31" i="16"/>
  <c r="DC31" i="16"/>
  <c r="DD31" i="16"/>
  <c r="DE31" i="16"/>
  <c r="DF31" i="16"/>
  <c r="DG31" i="16"/>
  <c r="DH31" i="16"/>
  <c r="DI31" i="16"/>
  <c r="DJ31" i="16"/>
  <c r="DK31" i="16"/>
  <c r="DL31" i="16"/>
  <c r="DM31" i="16"/>
  <c r="DN31" i="16"/>
  <c r="DO31" i="16"/>
  <c r="DP31" i="16"/>
  <c r="DQ31" i="16"/>
  <c r="DR31" i="16"/>
  <c r="DS31" i="16"/>
  <c r="DT31" i="16"/>
  <c r="DU31" i="16"/>
  <c r="DV31" i="16"/>
  <c r="DW31" i="16"/>
  <c r="DX31" i="16"/>
  <c r="C32" i="16"/>
  <c r="D32" i="16"/>
  <c r="E32" i="16"/>
  <c r="F32" i="16"/>
  <c r="G32" i="16"/>
  <c r="H32" i="16"/>
  <c r="I32" i="16"/>
  <c r="J32" i="16"/>
  <c r="K32" i="16"/>
  <c r="L32" i="16"/>
  <c r="M32" i="16"/>
  <c r="N32" i="16"/>
  <c r="O32" i="16"/>
  <c r="P32" i="16"/>
  <c r="Q32" i="16"/>
  <c r="R32" i="16"/>
  <c r="S32" i="16"/>
  <c r="T32" i="16"/>
  <c r="U32" i="16"/>
  <c r="V32" i="16"/>
  <c r="W32" i="16"/>
  <c r="X32" i="16"/>
  <c r="Y32" i="16"/>
  <c r="Z32" i="16"/>
  <c r="AA32" i="16"/>
  <c r="AB32" i="16"/>
  <c r="AC32" i="16"/>
  <c r="AD32" i="16"/>
  <c r="AE32" i="16"/>
  <c r="AF32" i="16"/>
  <c r="AG32" i="16"/>
  <c r="AH32" i="16"/>
  <c r="AI32" i="16"/>
  <c r="AJ32" i="16"/>
  <c r="AK32" i="16"/>
  <c r="AL32" i="16"/>
  <c r="AM32" i="16"/>
  <c r="AN32" i="16"/>
  <c r="AO32" i="16"/>
  <c r="AP32" i="16"/>
  <c r="AQ32" i="16"/>
  <c r="AR32" i="16"/>
  <c r="AS32" i="16"/>
  <c r="AT32" i="16"/>
  <c r="AU32" i="16"/>
  <c r="AV32" i="16"/>
  <c r="AW32" i="16"/>
  <c r="AX32" i="16"/>
  <c r="AY32" i="16"/>
  <c r="AZ32" i="16"/>
  <c r="BA32" i="16"/>
  <c r="BB32" i="16"/>
  <c r="BC32" i="16"/>
  <c r="BD32" i="16"/>
  <c r="BE32" i="16"/>
  <c r="BF32" i="16"/>
  <c r="BG32" i="16"/>
  <c r="BH32" i="16"/>
  <c r="BI32" i="16"/>
  <c r="BJ32" i="16"/>
  <c r="BK32" i="16"/>
  <c r="BL32" i="16"/>
  <c r="BM32" i="16"/>
  <c r="BN32" i="16"/>
  <c r="BO32" i="16"/>
  <c r="BP32" i="16"/>
  <c r="BQ32" i="16"/>
  <c r="BR32" i="16"/>
  <c r="BS32" i="16"/>
  <c r="BT32" i="16"/>
  <c r="BU32" i="16"/>
  <c r="BV32" i="16"/>
  <c r="BW32" i="16"/>
  <c r="BX32" i="16"/>
  <c r="BY32" i="16"/>
  <c r="BZ32" i="16"/>
  <c r="CA32" i="16"/>
  <c r="CB32" i="16"/>
  <c r="CC32" i="16"/>
  <c r="CD32" i="16"/>
  <c r="CE32" i="16"/>
  <c r="CF32" i="16"/>
  <c r="CG32" i="16"/>
  <c r="CH32" i="16"/>
  <c r="CI32" i="16"/>
  <c r="CJ32" i="16"/>
  <c r="CK32" i="16"/>
  <c r="CL32" i="16"/>
  <c r="CM32" i="16"/>
  <c r="CN32" i="16"/>
  <c r="CO32" i="16"/>
  <c r="CP32" i="16"/>
  <c r="CQ32" i="16"/>
  <c r="CR32" i="16"/>
  <c r="CS32" i="16"/>
  <c r="CT32" i="16"/>
  <c r="CU32" i="16"/>
  <c r="CV32" i="16"/>
  <c r="CW32" i="16"/>
  <c r="CX32" i="16"/>
  <c r="CY32" i="16"/>
  <c r="CZ32" i="16"/>
  <c r="DA32" i="16"/>
  <c r="DB32" i="16"/>
  <c r="DC32" i="16"/>
  <c r="DD32" i="16"/>
  <c r="DE32" i="16"/>
  <c r="DF32" i="16"/>
  <c r="DG32" i="16"/>
  <c r="DH32" i="16"/>
  <c r="DI32" i="16"/>
  <c r="DJ32" i="16"/>
  <c r="DK32" i="16"/>
  <c r="DL32" i="16"/>
  <c r="DM32" i="16"/>
  <c r="DN32" i="16"/>
  <c r="DO32" i="16"/>
  <c r="DP32" i="16"/>
  <c r="DQ32" i="16"/>
  <c r="DR32" i="16"/>
  <c r="DS32" i="16"/>
  <c r="DT32" i="16"/>
  <c r="DU32" i="16"/>
  <c r="DV32" i="16"/>
  <c r="DW32" i="16"/>
  <c r="DX32" i="16"/>
  <c r="C33" i="16"/>
  <c r="D33" i="16"/>
  <c r="E33" i="16"/>
  <c r="F33" i="16"/>
  <c r="G33" i="16"/>
  <c r="H33" i="16"/>
  <c r="I33" i="16"/>
  <c r="J33" i="16"/>
  <c r="K33" i="16"/>
  <c r="L33" i="16"/>
  <c r="M33" i="16"/>
  <c r="N33" i="16"/>
  <c r="O33" i="16"/>
  <c r="P33" i="16"/>
  <c r="Q33" i="16"/>
  <c r="R33" i="16"/>
  <c r="S33" i="16"/>
  <c r="T33" i="16"/>
  <c r="U33" i="16"/>
  <c r="V33" i="16"/>
  <c r="W33" i="16"/>
  <c r="X33" i="16"/>
  <c r="Y33" i="16"/>
  <c r="Z33" i="16"/>
  <c r="AA33" i="16"/>
  <c r="AB33" i="16"/>
  <c r="AC33" i="16"/>
  <c r="AD33" i="16"/>
  <c r="AE33" i="16"/>
  <c r="AF33" i="16"/>
  <c r="AG33" i="16"/>
  <c r="AH33" i="16"/>
  <c r="AI33" i="16"/>
  <c r="AJ33" i="16"/>
  <c r="AK33" i="16"/>
  <c r="AL33" i="16"/>
  <c r="AM33" i="16"/>
  <c r="AN33" i="16"/>
  <c r="AO33" i="16"/>
  <c r="AP33" i="16"/>
  <c r="AQ33" i="16"/>
  <c r="AR33" i="16"/>
  <c r="AS33" i="16"/>
  <c r="AT33" i="16"/>
  <c r="AU33" i="16"/>
  <c r="AV33" i="16"/>
  <c r="AW33" i="16"/>
  <c r="AX33" i="16"/>
  <c r="AY33" i="16"/>
  <c r="AZ33" i="16"/>
  <c r="BA33" i="16"/>
  <c r="BB33" i="16"/>
  <c r="BC33" i="16"/>
  <c r="BD33" i="16"/>
  <c r="BE33" i="16"/>
  <c r="BF33" i="16"/>
  <c r="BG33" i="16"/>
  <c r="BH33" i="16"/>
  <c r="BI33" i="16"/>
  <c r="BJ33" i="16"/>
  <c r="BK33" i="16"/>
  <c r="BL33" i="16"/>
  <c r="BM33" i="16"/>
  <c r="BN33" i="16"/>
  <c r="BO33" i="16"/>
  <c r="BP33" i="16"/>
  <c r="BQ33" i="16"/>
  <c r="BR33" i="16"/>
  <c r="BS33" i="16"/>
  <c r="BT33" i="16"/>
  <c r="BU33" i="16"/>
  <c r="BV33" i="16"/>
  <c r="BW33" i="16"/>
  <c r="BX33" i="16"/>
  <c r="BY33" i="16"/>
  <c r="BZ33" i="16"/>
  <c r="CA33" i="16"/>
  <c r="CB33" i="16"/>
  <c r="CC33" i="16"/>
  <c r="CD33" i="16"/>
  <c r="CE33" i="16"/>
  <c r="CF33" i="16"/>
  <c r="CG33" i="16"/>
  <c r="CH33" i="16"/>
  <c r="CI33" i="16"/>
  <c r="CJ33" i="16"/>
  <c r="CK33" i="16"/>
  <c r="CL33" i="16"/>
  <c r="CM33" i="16"/>
  <c r="CN33" i="16"/>
  <c r="CO33" i="16"/>
  <c r="CP33" i="16"/>
  <c r="CQ33" i="16"/>
  <c r="CR33" i="16"/>
  <c r="CS33" i="16"/>
  <c r="CT33" i="16"/>
  <c r="CU33" i="16"/>
  <c r="CV33" i="16"/>
  <c r="CW33" i="16"/>
  <c r="CX33" i="16"/>
  <c r="CY33" i="16"/>
  <c r="CZ33" i="16"/>
  <c r="DA33" i="16"/>
  <c r="DB33" i="16"/>
  <c r="DC33" i="16"/>
  <c r="DD33" i="16"/>
  <c r="DE33" i="16"/>
  <c r="DF33" i="16"/>
  <c r="DG33" i="16"/>
  <c r="DH33" i="16"/>
  <c r="DI33" i="16"/>
  <c r="DJ33" i="16"/>
  <c r="DK33" i="16"/>
  <c r="DL33" i="16"/>
  <c r="DM33" i="16"/>
  <c r="DN33" i="16"/>
  <c r="DO33" i="16"/>
  <c r="DP33" i="16"/>
  <c r="DQ33" i="16"/>
  <c r="DR33" i="16"/>
  <c r="DS33" i="16"/>
  <c r="DT33" i="16"/>
  <c r="DU33" i="16"/>
  <c r="DV33" i="16"/>
  <c r="DW33" i="16"/>
  <c r="DX33" i="16"/>
  <c r="C34" i="16"/>
  <c r="D34" i="16"/>
  <c r="E34" i="16"/>
  <c r="F34" i="16"/>
  <c r="G34" i="16"/>
  <c r="H34" i="16"/>
  <c r="I34" i="16"/>
  <c r="J34" i="16"/>
  <c r="K34" i="16"/>
  <c r="L34" i="16"/>
  <c r="M34" i="16"/>
  <c r="N34" i="16"/>
  <c r="O34" i="16"/>
  <c r="P34" i="16"/>
  <c r="Q34" i="16"/>
  <c r="R34" i="16"/>
  <c r="S34" i="16"/>
  <c r="T34" i="16"/>
  <c r="U34" i="16"/>
  <c r="V34" i="16"/>
  <c r="W34" i="16"/>
  <c r="X34" i="16"/>
  <c r="Y34" i="16"/>
  <c r="Z34" i="16"/>
  <c r="AA34" i="16"/>
  <c r="AB34" i="16"/>
  <c r="AC34" i="16"/>
  <c r="AD34" i="16"/>
  <c r="AE34" i="16"/>
  <c r="AF34" i="16"/>
  <c r="AG34" i="16"/>
  <c r="AH34" i="16"/>
  <c r="AI34" i="16"/>
  <c r="AJ34" i="16"/>
  <c r="AK34" i="16"/>
  <c r="AL34" i="16"/>
  <c r="AM34" i="16"/>
  <c r="AN34" i="16"/>
  <c r="AO34" i="16"/>
  <c r="AP34" i="16"/>
  <c r="AQ34" i="16"/>
  <c r="AR34" i="16"/>
  <c r="AS34" i="16"/>
  <c r="AT34" i="16"/>
  <c r="AU34" i="16"/>
  <c r="AV34" i="16"/>
  <c r="AW34" i="16"/>
  <c r="AX34" i="16"/>
  <c r="AY34" i="16"/>
  <c r="AZ34" i="16"/>
  <c r="BA34" i="16"/>
  <c r="BB34" i="16"/>
  <c r="BC34" i="16"/>
  <c r="BD34" i="16"/>
  <c r="BE34" i="16"/>
  <c r="BF34" i="16"/>
  <c r="BG34" i="16"/>
  <c r="BH34" i="16"/>
  <c r="BI34" i="16"/>
  <c r="BJ34" i="16"/>
  <c r="BK34" i="16"/>
  <c r="BL34" i="16"/>
  <c r="BM34" i="16"/>
  <c r="BN34" i="16"/>
  <c r="BO34" i="16"/>
  <c r="BP34" i="16"/>
  <c r="BQ34" i="16"/>
  <c r="BR34" i="16"/>
  <c r="BS34" i="16"/>
  <c r="BT34" i="16"/>
  <c r="BU34" i="16"/>
  <c r="BV34" i="16"/>
  <c r="BW34" i="16"/>
  <c r="BX34" i="16"/>
  <c r="BY34" i="16"/>
  <c r="BZ34" i="16"/>
  <c r="CA34" i="16"/>
  <c r="CB34" i="16"/>
  <c r="CC34" i="16"/>
  <c r="CD34" i="16"/>
  <c r="CE34" i="16"/>
  <c r="CF34" i="16"/>
  <c r="CG34" i="16"/>
  <c r="CH34" i="16"/>
  <c r="CI34" i="16"/>
  <c r="CJ34" i="16"/>
  <c r="CK34" i="16"/>
  <c r="CL34" i="16"/>
  <c r="CM34" i="16"/>
  <c r="CN34" i="16"/>
  <c r="CO34" i="16"/>
  <c r="CP34" i="16"/>
  <c r="CQ34" i="16"/>
  <c r="CR34" i="16"/>
  <c r="CS34" i="16"/>
  <c r="CT34" i="16"/>
  <c r="CU34" i="16"/>
  <c r="CV34" i="16"/>
  <c r="CW34" i="16"/>
  <c r="CX34" i="16"/>
  <c r="CY34" i="16"/>
  <c r="CZ34" i="16"/>
  <c r="DA34" i="16"/>
  <c r="DB34" i="16"/>
  <c r="DC34" i="16"/>
  <c r="DD34" i="16"/>
  <c r="DE34" i="16"/>
  <c r="DF34" i="16"/>
  <c r="DG34" i="16"/>
  <c r="DH34" i="16"/>
  <c r="DI34" i="16"/>
  <c r="DJ34" i="16"/>
  <c r="DK34" i="16"/>
  <c r="DL34" i="16"/>
  <c r="DM34" i="16"/>
  <c r="DN34" i="16"/>
  <c r="DO34" i="16"/>
  <c r="DP34" i="16"/>
  <c r="DQ34" i="16"/>
  <c r="DR34" i="16"/>
  <c r="DS34" i="16"/>
  <c r="DT34" i="16"/>
  <c r="DU34" i="16"/>
  <c r="DV34" i="16"/>
  <c r="DW34" i="16"/>
  <c r="DX34" i="16"/>
  <c r="C35" i="16"/>
  <c r="D35" i="16"/>
  <c r="E35" i="16"/>
  <c r="F35" i="16"/>
  <c r="G35" i="16"/>
  <c r="H35" i="16"/>
  <c r="I35" i="16"/>
  <c r="J35" i="16"/>
  <c r="K35" i="16"/>
  <c r="L35" i="16"/>
  <c r="M35" i="16"/>
  <c r="N35" i="16"/>
  <c r="O35" i="16"/>
  <c r="P35" i="16"/>
  <c r="Q35" i="16"/>
  <c r="R35" i="16"/>
  <c r="S35" i="16"/>
  <c r="T35" i="16"/>
  <c r="U35" i="16"/>
  <c r="V35" i="16"/>
  <c r="W35" i="16"/>
  <c r="X35" i="16"/>
  <c r="Y35" i="16"/>
  <c r="Z35" i="16"/>
  <c r="AA35" i="16"/>
  <c r="AB35" i="16"/>
  <c r="AC35" i="16"/>
  <c r="AD35" i="16"/>
  <c r="AE35" i="16"/>
  <c r="AF35" i="16"/>
  <c r="AG35" i="16"/>
  <c r="AH35" i="16"/>
  <c r="AI35" i="16"/>
  <c r="AJ35" i="16"/>
  <c r="AK35" i="16"/>
  <c r="AL35" i="16"/>
  <c r="AM35" i="16"/>
  <c r="AN35" i="16"/>
  <c r="AO35" i="16"/>
  <c r="AP35" i="16"/>
  <c r="AQ35" i="16"/>
  <c r="AR35" i="16"/>
  <c r="AS35" i="16"/>
  <c r="AT35" i="16"/>
  <c r="AU35" i="16"/>
  <c r="AV35" i="16"/>
  <c r="AW35" i="16"/>
  <c r="AX35" i="16"/>
  <c r="AY35" i="16"/>
  <c r="AZ35" i="16"/>
  <c r="BA35" i="16"/>
  <c r="BB35" i="16"/>
  <c r="BC35" i="16"/>
  <c r="BD35" i="16"/>
  <c r="BE35" i="16"/>
  <c r="BF35" i="16"/>
  <c r="BG35" i="16"/>
  <c r="BH35" i="16"/>
  <c r="BI35" i="16"/>
  <c r="BJ35" i="16"/>
  <c r="BK35" i="16"/>
  <c r="BL35" i="16"/>
  <c r="BM35" i="16"/>
  <c r="BN35" i="16"/>
  <c r="BO35" i="16"/>
  <c r="BP35" i="16"/>
  <c r="BQ35" i="16"/>
  <c r="BR35" i="16"/>
  <c r="BS35" i="16"/>
  <c r="BT35" i="16"/>
  <c r="BU35" i="16"/>
  <c r="BV35" i="16"/>
  <c r="BW35" i="16"/>
  <c r="BX35" i="16"/>
  <c r="BY35" i="16"/>
  <c r="BZ35" i="16"/>
  <c r="CA35" i="16"/>
  <c r="CB35" i="16"/>
  <c r="CC35" i="16"/>
  <c r="CD35" i="16"/>
  <c r="CE35" i="16"/>
  <c r="CF35" i="16"/>
  <c r="CG35" i="16"/>
  <c r="CH35" i="16"/>
  <c r="CI35" i="16"/>
  <c r="CJ35" i="16"/>
  <c r="CK35" i="16"/>
  <c r="CL35" i="16"/>
  <c r="CM35" i="16"/>
  <c r="CN35" i="16"/>
  <c r="CO35" i="16"/>
  <c r="CP35" i="16"/>
  <c r="CQ35" i="16"/>
  <c r="CR35" i="16"/>
  <c r="CS35" i="16"/>
  <c r="CT35" i="16"/>
  <c r="CU35" i="16"/>
  <c r="CV35" i="16"/>
  <c r="CW35" i="16"/>
  <c r="CX35" i="16"/>
  <c r="CY35" i="16"/>
  <c r="CZ35" i="16"/>
  <c r="DA35" i="16"/>
  <c r="DB35" i="16"/>
  <c r="DC35" i="16"/>
  <c r="DD35" i="16"/>
  <c r="DE35" i="16"/>
  <c r="DF35" i="16"/>
  <c r="DG35" i="16"/>
  <c r="DH35" i="16"/>
  <c r="DI35" i="16"/>
  <c r="DJ35" i="16"/>
  <c r="DK35" i="16"/>
  <c r="DL35" i="16"/>
  <c r="DM35" i="16"/>
  <c r="DN35" i="16"/>
  <c r="DO35" i="16"/>
  <c r="DP35" i="16"/>
  <c r="DQ35" i="16"/>
  <c r="DR35" i="16"/>
  <c r="DS35" i="16"/>
  <c r="DT35" i="16"/>
  <c r="DU35" i="16"/>
  <c r="DV35" i="16"/>
  <c r="DW35" i="16"/>
  <c r="DX35" i="16"/>
  <c r="C36" i="16"/>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AV36" i="16"/>
  <c r="AW36" i="16"/>
  <c r="AX36" i="16"/>
  <c r="AY36" i="16"/>
  <c r="AZ36" i="16"/>
  <c r="BA36" i="16"/>
  <c r="BB36" i="16"/>
  <c r="BC36" i="16"/>
  <c r="BD36" i="16"/>
  <c r="BE36" i="16"/>
  <c r="BF36" i="16"/>
  <c r="BG36" i="16"/>
  <c r="BH36" i="16"/>
  <c r="BI36" i="16"/>
  <c r="BJ36" i="16"/>
  <c r="BK36" i="16"/>
  <c r="BL36" i="16"/>
  <c r="BM36" i="16"/>
  <c r="BN36" i="16"/>
  <c r="BO36" i="16"/>
  <c r="BP36" i="16"/>
  <c r="BQ36" i="16"/>
  <c r="BR36" i="16"/>
  <c r="BS36" i="16"/>
  <c r="BT36" i="16"/>
  <c r="BU36" i="16"/>
  <c r="BV36" i="16"/>
  <c r="BW36" i="16"/>
  <c r="BX36" i="16"/>
  <c r="BY36" i="16"/>
  <c r="BZ36" i="16"/>
  <c r="CA36" i="16"/>
  <c r="CB36" i="16"/>
  <c r="CC36" i="16"/>
  <c r="CD36" i="16"/>
  <c r="CE36" i="16"/>
  <c r="CF36" i="16"/>
  <c r="CG36" i="16"/>
  <c r="CH36" i="16"/>
  <c r="CI36" i="16"/>
  <c r="CJ36" i="16"/>
  <c r="CK36" i="16"/>
  <c r="CL36" i="16"/>
  <c r="CM36" i="16"/>
  <c r="CN36" i="16"/>
  <c r="CO36" i="16"/>
  <c r="CP36" i="16"/>
  <c r="CQ36" i="16"/>
  <c r="CR36" i="16"/>
  <c r="CS36" i="16"/>
  <c r="CT36" i="16"/>
  <c r="CU36" i="16"/>
  <c r="CV36" i="16"/>
  <c r="CW36" i="16"/>
  <c r="CX36" i="16"/>
  <c r="CY36" i="16"/>
  <c r="CZ36" i="16"/>
  <c r="DA36" i="16"/>
  <c r="DB36" i="16"/>
  <c r="DC36" i="16"/>
  <c r="DD36" i="16"/>
  <c r="DE36" i="16"/>
  <c r="DF36" i="16"/>
  <c r="DG36" i="16"/>
  <c r="DH36" i="16"/>
  <c r="DI36" i="16"/>
  <c r="DJ36" i="16"/>
  <c r="DK36" i="16"/>
  <c r="DL36" i="16"/>
  <c r="DM36" i="16"/>
  <c r="DN36" i="16"/>
  <c r="DO36" i="16"/>
  <c r="DP36" i="16"/>
  <c r="DQ36" i="16"/>
  <c r="DR36" i="16"/>
  <c r="DS36" i="16"/>
  <c r="DT36" i="16"/>
  <c r="DU36" i="16"/>
  <c r="DV36" i="16"/>
  <c r="DW36" i="16"/>
  <c r="DX36" i="16"/>
  <c r="C37"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AV37" i="16"/>
  <c r="AW37" i="16"/>
  <c r="AX37" i="16"/>
  <c r="AY37" i="16"/>
  <c r="AZ37" i="16"/>
  <c r="BA37" i="16"/>
  <c r="BB37" i="16"/>
  <c r="BC37" i="16"/>
  <c r="BD37" i="16"/>
  <c r="BE37" i="16"/>
  <c r="BF37" i="16"/>
  <c r="BG37" i="16"/>
  <c r="BH37" i="16"/>
  <c r="BI37" i="16"/>
  <c r="BJ37" i="16"/>
  <c r="BK37" i="16"/>
  <c r="BL37" i="16"/>
  <c r="BM37" i="16"/>
  <c r="BN37" i="16"/>
  <c r="BO37" i="16"/>
  <c r="BP37" i="16"/>
  <c r="BQ37" i="16"/>
  <c r="BR37" i="16"/>
  <c r="BS37" i="16"/>
  <c r="BT37" i="16"/>
  <c r="BU37" i="16"/>
  <c r="BV37" i="16"/>
  <c r="BW37" i="16"/>
  <c r="BX37" i="16"/>
  <c r="BY37" i="16"/>
  <c r="BZ37" i="16"/>
  <c r="CA37" i="16"/>
  <c r="CB37" i="16"/>
  <c r="CC37" i="16"/>
  <c r="CD37" i="16"/>
  <c r="CE37" i="16"/>
  <c r="CF37" i="16"/>
  <c r="CG37" i="16"/>
  <c r="CH37" i="16"/>
  <c r="CI37" i="16"/>
  <c r="CJ37" i="16"/>
  <c r="CK37" i="16"/>
  <c r="CL37" i="16"/>
  <c r="CM37" i="16"/>
  <c r="CN37" i="16"/>
  <c r="CO37" i="16"/>
  <c r="CP37" i="16"/>
  <c r="CQ37" i="16"/>
  <c r="CR37" i="16"/>
  <c r="CS37" i="16"/>
  <c r="CT37" i="16"/>
  <c r="CU37" i="16"/>
  <c r="CV37" i="16"/>
  <c r="CW37" i="16"/>
  <c r="CX37" i="16"/>
  <c r="CY37" i="16"/>
  <c r="CZ37" i="16"/>
  <c r="DA37" i="16"/>
  <c r="DB37" i="16"/>
  <c r="DC37" i="16"/>
  <c r="DD37" i="16"/>
  <c r="DE37" i="16"/>
  <c r="DF37" i="16"/>
  <c r="DG37" i="16"/>
  <c r="DH37" i="16"/>
  <c r="DI37" i="16"/>
  <c r="DJ37" i="16"/>
  <c r="DK37" i="16"/>
  <c r="DL37" i="16"/>
  <c r="DM37" i="16"/>
  <c r="DN37" i="16"/>
  <c r="DO37" i="16"/>
  <c r="DP37" i="16"/>
  <c r="DQ37" i="16"/>
  <c r="DR37" i="16"/>
  <c r="DS37" i="16"/>
  <c r="DT37" i="16"/>
  <c r="DU37" i="16"/>
  <c r="DV37" i="16"/>
  <c r="DW37" i="16"/>
  <c r="DX37" i="16"/>
  <c r="C38"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AV38" i="16"/>
  <c r="AW38" i="16"/>
  <c r="AX38" i="16"/>
  <c r="AY38" i="16"/>
  <c r="AZ38" i="16"/>
  <c r="BA38" i="16"/>
  <c r="BB38" i="16"/>
  <c r="BC38" i="16"/>
  <c r="BD38" i="16"/>
  <c r="BE38" i="16"/>
  <c r="BF38" i="16"/>
  <c r="BG38" i="16"/>
  <c r="BH38" i="16"/>
  <c r="BI38" i="16"/>
  <c r="BJ38" i="16"/>
  <c r="BK38" i="16"/>
  <c r="BL38" i="16"/>
  <c r="BM38" i="16"/>
  <c r="BN38" i="16"/>
  <c r="BO38" i="16"/>
  <c r="BP38" i="16"/>
  <c r="BQ38" i="16"/>
  <c r="BR38" i="16"/>
  <c r="BS38" i="16"/>
  <c r="BT38" i="16"/>
  <c r="BU38" i="16"/>
  <c r="BV38" i="16"/>
  <c r="BW38" i="16"/>
  <c r="BX38" i="16"/>
  <c r="BY38" i="16"/>
  <c r="BZ38" i="16"/>
  <c r="CA38" i="16"/>
  <c r="CB38" i="16"/>
  <c r="CC38" i="16"/>
  <c r="CD38" i="16"/>
  <c r="CE38" i="16"/>
  <c r="CF38" i="16"/>
  <c r="CG38" i="16"/>
  <c r="CH38" i="16"/>
  <c r="CI38" i="16"/>
  <c r="CJ38" i="16"/>
  <c r="CK38" i="16"/>
  <c r="CL38" i="16"/>
  <c r="CM38" i="16"/>
  <c r="CN38" i="16"/>
  <c r="CO38" i="16"/>
  <c r="CP38" i="16"/>
  <c r="CQ38" i="16"/>
  <c r="CR38" i="16"/>
  <c r="CS38" i="16"/>
  <c r="CT38" i="16"/>
  <c r="CU38" i="16"/>
  <c r="CV38" i="16"/>
  <c r="CW38" i="16"/>
  <c r="CX38" i="16"/>
  <c r="CY38" i="16"/>
  <c r="CZ38" i="16"/>
  <c r="DA38" i="16"/>
  <c r="DB38" i="16"/>
  <c r="DC38" i="16"/>
  <c r="DD38" i="16"/>
  <c r="DE38" i="16"/>
  <c r="DF38" i="16"/>
  <c r="DG38" i="16"/>
  <c r="DH38" i="16"/>
  <c r="DI38" i="16"/>
  <c r="DJ38" i="16"/>
  <c r="DK38" i="16"/>
  <c r="DL38" i="16"/>
  <c r="DM38" i="16"/>
  <c r="DN38" i="16"/>
  <c r="DO38" i="16"/>
  <c r="DP38" i="16"/>
  <c r="DQ38" i="16"/>
  <c r="DR38" i="16"/>
  <c r="DS38" i="16"/>
  <c r="DT38" i="16"/>
  <c r="DU38" i="16"/>
  <c r="DV38" i="16"/>
  <c r="DW38" i="16"/>
  <c r="DX38" i="16"/>
  <c r="C39"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AV39" i="16"/>
  <c r="AW39" i="16"/>
  <c r="AX39" i="16"/>
  <c r="AY39" i="16"/>
  <c r="AZ39" i="16"/>
  <c r="BA39" i="16"/>
  <c r="BB39" i="16"/>
  <c r="BC39" i="16"/>
  <c r="BD39" i="16"/>
  <c r="BE39" i="16"/>
  <c r="BF39" i="16"/>
  <c r="BG39" i="16"/>
  <c r="BH39" i="16"/>
  <c r="BI39" i="16"/>
  <c r="BJ39" i="16"/>
  <c r="BK39" i="16"/>
  <c r="BL39" i="16"/>
  <c r="BM39" i="16"/>
  <c r="BN39" i="16"/>
  <c r="BO39" i="16"/>
  <c r="BP39" i="16"/>
  <c r="BQ39" i="16"/>
  <c r="BR39" i="16"/>
  <c r="BS39" i="16"/>
  <c r="BT39" i="16"/>
  <c r="BU39" i="16"/>
  <c r="BV39" i="16"/>
  <c r="BW39" i="16"/>
  <c r="BX39" i="16"/>
  <c r="BY39" i="16"/>
  <c r="BZ39" i="16"/>
  <c r="CA39" i="16"/>
  <c r="CB39" i="16"/>
  <c r="CC39" i="16"/>
  <c r="CD39" i="16"/>
  <c r="CE39" i="16"/>
  <c r="CF39" i="16"/>
  <c r="CG39" i="16"/>
  <c r="CH39" i="16"/>
  <c r="CI39" i="16"/>
  <c r="CJ39" i="16"/>
  <c r="CK39" i="16"/>
  <c r="CL39" i="16"/>
  <c r="CM39" i="16"/>
  <c r="CN39" i="16"/>
  <c r="CO39" i="16"/>
  <c r="CP39" i="16"/>
  <c r="CQ39" i="16"/>
  <c r="CR39" i="16"/>
  <c r="CS39" i="16"/>
  <c r="CT39" i="16"/>
  <c r="CU39" i="16"/>
  <c r="CV39" i="16"/>
  <c r="CW39" i="16"/>
  <c r="CX39" i="16"/>
  <c r="CY39" i="16"/>
  <c r="CZ39" i="16"/>
  <c r="DA39" i="16"/>
  <c r="DB39" i="16"/>
  <c r="DC39" i="16"/>
  <c r="DD39" i="16"/>
  <c r="DE39" i="16"/>
  <c r="DF39" i="16"/>
  <c r="DG39" i="16"/>
  <c r="DH39" i="16"/>
  <c r="DI39" i="16"/>
  <c r="DJ39" i="16"/>
  <c r="DK39" i="16"/>
  <c r="DL39" i="16"/>
  <c r="DM39" i="16"/>
  <c r="DN39" i="16"/>
  <c r="DO39" i="16"/>
  <c r="DP39" i="16"/>
  <c r="DQ39" i="16"/>
  <c r="DR39" i="16"/>
  <c r="DS39" i="16"/>
  <c r="DT39" i="16"/>
  <c r="DU39" i="16"/>
  <c r="DV39" i="16"/>
  <c r="DW39" i="16"/>
  <c r="DX39" i="16"/>
  <c r="C40"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AV40" i="16"/>
  <c r="AW40" i="16"/>
  <c r="AX40" i="16"/>
  <c r="AY40" i="16"/>
  <c r="AZ40" i="16"/>
  <c r="BA40" i="16"/>
  <c r="BB40" i="16"/>
  <c r="BC40" i="16"/>
  <c r="BD40" i="16"/>
  <c r="BE40" i="16"/>
  <c r="BF40" i="16"/>
  <c r="BG40" i="16"/>
  <c r="BH40" i="16"/>
  <c r="BI40" i="16"/>
  <c r="BJ40" i="16"/>
  <c r="BK40" i="16"/>
  <c r="BL40" i="16"/>
  <c r="BM40" i="16"/>
  <c r="BN40" i="16"/>
  <c r="BO40" i="16"/>
  <c r="BP40" i="16"/>
  <c r="BQ40" i="16"/>
  <c r="BR40" i="16"/>
  <c r="BS40" i="16"/>
  <c r="BT40" i="16"/>
  <c r="BU40" i="16"/>
  <c r="BV40" i="16"/>
  <c r="BW40" i="16"/>
  <c r="BX40" i="16"/>
  <c r="BY40" i="16"/>
  <c r="BZ40" i="16"/>
  <c r="CA40" i="16"/>
  <c r="CB40" i="16"/>
  <c r="CC40" i="16"/>
  <c r="CD40" i="16"/>
  <c r="CE40" i="16"/>
  <c r="CF40" i="16"/>
  <c r="CG40" i="16"/>
  <c r="CH40" i="16"/>
  <c r="CI40" i="16"/>
  <c r="CJ40" i="16"/>
  <c r="CK40" i="16"/>
  <c r="CL40" i="16"/>
  <c r="CM40" i="16"/>
  <c r="CN40" i="16"/>
  <c r="CO40" i="16"/>
  <c r="CP40" i="16"/>
  <c r="CQ40" i="16"/>
  <c r="CR40" i="16"/>
  <c r="CS40" i="16"/>
  <c r="CT40" i="16"/>
  <c r="CU40" i="16"/>
  <c r="CV40" i="16"/>
  <c r="CW40" i="16"/>
  <c r="CX40" i="16"/>
  <c r="CY40" i="16"/>
  <c r="CZ40" i="16"/>
  <c r="DA40" i="16"/>
  <c r="DB40" i="16"/>
  <c r="DC40" i="16"/>
  <c r="DD40" i="16"/>
  <c r="DE40" i="16"/>
  <c r="DF40" i="16"/>
  <c r="DG40" i="16"/>
  <c r="DH40" i="16"/>
  <c r="DI40" i="16"/>
  <c r="DJ40" i="16"/>
  <c r="DK40" i="16"/>
  <c r="DL40" i="16"/>
  <c r="DM40" i="16"/>
  <c r="DN40" i="16"/>
  <c r="DO40" i="16"/>
  <c r="DP40" i="16"/>
  <c r="DQ40" i="16"/>
  <c r="DR40" i="16"/>
  <c r="DS40" i="16"/>
  <c r="DT40" i="16"/>
  <c r="DU40" i="16"/>
  <c r="DV40" i="16"/>
  <c r="DW40" i="16"/>
  <c r="DX40" i="16"/>
  <c r="DX6" i="16"/>
  <c r="DW6" i="16"/>
  <c r="DV6" i="16"/>
  <c r="DU6" i="16"/>
  <c r="DT6" i="16"/>
  <c r="DS6" i="16"/>
  <c r="DR6" i="16"/>
  <c r="DQ6" i="16"/>
  <c r="DP6" i="16"/>
  <c r="DM6" i="16"/>
  <c r="DK6" i="16"/>
  <c r="DE6" i="16"/>
  <c r="DD6" i="16"/>
  <c r="DO6" i="16"/>
  <c r="DN6" i="16"/>
  <c r="DL6" i="16"/>
  <c r="DJ6" i="16"/>
  <c r="DI6" i="16"/>
  <c r="DH6" i="16"/>
  <c r="DG6" i="16"/>
  <c r="DF6" i="16"/>
  <c r="CK6" i="16"/>
  <c r="CS6" i="16"/>
  <c r="BX6" i="16"/>
  <c r="DC6" i="16"/>
  <c r="CZ6" i="16"/>
  <c r="CW6" i="16"/>
  <c r="CT6" i="16"/>
  <c r="CQ6" i="16"/>
  <c r="CN6" i="16"/>
  <c r="CH6" i="16"/>
  <c r="CE6" i="16"/>
  <c r="CB6" i="16"/>
  <c r="BY6" i="16"/>
  <c r="BV6" i="16"/>
  <c r="BS6" i="16"/>
  <c r="BP6" i="16"/>
  <c r="BM6" i="16"/>
  <c r="BJ6" i="16"/>
  <c r="BG6" i="16"/>
  <c r="BD6" i="16"/>
  <c r="BA6" i="16"/>
  <c r="AX6" i="16"/>
  <c r="AU6" i="16"/>
  <c r="AR6" i="16"/>
  <c r="AO6" i="16"/>
  <c r="AL6" i="16"/>
  <c r="AI6" i="16"/>
  <c r="AF6" i="16"/>
  <c r="AC6" i="16"/>
  <c r="Z6" i="16"/>
  <c r="W6" i="16"/>
  <c r="T6" i="16"/>
  <c r="Q6" i="16"/>
  <c r="N6" i="16"/>
  <c r="K6" i="16"/>
  <c r="H6" i="16"/>
  <c r="E6" i="16"/>
  <c r="D6" i="16"/>
  <c r="C6" i="16"/>
  <c r="BN6" i="16"/>
  <c r="BO6" i="16"/>
  <c r="BQ6" i="16"/>
  <c r="BR6" i="16"/>
  <c r="BT6" i="16"/>
  <c r="BU6" i="16"/>
  <c r="BW6" i="16"/>
  <c r="BZ6" i="16"/>
  <c r="CA6" i="16"/>
  <c r="CC6" i="16"/>
  <c r="CD6" i="16"/>
  <c r="CF6" i="16"/>
  <c r="CG6" i="16"/>
  <c r="CI6" i="16"/>
  <c r="CJ6" i="16"/>
  <c r="CL6" i="16"/>
  <c r="CM6" i="16"/>
  <c r="CO6" i="16"/>
  <c r="CP6" i="16"/>
  <c r="CR6" i="16"/>
  <c r="CU6" i="16"/>
  <c r="CV6" i="16"/>
  <c r="CX6" i="16"/>
  <c r="CY6" i="16"/>
  <c r="DA6" i="16"/>
  <c r="DB6" i="16"/>
  <c r="F6" i="16"/>
  <c r="G6" i="16"/>
  <c r="I6" i="16"/>
  <c r="J6" i="16"/>
  <c r="L6" i="16"/>
  <c r="M6" i="16"/>
  <c r="O6" i="16"/>
  <c r="P6" i="16"/>
  <c r="R6" i="16"/>
  <c r="S6" i="16"/>
  <c r="U6" i="16"/>
  <c r="V6" i="16"/>
  <c r="X6" i="16"/>
  <c r="Y6" i="16"/>
  <c r="AA6" i="16"/>
  <c r="AB6" i="16"/>
  <c r="AD6" i="16"/>
  <c r="AE6" i="16"/>
  <c r="AG6" i="16"/>
  <c r="AH6" i="16"/>
  <c r="AJ6" i="16"/>
  <c r="AK6" i="16"/>
  <c r="AM6" i="16"/>
  <c r="AN6" i="16"/>
  <c r="AP6" i="16"/>
  <c r="AQ6" i="16"/>
  <c r="AS6" i="16"/>
  <c r="AT6" i="16"/>
  <c r="AV6" i="16"/>
  <c r="AW6" i="16"/>
  <c r="AY6" i="16"/>
  <c r="AZ6" i="16"/>
  <c r="BB6" i="16"/>
  <c r="BC6" i="16"/>
  <c r="BE6" i="16"/>
  <c r="BF6" i="16"/>
  <c r="BH6" i="16"/>
  <c r="BI6" i="16"/>
  <c r="BK6" i="16"/>
  <c r="BL6" i="16"/>
  <c r="B45" i="22"/>
  <c r="B27" i="24" s="1"/>
  <c r="B46" i="22"/>
  <c r="B35" i="22"/>
  <c r="B36" i="22"/>
  <c r="B18" i="24" s="1"/>
  <c r="B37" i="22"/>
  <c r="B38" i="22"/>
  <c r="B20" i="24" s="1"/>
  <c r="B39" i="22"/>
  <c r="B40" i="22"/>
  <c r="B41" i="22"/>
  <c r="B42" i="22"/>
  <c r="B43" i="22"/>
  <c r="B44" i="22"/>
  <c r="J45" i="22"/>
  <c r="C16" i="22"/>
  <c r="I16" i="22" s="1"/>
  <c r="C28" i="22"/>
  <c r="I28" i="22" s="1"/>
  <c r="C32" i="22"/>
  <c r="I32" i="22" s="1"/>
  <c r="C43" i="22"/>
  <c r="I43" i="22" s="1"/>
  <c r="D46" i="22"/>
  <c r="K46" i="22" s="1"/>
  <c r="E46" i="22"/>
  <c r="M46" i="22" s="1"/>
  <c r="F5" i="22"/>
  <c r="L5" i="22" s="1"/>
  <c r="F17" i="22"/>
  <c r="L17" i="22" s="1"/>
  <c r="F21" i="22"/>
  <c r="L21" i="22" s="1"/>
  <c r="F25" i="22"/>
  <c r="L25" i="22" s="1"/>
  <c r="F29" i="22"/>
  <c r="L29" i="22" s="1"/>
  <c r="F33" i="22"/>
  <c r="L33" i="22" s="1"/>
  <c r="E6" i="22"/>
  <c r="M6" i="22" s="1"/>
  <c r="E8" i="22"/>
  <c r="M8" i="22" s="1"/>
  <c r="E9" i="22"/>
  <c r="M9" i="22" s="1"/>
  <c r="E10" i="22"/>
  <c r="M10" i="22" s="1"/>
  <c r="E12" i="22"/>
  <c r="M12" i="22" s="1"/>
  <c r="E14" i="22"/>
  <c r="M14" i="22" s="1"/>
  <c r="E16" i="22"/>
  <c r="M16" i="22" s="1"/>
  <c r="E18" i="22"/>
  <c r="M18" i="22" s="1"/>
  <c r="E20" i="22"/>
  <c r="M20" i="22" s="1"/>
  <c r="E21" i="22"/>
  <c r="M21" i="22" s="1"/>
  <c r="E22" i="22"/>
  <c r="M22" i="22" s="1"/>
  <c r="E24" i="22"/>
  <c r="M24" i="22" s="1"/>
  <c r="E26" i="22"/>
  <c r="M26" i="22" s="1"/>
  <c r="E28" i="22"/>
  <c r="M28" i="22" s="1"/>
  <c r="E30" i="22"/>
  <c r="M30" i="22" s="1"/>
  <c r="E32" i="22"/>
  <c r="M32" i="22" s="1"/>
  <c r="E34" i="22"/>
  <c r="M34" i="22" s="1"/>
  <c r="E36" i="22"/>
  <c r="M36" i="22" s="1"/>
  <c r="E38" i="22"/>
  <c r="M38" i="22" s="1"/>
  <c r="E40" i="22"/>
  <c r="M40" i="22" s="1"/>
  <c r="E42" i="22"/>
  <c r="M42" i="22" s="1"/>
  <c r="E44" i="22"/>
  <c r="M44" i="22" s="1"/>
  <c r="D5" i="22"/>
  <c r="K5" i="22" s="1"/>
  <c r="D7" i="22"/>
  <c r="K7" i="22" s="1"/>
  <c r="D9" i="22"/>
  <c r="K9" i="22" s="1"/>
  <c r="D11" i="22"/>
  <c r="K11" i="22" s="1"/>
  <c r="D13" i="22"/>
  <c r="K13" i="22" s="1"/>
  <c r="D15" i="22"/>
  <c r="K15" i="22" s="1"/>
  <c r="D17" i="22"/>
  <c r="K17" i="22" s="1"/>
  <c r="D19" i="22"/>
  <c r="K19" i="22" s="1"/>
  <c r="D21" i="22"/>
  <c r="K21" i="22" s="1"/>
  <c r="D23" i="22"/>
  <c r="K23" i="22" s="1"/>
  <c r="D25" i="22"/>
  <c r="K25" i="22" s="1"/>
  <c r="D27" i="22"/>
  <c r="K27" i="22" s="1"/>
  <c r="D29" i="22"/>
  <c r="K29" i="22" s="1"/>
  <c r="D31" i="22"/>
  <c r="K31" i="22" s="1"/>
  <c r="D33" i="22"/>
  <c r="K33" i="22" s="1"/>
  <c r="D35" i="22"/>
  <c r="K35" i="22" s="1"/>
  <c r="D37" i="22"/>
  <c r="K37" i="22" s="1"/>
  <c r="D39" i="22"/>
  <c r="K39" i="22" s="1"/>
  <c r="D41" i="22"/>
  <c r="K41" i="22" s="1"/>
  <c r="D43" i="22"/>
  <c r="K43" i="22" s="1"/>
  <c r="D45" i="22"/>
  <c r="K45" i="22" s="1"/>
  <c r="C45" i="22"/>
  <c r="I45" i="22" s="1"/>
  <c r="C42" i="22"/>
  <c r="I42" i="22" s="1"/>
  <c r="C7" i="22"/>
  <c r="I7" i="22" s="1"/>
  <c r="C36" i="22"/>
  <c r="I36" i="22" s="1"/>
  <c r="C24" i="22"/>
  <c r="I24" i="22" s="1"/>
  <c r="C20" i="22"/>
  <c r="I20" i="22" s="1"/>
  <c r="C12" i="22"/>
  <c r="I12" i="22" s="1"/>
  <c r="C8" i="22"/>
  <c r="I8" i="22" s="1"/>
  <c r="C40" i="22"/>
  <c r="I40" i="22" s="1"/>
  <c r="F9" i="22"/>
  <c r="L9" i="22" s="1"/>
  <c r="F13" i="22"/>
  <c r="L13" i="22" s="1"/>
  <c r="D4" i="22"/>
  <c r="K4" i="22" s="1"/>
  <c r="B5" i="22"/>
  <c r="B6" i="22"/>
  <c r="B7" i="22"/>
  <c r="B8" i="22"/>
  <c r="B9" i="22"/>
  <c r="B10" i="22"/>
  <c r="B11" i="22"/>
  <c r="B12" i="22"/>
  <c r="B13" i="22"/>
  <c r="B14" i="22"/>
  <c r="B15" i="22"/>
  <c r="B16" i="22"/>
  <c r="B17" i="22"/>
  <c r="B18" i="22"/>
  <c r="B19" i="22"/>
  <c r="B20" i="22"/>
  <c r="B21" i="22"/>
  <c r="B22" i="22"/>
  <c r="B23" i="22"/>
  <c r="B24" i="22"/>
  <c r="B25" i="22"/>
  <c r="B26" i="22"/>
  <c r="B27" i="22"/>
  <c r="B28" i="22"/>
  <c r="B29" i="22"/>
  <c r="B11" i="24" s="1"/>
  <c r="B30" i="22"/>
  <c r="B12" i="24" s="1"/>
  <c r="B31" i="22"/>
  <c r="B32" i="22"/>
  <c r="B14" i="24" s="1"/>
  <c r="B33" i="22"/>
  <c r="B15" i="24" s="1"/>
  <c r="B34" i="22"/>
  <c r="B16" i="24" s="1"/>
  <c r="A15" i="23"/>
  <c r="A16" i="23"/>
  <c r="A17" i="23"/>
  <c r="A18" i="23"/>
  <c r="A19" i="23"/>
  <c r="A20" i="23"/>
  <c r="A21" i="23"/>
  <c r="A22" i="23"/>
  <c r="A23" i="23"/>
  <c r="A24" i="23"/>
  <c r="A25" i="23"/>
  <c r="A26" i="23"/>
  <c r="A27" i="23"/>
  <c r="A28" i="23"/>
  <c r="A29" i="23"/>
  <c r="A30" i="23"/>
  <c r="A31" i="23"/>
  <c r="A32" i="23"/>
  <c r="A33" i="23"/>
  <c r="A34" i="23"/>
  <c r="D9" i="24"/>
  <c r="D8" i="23"/>
  <c r="D6" i="23"/>
  <c r="D5" i="23"/>
  <c r="D5" i="24"/>
  <c r="E33" i="23"/>
  <c r="E34" i="23"/>
  <c r="B63" i="22"/>
  <c r="U5" i="22"/>
  <c r="V5" i="22"/>
  <c r="W5" i="22" s="1"/>
  <c r="A13" i="23"/>
  <c r="A14" i="23"/>
  <c r="E11" i="23"/>
  <c r="E12" i="23"/>
  <c r="E13" i="23"/>
  <c r="E14" i="23"/>
  <c r="E15" i="23"/>
  <c r="E16" i="23"/>
  <c r="E17" i="23"/>
  <c r="E20" i="23"/>
  <c r="E21" i="23"/>
  <c r="E22" i="23"/>
  <c r="E25" i="23"/>
  <c r="E26" i="23"/>
  <c r="E28" i="23"/>
  <c r="E29" i="23"/>
  <c r="E31" i="23"/>
  <c r="E10" i="23"/>
  <c r="E35" i="23" s="1"/>
  <c r="G63" i="22"/>
  <c r="H62" i="22"/>
  <c r="W4" i="22"/>
  <c r="A11" i="23"/>
  <c r="A12" i="23"/>
  <c r="A10" i="23"/>
  <c r="B4" i="22"/>
  <c r="E19" i="23"/>
  <c r="E23" i="23"/>
  <c r="E27" i="23"/>
  <c r="E18" i="23"/>
  <c r="E30" i="23"/>
  <c r="E24" i="23"/>
  <c r="E32" i="23"/>
  <c r="N63" i="22"/>
  <c r="Y5" i="22"/>
  <c r="J4" i="22" l="1"/>
  <c r="J12" i="22"/>
  <c r="F43" i="22"/>
  <c r="L43" i="22" s="1"/>
  <c r="F39" i="22"/>
  <c r="L39" i="22" s="1"/>
  <c r="F35" i="22"/>
  <c r="L35" i="22" s="1"/>
  <c r="F31" i="22"/>
  <c r="L31" i="22" s="1"/>
  <c r="F27" i="22"/>
  <c r="L27" i="22" s="1"/>
  <c r="F23" i="22"/>
  <c r="L23" i="22" s="1"/>
  <c r="F19" i="22"/>
  <c r="L19" i="22" s="1"/>
  <c r="F15" i="22"/>
  <c r="L15" i="22" s="1"/>
  <c r="F11" i="22"/>
  <c r="L11" i="22" s="1"/>
  <c r="F7" i="22"/>
  <c r="L7" i="22" s="1"/>
  <c r="C46" i="22"/>
  <c r="I46" i="22" s="1"/>
  <c r="C38" i="22"/>
  <c r="I38" i="22" s="1"/>
  <c r="C34" i="22"/>
  <c r="I34" i="22" s="1"/>
  <c r="C30" i="22"/>
  <c r="I30" i="22" s="1"/>
  <c r="C26" i="22"/>
  <c r="I26" i="22" s="1"/>
  <c r="C22" i="22"/>
  <c r="I22" i="22" s="1"/>
  <c r="C18" i="22"/>
  <c r="I18" i="22" s="1"/>
  <c r="C14" i="22"/>
  <c r="I14" i="22" s="1"/>
  <c r="C10" i="22"/>
  <c r="I10" i="22" s="1"/>
  <c r="C6" i="22"/>
  <c r="I6" i="22" s="1"/>
  <c r="J43" i="22"/>
  <c r="B25" i="24"/>
  <c r="J39" i="22"/>
  <c r="B21" i="24"/>
  <c r="J35" i="22"/>
  <c r="B17" i="24"/>
  <c r="J25" i="22"/>
  <c r="J13" i="22"/>
  <c r="J5" i="22"/>
  <c r="F28" i="22"/>
  <c r="L28" i="22" s="1"/>
  <c r="F24" i="22"/>
  <c r="L24" i="22" s="1"/>
  <c r="F16" i="22"/>
  <c r="L16" i="22" s="1"/>
  <c r="F12" i="22"/>
  <c r="L12" i="22" s="1"/>
  <c r="F8" i="22"/>
  <c r="L8" i="22" s="1"/>
  <c r="F46" i="22"/>
  <c r="L46" i="22" s="1"/>
  <c r="C4" i="22"/>
  <c r="I4" i="22" s="1"/>
  <c r="J14" i="22"/>
  <c r="F45" i="22"/>
  <c r="L45" i="22" s="1"/>
  <c r="F41" i="22"/>
  <c r="L41" i="22" s="1"/>
  <c r="F37" i="22"/>
  <c r="L37" i="22" s="1"/>
  <c r="C44" i="22"/>
  <c r="I44" i="22" s="1"/>
  <c r="J41" i="22"/>
  <c r="B23" i="24"/>
  <c r="J37" i="22"/>
  <c r="B19" i="24"/>
  <c r="J31" i="22"/>
  <c r="B13" i="24"/>
  <c r="J19" i="22"/>
  <c r="J15" i="22"/>
  <c r="J7" i="22"/>
  <c r="F34" i="22"/>
  <c r="L34" i="22" s="1"/>
  <c r="F26" i="22"/>
  <c r="L26" i="22" s="1"/>
  <c r="F18" i="22"/>
  <c r="L18" i="22" s="1"/>
  <c r="F14" i="22"/>
  <c r="L14" i="22" s="1"/>
  <c r="F10" i="22"/>
  <c r="L10" i="22" s="1"/>
  <c r="C41" i="22"/>
  <c r="I41" i="22" s="1"/>
  <c r="C37" i="22"/>
  <c r="I37" i="22" s="1"/>
  <c r="C33" i="22"/>
  <c r="I33" i="22" s="1"/>
  <c r="C29" i="22"/>
  <c r="I29" i="22" s="1"/>
  <c r="C25" i="22"/>
  <c r="I25" i="22" s="1"/>
  <c r="C21" i="22"/>
  <c r="I21" i="22" s="1"/>
  <c r="C17" i="22"/>
  <c r="I17" i="22" s="1"/>
  <c r="C13" i="22"/>
  <c r="I13" i="22" s="1"/>
  <c r="C9" i="22"/>
  <c r="I9" i="22" s="1"/>
  <c r="C5" i="22"/>
  <c r="I5" i="22" s="1"/>
  <c r="J42" i="22"/>
  <c r="B24" i="24"/>
  <c r="B28" i="24"/>
  <c r="J46" i="22"/>
  <c r="C39" i="22"/>
  <c r="I39" i="22" s="1"/>
  <c r="C35" i="22"/>
  <c r="I35" i="22" s="1"/>
  <c r="C31" i="22"/>
  <c r="I31" i="22" s="1"/>
  <c r="C27" i="22"/>
  <c r="I27" i="22" s="1"/>
  <c r="C23" i="22"/>
  <c r="I23" i="22" s="1"/>
  <c r="C19" i="22"/>
  <c r="I19" i="22" s="1"/>
  <c r="C15" i="22"/>
  <c r="I15" i="22" s="1"/>
  <c r="C11" i="22"/>
  <c r="I11" i="22" s="1"/>
  <c r="J44" i="22"/>
  <c r="B26" i="24"/>
  <c r="J40" i="22"/>
  <c r="B22" i="24"/>
  <c r="H63" i="22"/>
  <c r="L63" i="22" s="1"/>
  <c r="O63" i="22" s="1"/>
  <c r="J36" i="22"/>
  <c r="J33" i="22"/>
  <c r="J29" i="22"/>
  <c r="J21" i="22"/>
  <c r="J17" i="22"/>
  <c r="J9" i="22"/>
  <c r="J38" i="22"/>
  <c r="J34" i="22"/>
  <c r="J30" i="22"/>
  <c r="J26" i="22"/>
  <c r="J22" i="22"/>
  <c r="J18" i="22"/>
  <c r="J10" i="22"/>
  <c r="J6" i="22"/>
  <c r="J27" i="22"/>
  <c r="J23" i="22"/>
  <c r="J11" i="22"/>
  <c r="J32" i="22"/>
  <c r="J28" i="22"/>
  <c r="J24" i="22"/>
  <c r="J20" i="22"/>
  <c r="J16" i="22"/>
  <c r="J8" i="22"/>
  <c r="E4" i="22"/>
  <c r="M4" i="22" s="1"/>
  <c r="D26" i="22"/>
  <c r="K26" i="22" s="1"/>
  <c r="D34" i="22"/>
  <c r="K34" i="22" s="1"/>
  <c r="D10" i="22"/>
  <c r="K10" i="22" s="1"/>
  <c r="D14" i="22"/>
  <c r="D42" i="22"/>
  <c r="K42" i="22" s="1"/>
  <c r="D30" i="22"/>
  <c r="K30" i="22" s="1"/>
  <c r="D18" i="22"/>
  <c r="K18" i="22" s="1"/>
  <c r="D38" i="22"/>
  <c r="K38" i="22" s="1"/>
  <c r="D22" i="22"/>
  <c r="K22" i="22" s="1"/>
  <c r="D6" i="22"/>
  <c r="K6" i="22" s="1"/>
  <c r="D44" i="22"/>
  <c r="K44" i="22" s="1"/>
  <c r="D40" i="22"/>
  <c r="K40" i="22" s="1"/>
  <c r="D36" i="22"/>
  <c r="K36" i="22" s="1"/>
  <c r="D32" i="22"/>
  <c r="K32" i="22" s="1"/>
  <c r="D28" i="22"/>
  <c r="K28" i="22" s="1"/>
  <c r="D24" i="22"/>
  <c r="K24" i="22" s="1"/>
  <c r="D20" i="22"/>
  <c r="K20" i="22" s="1"/>
  <c r="D16" i="22"/>
  <c r="K16" i="22" s="1"/>
  <c r="D12" i="22"/>
  <c r="D8" i="22"/>
  <c r="K8" i="22" s="1"/>
  <c r="E43" i="22"/>
  <c r="M43" i="22" s="1"/>
  <c r="E39" i="22"/>
  <c r="E35" i="22"/>
  <c r="E31" i="22"/>
  <c r="E27" i="22"/>
  <c r="M27" i="22" s="1"/>
  <c r="E23" i="22"/>
  <c r="M23" i="22" s="1"/>
  <c r="E19" i="22"/>
  <c r="E15" i="22"/>
  <c r="E11" i="22"/>
  <c r="M11" i="22" s="1"/>
  <c r="E7" i="22"/>
  <c r="E45" i="22"/>
  <c r="M45" i="22" s="1"/>
  <c r="E41" i="22"/>
  <c r="M41" i="22" s="1"/>
  <c r="E37" i="22"/>
  <c r="M37" i="22" s="1"/>
  <c r="E33" i="22"/>
  <c r="M33" i="22" s="1"/>
  <c r="E29" i="22"/>
  <c r="M29" i="22" s="1"/>
  <c r="E25" i="22"/>
  <c r="E17" i="22"/>
  <c r="M17" i="22" s="1"/>
  <c r="E13" i="22"/>
  <c r="E5" i="22"/>
  <c r="F4" i="22"/>
  <c r="F42" i="22"/>
  <c r="L42" i="22" s="1"/>
  <c r="F38" i="22"/>
  <c r="L38" i="22" s="1"/>
  <c r="F30" i="22"/>
  <c r="L30" i="22" s="1"/>
  <c r="F22" i="22"/>
  <c r="L22" i="22" s="1"/>
  <c r="F6" i="22"/>
  <c r="L6" i="22" s="1"/>
  <c r="F44" i="22"/>
  <c r="L44" i="22" s="1"/>
  <c r="F40" i="22"/>
  <c r="L40" i="22" s="1"/>
  <c r="F36" i="22"/>
  <c r="L36" i="22" s="1"/>
  <c r="F32" i="22"/>
  <c r="L32" i="22" s="1"/>
  <c r="F20" i="22"/>
  <c r="L20" i="22" s="1"/>
  <c r="U24" i="22"/>
  <c r="X5" i="22"/>
  <c r="Z5" i="22" s="1"/>
  <c r="N61" i="22" l="1"/>
  <c r="O61" i="22" s="1"/>
  <c r="O41" i="22"/>
  <c r="D23" i="24" s="1"/>
  <c r="O45" i="22"/>
  <c r="D27" i="24" s="1"/>
  <c r="O37" i="22"/>
  <c r="D19" i="24" s="1"/>
  <c r="O43" i="22"/>
  <c r="D25" i="24" s="1"/>
  <c r="O9" i="22"/>
  <c r="D15" i="23" s="1"/>
  <c r="F15" i="23" s="1"/>
  <c r="I15" i="23" s="1"/>
  <c r="O11" i="22"/>
  <c r="O27" i="22"/>
  <c r="D33" i="23" s="1"/>
  <c r="F33" i="23" s="1"/>
  <c r="O46" i="22"/>
  <c r="D28" i="24" s="1"/>
  <c r="O8" i="22"/>
  <c r="D14" i="23" s="1"/>
  <c r="F14" i="23" s="1"/>
  <c r="I14" i="23" s="1"/>
  <c r="O42" i="22"/>
  <c r="D24" i="24" s="1"/>
  <c r="O20" i="22"/>
  <c r="D26" i="23" s="1"/>
  <c r="F26" i="23" s="1"/>
  <c r="I26" i="23" s="1"/>
  <c r="O10" i="22"/>
  <c r="D16" i="23" s="1"/>
  <c r="F16" i="23" s="1"/>
  <c r="O17" i="22"/>
  <c r="D23" i="23" s="1"/>
  <c r="F23" i="23" s="1"/>
  <c r="O36" i="22"/>
  <c r="D18" i="24" s="1"/>
  <c r="O30" i="22"/>
  <c r="D12" i="24" s="1"/>
  <c r="O16" i="22"/>
  <c r="D22" i="23" s="1"/>
  <c r="F22" i="23" s="1"/>
  <c r="O32" i="22"/>
  <c r="D14" i="24" s="1"/>
  <c r="O6" i="22"/>
  <c r="D12" i="23" s="1"/>
  <c r="F12" i="23" s="1"/>
  <c r="O26" i="22"/>
  <c r="D32" i="23" s="1"/>
  <c r="F32" i="23" s="1"/>
  <c r="I32" i="23" s="1"/>
  <c r="O33" i="22"/>
  <c r="D15" i="24" s="1"/>
  <c r="O44" i="22"/>
  <c r="D26" i="24" s="1"/>
  <c r="O28" i="22"/>
  <c r="D34" i="23" s="1"/>
  <c r="F34" i="23" s="1"/>
  <c r="I34" i="23" s="1"/>
  <c r="O22" i="22"/>
  <c r="D28" i="23" s="1"/>
  <c r="F28" i="23" s="1"/>
  <c r="I28" i="23" s="1"/>
  <c r="O38" i="22"/>
  <c r="D20" i="24" s="1"/>
  <c r="O29" i="22"/>
  <c r="D11" i="24" s="1"/>
  <c r="O40" i="22"/>
  <c r="D22" i="24" s="1"/>
  <c r="O24" i="22"/>
  <c r="D30" i="23" s="1"/>
  <c r="F30" i="23" s="1"/>
  <c r="I30" i="23" s="1"/>
  <c r="O23" i="22"/>
  <c r="D29" i="23" s="1"/>
  <c r="F29" i="23" s="1"/>
  <c r="O18" i="22"/>
  <c r="D24" i="23" s="1"/>
  <c r="F24" i="23" s="1"/>
  <c r="O34" i="22"/>
  <c r="D16" i="24" s="1"/>
  <c r="O21" i="22"/>
  <c r="D27" i="23" s="1"/>
  <c r="F27" i="23" s="1"/>
  <c r="I27" i="23" s="1"/>
  <c r="L4" i="22"/>
  <c r="L47" i="22" s="1"/>
  <c r="M5" i="22"/>
  <c r="O5" i="22" s="1"/>
  <c r="D11" i="23" s="1"/>
  <c r="F11" i="23" s="1"/>
  <c r="M25" i="22"/>
  <c r="O25" i="22" s="1"/>
  <c r="D31" i="23" s="1"/>
  <c r="F31" i="23" s="1"/>
  <c r="M7" i="22"/>
  <c r="O7" i="22" s="1"/>
  <c r="D13" i="23" s="1"/>
  <c r="F13" i="23" s="1"/>
  <c r="M39" i="22"/>
  <c r="K12" i="22"/>
  <c r="O12" i="22" s="1"/>
  <c r="D18" i="23" s="1"/>
  <c r="F18" i="23" s="1"/>
  <c r="K14" i="22"/>
  <c r="O14" i="22" s="1"/>
  <c r="D20" i="23" s="1"/>
  <c r="F20" i="23" s="1"/>
  <c r="M19" i="22"/>
  <c r="O19" i="22" s="1"/>
  <c r="D25" i="23" s="1"/>
  <c r="F25" i="23" s="1"/>
  <c r="M35" i="22"/>
  <c r="M13" i="22"/>
  <c r="O13" i="22" s="1"/>
  <c r="D19" i="23" s="1"/>
  <c r="F19" i="23" s="1"/>
  <c r="M15" i="22"/>
  <c r="O15" i="22" s="1"/>
  <c r="D21" i="23" s="1"/>
  <c r="F21" i="23" s="1"/>
  <c r="M31" i="22"/>
  <c r="O31" i="22" s="1"/>
  <c r="D13" i="24" s="1"/>
  <c r="J47" i="22"/>
  <c r="D17" i="23" l="1"/>
  <c r="F17" i="23" s="1"/>
  <c r="I17" i="23" s="1"/>
  <c r="S6" i="22"/>
  <c r="S9" i="22"/>
  <c r="S17" i="22"/>
  <c r="S16" i="22"/>
  <c r="S21" i="22"/>
  <c r="S26" i="22"/>
  <c r="O35" i="22"/>
  <c r="D17" i="24" s="1"/>
  <c r="O39" i="22"/>
  <c r="D21" i="24" s="1"/>
  <c r="O4" i="22"/>
  <c r="I16" i="23"/>
  <c r="S10" i="22"/>
  <c r="I21" i="23"/>
  <c r="S15" i="22"/>
  <c r="I20" i="23"/>
  <c r="S14" i="22"/>
  <c r="I31" i="23"/>
  <c r="S25" i="22"/>
  <c r="S31" i="22"/>
  <c r="S19" i="22"/>
  <c r="I25" i="23"/>
  <c r="I13" i="23"/>
  <c r="S7" i="22"/>
  <c r="S13" i="22"/>
  <c r="I19" i="23"/>
  <c r="S12" i="22"/>
  <c r="I18" i="23"/>
  <c r="I11" i="23"/>
  <c r="S5" i="22"/>
  <c r="M47" i="22"/>
  <c r="S27" i="22"/>
  <c r="I22" i="23"/>
  <c r="I12" i="23"/>
  <c r="I33" i="23"/>
  <c r="S28" i="22"/>
  <c r="S23" i="22"/>
  <c r="I29" i="23"/>
  <c r="S20" i="22"/>
  <c r="S22" i="22"/>
  <c r="S24" i="22"/>
  <c r="I24" i="23"/>
  <c r="S18" i="22"/>
  <c r="S8" i="22"/>
  <c r="S11" i="22"/>
  <c r="S30" i="22"/>
  <c r="S29" i="22"/>
  <c r="I23" i="23"/>
  <c r="O47" i="22" l="1"/>
  <c r="D10" i="23"/>
  <c r="S4" i="22"/>
  <c r="D29" i="24"/>
  <c r="F10" i="23" l="1"/>
  <c r="D35" i="23"/>
  <c r="I10" i="23" l="1"/>
  <c r="F35" i="23"/>
</calcChain>
</file>

<file path=xl/sharedStrings.xml><?xml version="1.0" encoding="utf-8"?>
<sst xmlns="http://schemas.openxmlformats.org/spreadsheetml/2006/main" count="4323" uniqueCount="658">
  <si>
    <t>D1</t>
  </si>
  <si>
    <t>D2</t>
  </si>
  <si>
    <t>D3</t>
  </si>
  <si>
    <t>Khanh</t>
  </si>
  <si>
    <t>D4</t>
  </si>
  <si>
    <t>A1</t>
  </si>
  <si>
    <t>A2</t>
  </si>
  <si>
    <t>A3</t>
  </si>
  <si>
    <t>NB</t>
  </si>
  <si>
    <t>S</t>
  </si>
  <si>
    <t>T</t>
  </si>
  <si>
    <t>CN</t>
  </si>
  <si>
    <t>Anh</t>
  </si>
  <si>
    <t>Minh</t>
  </si>
  <si>
    <t>Trang</t>
  </si>
  <si>
    <t>Nam</t>
  </si>
  <si>
    <t>TT</t>
  </si>
  <si>
    <t>303</t>
  </si>
  <si>
    <t>BCT</t>
  </si>
  <si>
    <t>C7</t>
  </si>
  <si>
    <t>C9</t>
  </si>
  <si>
    <t>Thi LT</t>
  </si>
  <si>
    <t>C</t>
  </si>
  <si>
    <t>C8</t>
  </si>
  <si>
    <t>202</t>
  </si>
  <si>
    <t>203</t>
  </si>
  <si>
    <t>302</t>
  </si>
  <si>
    <t>402</t>
  </si>
  <si>
    <t>403</t>
  </si>
  <si>
    <t>Long</t>
  </si>
  <si>
    <t>Tiến A</t>
  </si>
  <si>
    <t>Vốn</t>
  </si>
  <si>
    <t>Hải</t>
  </si>
  <si>
    <t>Tuấn A</t>
  </si>
  <si>
    <t>Sỹ</t>
  </si>
  <si>
    <t>Lợi</t>
  </si>
  <si>
    <t>Năm</t>
  </si>
  <si>
    <t>Thiên</t>
  </si>
  <si>
    <t>N. Sơn</t>
  </si>
  <si>
    <t>Tiến B</t>
  </si>
  <si>
    <t>Quyết</t>
  </si>
  <si>
    <t>Hà</t>
  </si>
  <si>
    <t>Kiển</t>
  </si>
  <si>
    <t>GV</t>
  </si>
  <si>
    <t>PHÊ DUYỆT</t>
  </si>
  <si>
    <t>PHÓ GIÁM ĐỐC</t>
  </si>
  <si>
    <t>KẾ HOẠCH</t>
  </si>
  <si>
    <t>TUẦN</t>
  </si>
  <si>
    <t>THỨ</t>
  </si>
  <si>
    <t>NGÀY</t>
  </si>
  <si>
    <t>TIẾT</t>
  </si>
  <si>
    <t>ND</t>
  </si>
  <si>
    <t>ĐĐ</t>
  </si>
  <si>
    <t>HAI</t>
  </si>
  <si>
    <t>BA</t>
  </si>
  <si>
    <t>TƯ</t>
  </si>
  <si>
    <t>NĂM</t>
  </si>
  <si>
    <t>SÁU</t>
  </si>
  <si>
    <t>BẢY</t>
  </si>
  <si>
    <t>SGĐ</t>
  </si>
  <si>
    <t>Hào</t>
  </si>
  <si>
    <t>Duẩn</t>
  </si>
  <si>
    <t>Tổng</t>
  </si>
  <si>
    <t>GIẢNG VIÊN</t>
  </si>
  <si>
    <t>Tuấn B</t>
  </si>
  <si>
    <t>KT. GIÁM ĐỐC</t>
  </si>
  <si>
    <t>NỘI DUNG</t>
  </si>
  <si>
    <t>C. Sơn</t>
  </si>
  <si>
    <t>Chí</t>
  </si>
  <si>
    <t>ĐỊA ĐIỂM HỌC</t>
  </si>
  <si>
    <t>301</t>
  </si>
  <si>
    <t>304</t>
  </si>
  <si>
    <t>502</t>
  </si>
  <si>
    <t>503</t>
  </si>
  <si>
    <t>THEO DÕI NỘI DUNG</t>
  </si>
  <si>
    <t>STT</t>
  </si>
  <si>
    <t>Ngày</t>
  </si>
  <si>
    <t>Kha</t>
  </si>
  <si>
    <t>Ghi chú</t>
  </si>
  <si>
    <t>Đ.mức dạy</t>
  </si>
  <si>
    <t>Chức vụ</t>
  </si>
  <si>
    <t>PGĐ</t>
  </si>
  <si>
    <t>Thỉnh giảng</t>
  </si>
  <si>
    <t>Mã</t>
  </si>
  <si>
    <t>TRƯỜNG ĐẠI HỌC SƯ PHẠM TDTT HÀ NỘI</t>
  </si>
  <si>
    <t>TRUNG TÂM GDQP&amp;AN</t>
  </si>
  <si>
    <t>CỘNG HOÀ XÃ HỘI CHỦ NGHĨA VIỆT NAM</t>
  </si>
  <si>
    <t>Độc lập - Tự do - Hạnh phúc</t>
  </si>
  <si>
    <t>CHỨC VỤ</t>
  </si>
  <si>
    <t>TỔNG DẠY</t>
  </si>
  <si>
    <t>BAN QLSV</t>
  </si>
  <si>
    <t>GHI CHÚ</t>
  </si>
  <si>
    <t>THANH TOÁN</t>
  </si>
  <si>
    <t>Đỗ Đức Thuận</t>
  </si>
  <si>
    <t>TỔNG</t>
  </si>
  <si>
    <t>TRƯỞNG PHÒNG ĐÀO TẠO VÀ QLSV</t>
  </si>
  <si>
    <t>HỌC VÀ TÊN</t>
  </si>
  <si>
    <t>CẤP BẬC</t>
  </si>
  <si>
    <t>TỔNG GIỜ DẠY</t>
  </si>
  <si>
    <t>4//</t>
  </si>
  <si>
    <t>2//</t>
  </si>
  <si>
    <t>Hậu</t>
  </si>
  <si>
    <t>Giang</t>
  </si>
  <si>
    <t>Định mức thanh toán</t>
  </si>
  <si>
    <t>Thành tiền</t>
  </si>
  <si>
    <t>SV</t>
  </si>
  <si>
    <t>ĐH</t>
  </si>
  <si>
    <t>CĐ</t>
  </si>
  <si>
    <t>Tổng HĐ</t>
  </si>
  <si>
    <t>Được chi Đ.tạo</t>
  </si>
  <si>
    <t>Đã chi</t>
  </si>
  <si>
    <t>Còn chưa chi hết</t>
  </si>
  <si>
    <t>TR.ĐỘI</t>
  </si>
  <si>
    <t>Thanh</t>
  </si>
  <si>
    <t>3//</t>
  </si>
  <si>
    <t>1//</t>
  </si>
  <si>
    <t>Tình</t>
  </si>
  <si>
    <t>Hạc</t>
  </si>
  <si>
    <t>Đại tá Nguyễn Đắc Năm</t>
  </si>
  <si>
    <t>Hiệp</t>
  </si>
  <si>
    <t>DANH SÁCH THỈNH GIẢNG</t>
  </si>
  <si>
    <t>Đỗ Năng Dương</t>
  </si>
  <si>
    <t>Đỗ Xuân Tảo</t>
  </si>
  <si>
    <t>Hồ Nam Trân</t>
  </si>
  <si>
    <t>Đại tá Nguyễn Minh Tiến</t>
  </si>
  <si>
    <t>Việt</t>
  </si>
  <si>
    <t>Đại tá. Nguyễn Minh Tiến</t>
  </si>
  <si>
    <t>Hoàng Thế Đặng</t>
  </si>
  <si>
    <t>Nguyễn Trung Dũng</t>
  </si>
  <si>
    <t>Lê Văn Cao</t>
  </si>
  <si>
    <t>Hoàng Thanh Sơn</t>
  </si>
  <si>
    <t>Quân</t>
  </si>
  <si>
    <t>CỘNG HÒA XÃ HỘI CHỦ NGHĨA VIỆT NAM</t>
  </si>
  <si>
    <t>Độc lập - Tự do - Hạnh Phúc</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</si>
  <si>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</si>
  <si>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</si>
  <si>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</si>
  <si>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</si>
  <si>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</si>
  <si>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</si>
  <si>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</si>
  <si>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</si>
  <si>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</si>
  <si>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</si>
  <si>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</si>
  <si>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</si>
  <si>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</si>
  <si>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</si>
  <si>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</si>
  <si>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</si>
  <si>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</si>
  <si>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</si>
  <si>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</si>
  <si>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</si>
  <si>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</si>
  <si>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</si>
  <si>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</si>
  <si>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</si>
  <si>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k25</t>
  </si>
  <si>
    <t>k26</t>
  </si>
  <si>
    <t>k27</t>
  </si>
  <si>
    <t>k28</t>
  </si>
  <si>
    <t>k29</t>
  </si>
  <si>
    <t>k30</t>
  </si>
  <si>
    <t>k31</t>
  </si>
  <si>
    <t>k32</t>
  </si>
  <si>
    <t>k33</t>
  </si>
  <si>
    <t>k34</t>
  </si>
  <si>
    <t>k35</t>
  </si>
  <si>
    <t>D1.2</t>
  </si>
  <si>
    <t>D1.3</t>
  </si>
  <si>
    <t>D1.4</t>
  </si>
  <si>
    <t>D1.5</t>
  </si>
  <si>
    <t>D1.6</t>
  </si>
  <si>
    <t>D1.7</t>
  </si>
  <si>
    <t>D1.8</t>
  </si>
  <si>
    <t>D1.9</t>
  </si>
  <si>
    <t>D1.10</t>
  </si>
  <si>
    <t>D1.11</t>
  </si>
  <si>
    <t>D2.1</t>
  </si>
  <si>
    <t>D2.2</t>
  </si>
  <si>
    <t>D2.3</t>
  </si>
  <si>
    <t>D2.4</t>
  </si>
  <si>
    <t>D2.5</t>
  </si>
  <si>
    <t>D2.6</t>
  </si>
  <si>
    <t>D2.7</t>
  </si>
  <si>
    <t>D3.1</t>
  </si>
  <si>
    <t>D3.2</t>
  </si>
  <si>
    <t>D3.3</t>
  </si>
  <si>
    <t>D3.4</t>
  </si>
  <si>
    <t>D3.5</t>
  </si>
  <si>
    <t>D3.6</t>
  </si>
  <si>
    <t>D3.7</t>
  </si>
  <si>
    <t>D3.8</t>
  </si>
  <si>
    <t>D4.1</t>
  </si>
  <si>
    <t>D4.2</t>
  </si>
  <si>
    <t>D4.3</t>
  </si>
  <si>
    <t>D4.4</t>
  </si>
  <si>
    <t>D4.5</t>
  </si>
  <si>
    <t>D4.6</t>
  </si>
  <si>
    <t>THI D1</t>
  </si>
  <si>
    <t>THI D2</t>
  </si>
  <si>
    <t>THI D3</t>
  </si>
  <si>
    <t>THI D4</t>
  </si>
  <si>
    <t>BỐ TRÍ PHÒNG HỌC</t>
  </si>
  <si>
    <t>101</t>
  </si>
  <si>
    <t>104</t>
  </si>
  <si>
    <t>N.TÔN</t>
  </si>
  <si>
    <t>C3</t>
  </si>
  <si>
    <t>Trưởng phòng ĐT</t>
  </si>
  <si>
    <t>Trưởng phòng HC</t>
  </si>
  <si>
    <t>Phó tr.phòng ĐT</t>
  </si>
  <si>
    <t>Trưởng khoa QS</t>
  </si>
  <si>
    <t>Trưởng khoa CT</t>
  </si>
  <si>
    <t>P.Trưởng khoa QS</t>
  </si>
  <si>
    <t>Trưởng B.môn D3</t>
  </si>
  <si>
    <t>Trưởng B.môn D4</t>
  </si>
  <si>
    <t>Trưởng B.môn D2</t>
  </si>
  <si>
    <t>Giảng viên khoa QS</t>
  </si>
  <si>
    <t>Giảng viên khoa CT</t>
  </si>
  <si>
    <t>C1</t>
  </si>
  <si>
    <t>C2</t>
  </si>
  <si>
    <t>T1</t>
  </si>
  <si>
    <t>T2</t>
  </si>
  <si>
    <t>NỘI DUNG KHỐI ĐẠI HỌC</t>
  </si>
  <si>
    <t>KHỐI CAO ĐẲNG</t>
  </si>
  <si>
    <t>KHỐI TRUNG CẤP NGHỀ</t>
  </si>
  <si>
    <t>THỈNH GIẢNG KHOÁ HỌC</t>
  </si>
  <si>
    <t>THANH TOÁN GIẢNG DẠY KHÓA</t>
  </si>
  <si>
    <t>KÝ HIỆU MÔN HỌC</t>
  </si>
  <si>
    <t>KHỐI ĐẠI HỌC</t>
  </si>
  <si>
    <t>DH1</t>
  </si>
  <si>
    <t>HỌC PHẦN 1</t>
  </si>
  <si>
    <t>DH1.1</t>
  </si>
  <si>
    <t>D1.1</t>
  </si>
  <si>
    <t>TÊN BÀI</t>
  </si>
  <si>
    <t>DH1.2</t>
  </si>
  <si>
    <t>DH1.3</t>
  </si>
  <si>
    <t>DH1.4</t>
  </si>
  <si>
    <t>DH1.5</t>
  </si>
  <si>
    <t>DH1.6</t>
  </si>
  <si>
    <t>DH1.7</t>
  </si>
  <si>
    <t>DH1.8</t>
  </si>
  <si>
    <t>DH1.9</t>
  </si>
  <si>
    <t>DH1.10</t>
  </si>
  <si>
    <t>DH1.11</t>
  </si>
  <si>
    <t>DH2</t>
  </si>
  <si>
    <t>HỌC PHẦN 2</t>
  </si>
  <si>
    <t>DH2.1</t>
  </si>
  <si>
    <t>DH2.2</t>
  </si>
  <si>
    <t>DH2.3</t>
  </si>
  <si>
    <t>DH2.4</t>
  </si>
  <si>
    <t>DH2.5</t>
  </si>
  <si>
    <t>DH2.6</t>
  </si>
  <si>
    <t>DH2.7</t>
  </si>
  <si>
    <t>DH3</t>
  </si>
  <si>
    <t>DH3.1</t>
  </si>
  <si>
    <t>DH3.2</t>
  </si>
  <si>
    <t>DH3.3</t>
  </si>
  <si>
    <t>DH3.4</t>
  </si>
  <si>
    <t>DH3.5</t>
  </si>
  <si>
    <t>DH3.6</t>
  </si>
  <si>
    <t>DH3.7</t>
  </si>
  <si>
    <t>DH3.8</t>
  </si>
  <si>
    <t>DH4</t>
  </si>
  <si>
    <t>DH4.1</t>
  </si>
  <si>
    <t>DH4.2</t>
  </si>
  <si>
    <t>DH4.3</t>
  </si>
  <si>
    <t>DH4.4</t>
  </si>
  <si>
    <t>DH4.5</t>
  </si>
  <si>
    <t>DH4.6</t>
  </si>
  <si>
    <t>HỌC PHẦN 3</t>
  </si>
  <si>
    <t>THỜI LƯỢNG</t>
  </si>
  <si>
    <t>KÝ HIỆU BÀI</t>
  </si>
  <si>
    <t>KHỐI CAO ĐẲNG NGHỀ</t>
  </si>
  <si>
    <t>CD1</t>
  </si>
  <si>
    <t>CD1.1</t>
  </si>
  <si>
    <t>CD1.2</t>
  </si>
  <si>
    <t>CD1.3</t>
  </si>
  <si>
    <t>C1.1</t>
  </si>
  <si>
    <t>C1.2</t>
  </si>
  <si>
    <t>C1.3</t>
  </si>
  <si>
    <t>C1.4</t>
  </si>
  <si>
    <t>C1.5</t>
  </si>
  <si>
    <t>CD1.4</t>
  </si>
  <si>
    <t>CD1.5</t>
  </si>
  <si>
    <t>CD2.1</t>
  </si>
  <si>
    <t>CD2.2</t>
  </si>
  <si>
    <t>CD2.3</t>
  </si>
  <si>
    <t>CD2.4</t>
  </si>
  <si>
    <t>CD2.5</t>
  </si>
  <si>
    <t>CD3</t>
  </si>
  <si>
    <t>CD3.1</t>
  </si>
  <si>
    <t>CD3.2</t>
  </si>
  <si>
    <t>CD3.3</t>
  </si>
  <si>
    <t>CD3.4</t>
  </si>
  <si>
    <t>CD3.5</t>
  </si>
  <si>
    <t>C2.1</t>
  </si>
  <si>
    <t>C2.2</t>
  </si>
  <si>
    <t>C2.3</t>
  </si>
  <si>
    <t>C2.4</t>
  </si>
  <si>
    <t>C2.5</t>
  </si>
  <si>
    <t>C3.1</t>
  </si>
  <si>
    <t>C3.2</t>
  </si>
  <si>
    <t>C3.3</t>
  </si>
  <si>
    <t>C3.4</t>
  </si>
  <si>
    <t>C3.5</t>
  </si>
  <si>
    <t>TC1</t>
  </si>
  <si>
    <t>TC1.1</t>
  </si>
  <si>
    <t>TC1.2</t>
  </si>
  <si>
    <t>TC1.3</t>
  </si>
  <si>
    <t>TC1.4</t>
  </si>
  <si>
    <t>TC1.5</t>
  </si>
  <si>
    <t>TC1.6</t>
  </si>
  <si>
    <t>TC2</t>
  </si>
  <si>
    <t>TC2.1</t>
  </si>
  <si>
    <t>TC2.2</t>
  </si>
  <si>
    <t>TC2.3</t>
  </si>
  <si>
    <t>TC2.4</t>
  </si>
  <si>
    <t>T1.1</t>
  </si>
  <si>
    <t>T1.2</t>
  </si>
  <si>
    <t>T1.3</t>
  </si>
  <si>
    <t>T1.4</t>
  </si>
  <si>
    <t>T1.5</t>
  </si>
  <si>
    <t>T1.6</t>
  </si>
  <si>
    <t>T2.1</t>
  </si>
  <si>
    <t>T2.2</t>
  </si>
  <si>
    <t>T2.3</t>
  </si>
  <si>
    <t>T2.4</t>
  </si>
  <si>
    <t>QUÂN SỰ CHUNG</t>
  </si>
  <si>
    <t>CÔNG TÁC QPAN</t>
  </si>
  <si>
    <t>Nhập môn GDQPAN</t>
  </si>
  <si>
    <t>Phòng chống chiến lược "DBHB","BLLĐ" của các thế lực thù địch đối với Việt Nam</t>
  </si>
  <si>
    <t>Xây dựng lực lượng DQTV, lực lượng DBĐV</t>
  </si>
  <si>
    <t>Một số vấn đề cơ bản về dân tộc và tôn giáo</t>
  </si>
  <si>
    <t>Những vấn đề cơ bản về phòng chống tội phạm và TNXH</t>
  </si>
  <si>
    <t>Đội ngũ đơn vị</t>
  </si>
  <si>
    <t>Giới thiệu và hướng dẫn kỹ thuật sử dụng một số loại VKBB (TLAK+CKC)</t>
  </si>
  <si>
    <t>Kỹ thuật bắn súng TLAK</t>
  </si>
  <si>
    <t>Kỹ thuật cấp cứu và chuyển thương</t>
  </si>
  <si>
    <t>Đối tượng, nhiệm vụ, phương pháp nghiên cứu môn học</t>
  </si>
  <si>
    <t>Quan điểm cơ bản của chủ nghĩa Mác-Lenin, tư tưởng Hồ Chí Minh về chiến tranh quân đội và bảo vệ Tổ quốc.</t>
  </si>
  <si>
    <t>Xây dựng nền QPTD, ANND bảo vệ Tổ quốc VN XHCN</t>
  </si>
  <si>
    <t>Chiến tranh nhân dân bảo vệ Tổ quốc VN XHCN</t>
  </si>
  <si>
    <t>Xây dựng LLVT Nhân dân</t>
  </si>
  <si>
    <t>Kết hợp phát triển KTXH với tăng cường QPAN và đối ngoại</t>
  </si>
  <si>
    <t>Những vấn đề cơ bản về lịch sử nghệ thuật quân sự Việt Nam</t>
  </si>
  <si>
    <t>Xâu dựng và bảo vệ chủ quyền biển, đảo, biên giới quốc gia trong tình hình mới</t>
  </si>
  <si>
    <t>Xây dựng lực lượng DQTV, lực lượng DBĐV và động viên quốc phòng</t>
  </si>
  <si>
    <t>Xây dựng phong trào toàn dân bảo vệ an ninh Tổ quốc</t>
  </si>
  <si>
    <t>Những vấn đề cơ bản về bảo vệ an ninh quốc gia và bảo đảm trật tự an toàn xã hội</t>
  </si>
  <si>
    <t>HP1: Đường lối QPAN của Đảng CSVN</t>
  </si>
  <si>
    <t>HP2: Công tác QPAN</t>
  </si>
  <si>
    <t>Phòng chống vi phạm pháp luật về bảo vệ môi trường</t>
  </si>
  <si>
    <t>Phòng chống vi phạm pháp luật về bảo đảm trật tự ATGT</t>
  </si>
  <si>
    <t>Phòng chống một số loại tội phạm xâm hại danh dự, nhân phẩm của người khác</t>
  </si>
  <si>
    <t>An toàn thông tin và phòng chống vi phạm pháp luật trên không gian mạng</t>
  </si>
  <si>
    <t>An ninh phi truyền thống và các mối đe dọa an ninh phi truyền thống ở Việt Nam</t>
  </si>
  <si>
    <t>HP3: Quân sự chung</t>
  </si>
  <si>
    <t>Chế độ sinh hoạt học tập, công tác trong ngày, trong tuần</t>
  </si>
  <si>
    <t>Các chế độ nề nếp chính quy, bố trí trật tự nội vụ trong doanh trại</t>
  </si>
  <si>
    <t>Hiểu biết chung về các quân binh chủng trong quân đội</t>
  </si>
  <si>
    <t>Điều lệnh đội ngũ từng người có súng</t>
  </si>
  <si>
    <t>Điều lệnh đội ngũ đơn vị</t>
  </si>
  <si>
    <t>Hiểu biết chung về bản đồ địa hình quân sự</t>
  </si>
  <si>
    <t>Phòng tránh địch tiến công bằng vũ khí CNC</t>
  </si>
  <si>
    <t>Binh khí, lý thuyết bắn súng TLAK</t>
  </si>
  <si>
    <t>Tính năng, cấu tạo và cách sử dụng một số loại lựu đạn thường dùng. Ném lựu đạn bài 1</t>
  </si>
  <si>
    <t>Từng người trong chiến đấu tiến công</t>
  </si>
  <si>
    <t>Từng người trong chiến đấu phòng ngự</t>
  </si>
  <si>
    <t>Từng người làm nhiệm vụ canh gác (cảnh giới)</t>
  </si>
  <si>
    <t>Một số vấn đề cơ bản về dân tộc và tôn giáo, đấu tranh phòng chống các thế lực thù địch lợi dụng các vấn đề dân tộc, tôn giáo chống phá cách mạng Việt Nam</t>
  </si>
  <si>
    <t>Đường lối quan điểm của Đảng, chính sách, pháp luật của Nhà nước Việt nam về bảo vệ Tổ quốc Việt nam XHCN</t>
  </si>
  <si>
    <t>Kết hợp phát triển KTXH với tăng cường củng cố QP&amp;AN</t>
  </si>
  <si>
    <t>Xây dựng và bảo vệ chủ quyền lãnh thổ, biên giới quốc gia</t>
  </si>
  <si>
    <t>Giới thiệu và hướng dẫn kỹ thuật sử dụng một số loại VKBB (TLAK+CKC+RPD+B41)</t>
  </si>
  <si>
    <t>Kỹ thuật sử dụng lựu đạn cần 97 Việt nam và lựu đạn F1</t>
  </si>
  <si>
    <t>KHỐI TRUNG CẤP CHUYÊN NGHIỆP</t>
  </si>
  <si>
    <t>THI D1: Thi trắc nghiệm</t>
  </si>
  <si>
    <t>THI D2: Thi trắc nghiệm</t>
  </si>
  <si>
    <t>THI D3: Thi trắc nghiệm</t>
  </si>
  <si>
    <t>THI D4: Thi thực hành</t>
  </si>
  <si>
    <t>HP4: Kỹ-Chiến thuật chiến đấu BB</t>
  </si>
  <si>
    <t>CD2</t>
  </si>
  <si>
    <t>X</t>
  </si>
  <si>
    <t>Ba môn quân sự phối hợp</t>
  </si>
  <si>
    <t>TRƯỜNG ĐẠI HỌC SP TDTT HÀ NỘI</t>
  </si>
  <si>
    <t>TRUNG TÂM GDQP-AN</t>
  </si>
  <si>
    <t>Khối CD tạm thời</t>
  </si>
  <si>
    <t>D1 cũ</t>
  </si>
  <si>
    <t>A8 cũ</t>
  </si>
  <si>
    <t>Q2 cũ</t>
  </si>
  <si>
    <t>Q6 cũ</t>
  </si>
  <si>
    <t>P.Trưởng khoa CT</t>
  </si>
  <si>
    <t>Phó tr.phòng H.Cần</t>
  </si>
  <si>
    <t>Phó tr.phòng H.Ch</t>
  </si>
  <si>
    <t>Trợ lý</t>
  </si>
  <si>
    <t>TG3</t>
  </si>
  <si>
    <t>H. Sơn</t>
  </si>
  <si>
    <t>T.LẠI D3</t>
  </si>
  <si>
    <t>Lớp đơn</t>
  </si>
  <si>
    <t>2 bài/buổi thi t.hành</t>
  </si>
  <si>
    <t>6t</t>
  </si>
  <si>
    <t>4.8t</t>
  </si>
  <si>
    <t>2 bài/ buổi</t>
  </si>
  <si>
    <t>4t/bài</t>
  </si>
  <si>
    <t>cơ hữu</t>
  </si>
  <si>
    <t>Không bố trí</t>
  </si>
  <si>
    <t>B. chế TT</t>
  </si>
  <si>
    <t>6T/lần</t>
  </si>
  <si>
    <t>B. Chế Online</t>
  </si>
  <si>
    <t>T.kết Online</t>
  </si>
  <si>
    <t>Dạy Lớp đơn</t>
  </si>
  <si>
    <t>NTĐ</t>
  </si>
  <si>
    <t>Bôn</t>
  </si>
  <si>
    <t>THI C1</t>
  </si>
  <si>
    <t>T.LẠI C1</t>
  </si>
  <si>
    <t>THI C3</t>
  </si>
  <si>
    <t>T.LẠI C3</t>
  </si>
  <si>
    <t>THI C2</t>
  </si>
  <si>
    <t>T.LẠI C2</t>
  </si>
  <si>
    <t>TG2</t>
  </si>
  <si>
    <t>TG1</t>
  </si>
  <si>
    <t>I</t>
  </si>
  <si>
    <t>II</t>
  </si>
  <si>
    <t>III</t>
  </si>
  <si>
    <t>IV</t>
  </si>
  <si>
    <t>Quang</t>
  </si>
  <si>
    <t>TG onl</t>
  </si>
  <si>
    <t>TG Tr.tiếp</t>
  </si>
  <si>
    <t>Hoàng</t>
  </si>
  <si>
    <t>1 - 5</t>
  </si>
  <si>
    <t>6 - 10</t>
  </si>
  <si>
    <t>11 - 14</t>
  </si>
  <si>
    <t>V</t>
  </si>
  <si>
    <t>VI</t>
  </si>
  <si>
    <t>Hải B</t>
  </si>
  <si>
    <t xml:space="preserve">TỔNG HỢP GIỜ DẠY KHÓA </t>
  </si>
  <si>
    <t>SĐK</t>
  </si>
  <si>
    <t>6t/lần</t>
  </si>
  <si>
    <t>t.nhận+b.giao TT</t>
  </si>
  <si>
    <t>8t/lần</t>
  </si>
  <si>
    <t>dạy ngoài trường</t>
  </si>
  <si>
    <t>phụ đạo và thi</t>
  </si>
  <si>
    <t>dạy 2 bài/buổi</t>
  </si>
  <si>
    <t>8t/ lần</t>
  </si>
  <si>
    <t>lớp đơn LT</t>
  </si>
  <si>
    <t>lớp đôi</t>
  </si>
  <si>
    <t>thi LT+t.lại</t>
  </si>
  <si>
    <t>2t/lần</t>
  </si>
  <si>
    <t>thi TH</t>
  </si>
  <si>
    <t>chấm bài</t>
  </si>
  <si>
    <t>1.5t/ b</t>
  </si>
  <si>
    <t>Tiến A,</t>
  </si>
  <si>
    <t>.Tiến A.</t>
  </si>
  <si>
    <t>.Tiến A</t>
  </si>
  <si>
    <t>Tiến A.</t>
  </si>
  <si>
    <t>cộng thực tế</t>
  </si>
  <si>
    <t>2 bài 1 buổi +(pđ +thi)</t>
  </si>
  <si>
    <t>Dạy Lớp đôi + dạy và thi bs</t>
  </si>
  <si>
    <t>Dạy 1 bài/ 2 ca/ 1 buổi</t>
  </si>
  <si>
    <t>Thi LT + t.lại LT</t>
  </si>
  <si>
    <t>Khác</t>
  </si>
  <si>
    <t>3t/b</t>
  </si>
  <si>
    <t>Dạy ngoài trường đ/c Lợi như cơ hữu</t>
  </si>
  <si>
    <t>Hà Nội ngày …..tháng …..năm 2022</t>
  </si>
  <si>
    <t>k36</t>
  </si>
  <si>
    <t>k37</t>
  </si>
  <si>
    <t>k38</t>
  </si>
  <si>
    <t>k39</t>
  </si>
  <si>
    <t>k40</t>
  </si>
  <si>
    <t>T.LẠI D1</t>
  </si>
  <si>
    <t>T.LẠI D2</t>
  </si>
  <si>
    <t>THI T1</t>
  </si>
  <si>
    <t>T.LẠI T1</t>
  </si>
  <si>
    <t>THI T2</t>
  </si>
  <si>
    <t>T.LẠI T2</t>
  </si>
  <si>
    <t>B1+B2</t>
  </si>
  <si>
    <t>B3+B4</t>
  </si>
  <si>
    <t>B5+B6</t>
  </si>
  <si>
    <t>B7+B8</t>
  </si>
  <si>
    <t>B9+B10</t>
  </si>
  <si>
    <t>B11+B12</t>
  </si>
  <si>
    <t>B13+B14</t>
  </si>
  <si>
    <t>B15+B16</t>
  </si>
  <si>
    <t>T.KẾT</t>
  </si>
  <si>
    <t>Tiến B.</t>
  </si>
  <si>
    <t>Anh.</t>
  </si>
  <si>
    <t>19h30</t>
  </si>
  <si>
    <t>B17+B18</t>
  </si>
  <si>
    <t>T.NHẬN</t>
  </si>
  <si>
    <t>Năm,</t>
  </si>
  <si>
    <t>Anh,</t>
  </si>
  <si>
    <t>20h30</t>
  </si>
  <si>
    <t>Tiến B,</t>
  </si>
  <si>
    <t>TỔNG KẾT</t>
  </si>
  <si>
    <t>BÀN GIAO SINH VIÊN</t>
  </si>
  <si>
    <t>N. Sơn,</t>
  </si>
  <si>
    <t>Hào,</t>
  </si>
  <si>
    <t>Hà Nội, ngày  28  tháng 9 năm 2022</t>
  </si>
  <si>
    <t>Ngày 07 tháng 10 năm 2022</t>
  </si>
  <si>
    <t>1 - 4</t>
  </si>
  <si>
    <t>5 - 8</t>
  </si>
  <si>
    <t>9 - 10</t>
  </si>
  <si>
    <t>Nguyễn Minh Tiến</t>
  </si>
  <si>
    <t>Nguyễn Văn Kha</t>
  </si>
  <si>
    <t>Nguyễn Đắc Năm</t>
  </si>
  <si>
    <t>Nguyễn Quốc Anh</t>
  </si>
  <si>
    <t>Phạm Hồng Hải</t>
  </si>
  <si>
    <t>Đinh Trọng Tuấn</t>
  </si>
  <si>
    <t>Vũ Đình Khanh</t>
  </si>
  <si>
    <t>Đỗ Ánh Thiên</t>
  </si>
  <si>
    <t>Hoàng Tuấn Hào</t>
  </si>
  <si>
    <t>Nguyễn Đức Tiến</t>
  </si>
  <si>
    <t>Nguyễn Công Long</t>
  </si>
  <si>
    <t>Lê Văn Duẩn</t>
  </si>
  <si>
    <t>Lê Văn Quyết</t>
  </si>
  <si>
    <t>Chu Văn Hạc</t>
  </si>
  <si>
    <t>Bùi Văn Trang</t>
  </si>
  <si>
    <t>Nguyễn Ngọc Sơn</t>
  </si>
  <si>
    <t>Lý Hoài Nam</t>
  </si>
  <si>
    <t>Vũ Văn Tuấn</t>
  </si>
  <si>
    <t>Chu Hữu Sơn</t>
  </si>
  <si>
    <t>Đoàn Khắc Hà</t>
  </si>
  <si>
    <t>Dương Đăng Kiển</t>
  </si>
  <si>
    <t>Mai Thiện Chí</t>
  </si>
  <si>
    <t>Phùng Thị Tâm Tình</t>
  </si>
  <si>
    <t>Nguyễn Tất Quân</t>
  </si>
  <si>
    <t>Tạ Việt Thanh</t>
  </si>
  <si>
    <t>KT07</t>
  </si>
  <si>
    <t>KT08</t>
  </si>
  <si>
    <t>KT09</t>
  </si>
  <si>
    <t>KT10</t>
  </si>
  <si>
    <t>KT11</t>
  </si>
  <si>
    <t>B19+B20</t>
  </si>
  <si>
    <t>B21+B22</t>
  </si>
  <si>
    <t>B23+B24</t>
  </si>
  <si>
    <t>B25+B26</t>
  </si>
  <si>
    <t>B27+B28</t>
  </si>
  <si>
    <t>B29+B30</t>
  </si>
  <si>
    <t>B31+B32</t>
  </si>
  <si>
    <t>B33+B34</t>
  </si>
  <si>
    <t>B35+B36</t>
  </si>
  <si>
    <t>B37+B38</t>
  </si>
  <si>
    <t>B39+B40</t>
  </si>
  <si>
    <t>B41+B42</t>
  </si>
  <si>
    <t>B43+B44</t>
  </si>
  <si>
    <t>B45+B46</t>
  </si>
  <si>
    <t>B47+B48</t>
  </si>
  <si>
    <t>BÀN GIAO SINH VIÊN K287 + TIẾP NHẬN SINH VIÊN ĐỢT 1 K288 - BCVT</t>
  </si>
  <si>
    <t>HỌC NỘI QUY, QUY CHẾ MÔN HỌC GDQPAN</t>
  </si>
  <si>
    <t>Hac.</t>
  </si>
  <si>
    <t>HỌC VIỆN CÔNG NGHỆ BƯU CHÍNH VIỄN THÔNG</t>
  </si>
  <si>
    <t>GIẢNG DẠY KHÓA 288</t>
  </si>
  <si>
    <t>HV01</t>
  </si>
  <si>
    <t>HV02</t>
  </si>
  <si>
    <t>HV03</t>
  </si>
  <si>
    <t>HV04</t>
  </si>
  <si>
    <t>HV05</t>
  </si>
  <si>
    <t>HV06</t>
  </si>
  <si>
    <t>HV07</t>
  </si>
  <si>
    <t>HV08</t>
  </si>
  <si>
    <t>HV09</t>
  </si>
  <si>
    <t>TIẾP NHẬN 8 TRUNG ĐỘI HVMM HỌC 4 HP</t>
  </si>
  <si>
    <t>TRẢ VẬT CHẤT</t>
  </si>
  <si>
    <t>BX</t>
  </si>
  <si>
    <t>P.ĐẠO D4</t>
  </si>
  <si>
    <t>CƠ ĐỘNG</t>
  </si>
  <si>
    <t>TRẢ VC</t>
  </si>
  <si>
    <t>P.ĐẠO D1</t>
  </si>
  <si>
    <t>P.ĐẠO D2</t>
  </si>
  <si>
    <t>P.ĐẠO D3</t>
  </si>
  <si>
    <t>Từ ngày 30 tháng 10 đến ngày 04 tháng 12 năm 2022</t>
  </si>
  <si>
    <t>HV11</t>
  </si>
  <si>
    <t>HV12</t>
  </si>
  <si>
    <t>HV13</t>
  </si>
  <si>
    <t>HV14</t>
  </si>
  <si>
    <t>HV15</t>
  </si>
  <si>
    <t>HV16</t>
  </si>
  <si>
    <t>TỰ ÔN</t>
  </si>
  <si>
    <t>HỌC VIỆN KỸ THUẬT MẬT MÃ</t>
  </si>
  <si>
    <t>BẾ GIẢNG - BÀN GIAO SINH VIÊN HVKTMM</t>
  </si>
  <si>
    <t>Quang.</t>
  </si>
  <si>
    <t>Bôn.</t>
  </si>
  <si>
    <t>Hoàng.</t>
  </si>
  <si>
    <t>Hải B.</t>
  </si>
  <si>
    <t>Kiển.</t>
  </si>
  <si>
    <t>Hà.</t>
  </si>
  <si>
    <t>Trang.</t>
  </si>
  <si>
    <t>Hào.</t>
  </si>
  <si>
    <t>Duẩn.</t>
  </si>
  <si>
    <t>Tình.</t>
  </si>
  <si>
    <t>Tuấn B.</t>
  </si>
  <si>
    <t>Mậu.</t>
  </si>
  <si>
    <t>Mậu</t>
  </si>
  <si>
    <t>Lợi.</t>
  </si>
  <si>
    <t>C4</t>
  </si>
  <si>
    <t>P.ĐẠO D4 L1</t>
  </si>
  <si>
    <t>P.ĐẠO D4 L2</t>
  </si>
  <si>
    <t>BQLSV</t>
  </si>
  <si>
    <t>Hạc.</t>
  </si>
  <si>
    <t>Kiển,</t>
  </si>
  <si>
    <t>Tuấn B,</t>
  </si>
  <si>
    <t>Trang,</t>
  </si>
  <si>
    <t>Khanh,</t>
  </si>
  <si>
    <t>Hà,</t>
  </si>
  <si>
    <t>H. Sơn.</t>
  </si>
  <si>
    <t>BÀN GIAO KHÓA 288 - HV CNBCVT</t>
  </si>
  <si>
    <t>B49+B50</t>
  </si>
  <si>
    <t>B51+B52</t>
  </si>
  <si>
    <t>B53+B54</t>
  </si>
  <si>
    <t>Nam,</t>
  </si>
  <si>
    <t>Quyết,</t>
  </si>
  <si>
    <t>PHỤ ĐẠO D4 L2</t>
  </si>
  <si>
    <t>Nam.</t>
  </si>
  <si>
    <t>14h00</t>
  </si>
  <si>
    <t>20h00</t>
  </si>
  <si>
    <t>08h00</t>
  </si>
  <si>
    <t>07h30</t>
  </si>
  <si>
    <t>09h30</t>
  </si>
  <si>
    <t>13h30</t>
  </si>
  <si>
    <t>15h30</t>
  </si>
  <si>
    <t>09h00</t>
  </si>
  <si>
    <t>15h00</t>
  </si>
  <si>
    <t>Thiên,</t>
  </si>
  <si>
    <t>Tuấn A,</t>
  </si>
  <si>
    <t>Long,</t>
  </si>
  <si>
    <t>Kha,</t>
  </si>
  <si>
    <t>Hải,</t>
  </si>
  <si>
    <t>Quân,</t>
  </si>
  <si>
    <t>Năm.</t>
  </si>
  <si>
    <t>HV10</t>
  </si>
  <si>
    <t>Ạnh</t>
  </si>
  <si>
    <t>C. Sơn,</t>
  </si>
  <si>
    <t>.Tình</t>
  </si>
  <si>
    <t>.Chí</t>
  </si>
  <si>
    <t>.Hà</t>
  </si>
  <si>
    <t>.Tuấn B</t>
  </si>
  <si>
    <t>.Nam</t>
  </si>
  <si>
    <t>.Kiển</t>
  </si>
  <si>
    <t>.Trang</t>
  </si>
  <si>
    <t>.Quyết</t>
  </si>
  <si>
    <t>.Duẩn</t>
  </si>
  <si>
    <t>.Long</t>
  </si>
  <si>
    <t>.Tiến B</t>
  </si>
  <si>
    <t>.Hào</t>
  </si>
  <si>
    <t>.Thiên</t>
  </si>
  <si>
    <t>.Khanh</t>
  </si>
  <si>
    <t>.Hải</t>
  </si>
  <si>
    <t>.Anh</t>
  </si>
  <si>
    <t>.Tuấn A</t>
  </si>
  <si>
    <t>.Quân</t>
  </si>
  <si>
    <t>.N. Sơn</t>
  </si>
  <si>
    <t>16h00</t>
  </si>
  <si>
    <t>.Kha</t>
  </si>
  <si>
    <t>.Năm</t>
  </si>
  <si>
    <t>BÀN GIAO QUÂN ĐỢT 2 VÀ TIẾP NHẬN ĐỢT 3</t>
  </si>
  <si>
    <t>BÀN GIAO QUÂN ĐỢT 1 VÀ TIẾP NHẬN ĐỢT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</si>
</sst>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1010000]d/m/yy;@"/>
    <numFmt numFmtId="166" formatCode="0.0"/>
    <numFmt numFmtId="167" formatCode="#,##0.0"/>
  </numFmts>
  <fonts count="55">
    <font>
      <sz val="11"/>
      <color theme="1"/>
      <name val="Arial"/>
      <family val="2"/>
      <charset val="163"/>
      <scheme val="minor"/>
    </font>
    <font>
      <sz val="12"/>
      <color theme="1"/>
      <name val="Times New Roman"/>
      <family val="2"/>
    </font>
    <font>
      <sz val="12"/>
      <name val=".VnTime"/>
      <family val="2"/>
    </font>
    <font>
      <sz val="8"/>
      <name val="Calibri"/>
      <family val="2"/>
      <charset val="163"/>
    </font>
    <font>
      <sz val="12"/>
      <name val=".VnTime"/>
      <family val="2"/>
    </font>
    <font>
      <sz val="12"/>
      <name val=".VnTime"/>
      <family val="2"/>
    </font>
    <font>
      <sz val="12"/>
      <name val="Times New Roman"/>
      <family val="1"/>
    </font>
    <font>
      <b/>
      <sz val="12"/>
      <name val="Times New Roman"/>
      <family val="1"/>
    </font>
    <font>
      <b/>
      <sz val="30"/>
      <name val="Times New Roman"/>
      <family val="1"/>
    </font>
    <font>
      <b/>
      <sz val="11"/>
      <name val="Times New Roman"/>
      <family val="1"/>
    </font>
    <font>
      <b/>
      <i/>
      <sz val="18"/>
      <name val="Times New Roman"/>
      <family val="1"/>
    </font>
    <font>
      <sz val="11"/>
      <name val="Times New Roman"/>
      <family val="1"/>
    </font>
    <font>
      <b/>
      <sz val="15"/>
      <name val="Times New Roman"/>
      <family val="1"/>
    </font>
    <font>
      <sz val="14"/>
      <name val="Times New Roman"/>
      <family val="1"/>
    </font>
    <font>
      <sz val="11"/>
      <color theme="1"/>
      <name val="Times New Roman"/>
      <family val="1"/>
    </font>
    <font>
      <sz val="13"/>
      <name val="Times New Roman"/>
      <family val="1"/>
    </font>
    <font>
      <i/>
      <sz val="15"/>
      <name val="Times New Roman"/>
      <family val="1"/>
    </font>
    <font>
      <b/>
      <sz val="16"/>
      <name val="Times New Roman"/>
      <family val="1"/>
    </font>
    <font>
      <b/>
      <sz val="13"/>
      <name val="Times New Roman"/>
      <family val="1"/>
    </font>
    <font>
      <b/>
      <sz val="11"/>
      <color theme="1"/>
      <name val="Times New Roman"/>
      <family val="1"/>
    </font>
    <font>
      <b/>
      <sz val="10"/>
      <name val="Times New Roman"/>
      <family val="1"/>
    </font>
    <font>
      <b/>
      <sz val="11"/>
      <color indexed="8"/>
      <name val="Times New Roman"/>
      <family val="1"/>
    </font>
    <font>
      <b/>
      <sz val="13"/>
      <color theme="1"/>
      <name val="Times New Roman"/>
      <family val="1"/>
    </font>
    <font>
      <sz val="11"/>
      <color theme="1"/>
      <name val="Arial"/>
      <family val="2"/>
      <charset val="163"/>
      <scheme val="minor"/>
    </font>
    <font>
      <sz val="12"/>
      <color theme="1"/>
      <name val="Times New Roman"/>
      <family val="2"/>
    </font>
    <font>
      <b/>
      <sz val="10"/>
      <color indexed="8"/>
      <name val="Times New Roman"/>
      <family val="1"/>
    </font>
    <font>
      <b/>
      <sz val="12"/>
      <color indexed="8"/>
      <name val="Times New Roman"/>
      <family val="1"/>
    </font>
    <font>
      <b/>
      <sz val="14"/>
      <color theme="1"/>
      <name val="Times New Roman"/>
      <family val="1"/>
    </font>
    <font>
      <sz val="13"/>
      <color theme="1"/>
      <name val="Times New Roman"/>
      <family val="1"/>
    </font>
    <font>
      <b/>
      <i/>
      <sz val="13"/>
      <color theme="1"/>
      <name val="Times New Roman"/>
      <family val="1"/>
    </font>
    <font>
      <b/>
      <sz val="26"/>
      <name val="Times New Roman"/>
      <family val="1"/>
    </font>
    <font>
      <sz val="12"/>
      <color indexed="8"/>
      <name val="Times New Roman"/>
      <family val="1"/>
    </font>
    <font>
      <sz val="13"/>
      <color rgb="FFFF0000"/>
      <name val="Times New Roman"/>
      <family val="1"/>
    </font>
    <font>
      <i/>
      <sz val="11"/>
      <color theme="1"/>
      <name val="Times New Roman"/>
      <family val="1"/>
    </font>
    <font>
      <b/>
      <sz val="13"/>
      <name val="Times New Roman"/>
      <family val="1"/>
      <charset val="163"/>
    </font>
    <font>
      <b/>
      <sz val="22"/>
      <name val="Times New Roman"/>
      <family val="1"/>
      <charset val="163"/>
    </font>
    <font>
      <i/>
      <sz val="13"/>
      <color theme="1"/>
      <name val="Times New Roman"/>
      <family val="1"/>
    </font>
    <font>
      <b/>
      <sz val="12"/>
      <color theme="1"/>
      <name val="Times New Roman"/>
      <family val="1"/>
    </font>
    <font>
      <i/>
      <sz val="16"/>
      <name val="Times New Roman"/>
      <family val="1"/>
    </font>
    <font>
      <b/>
      <sz val="12"/>
      <color rgb="FFFF0000"/>
      <name val="Times New Roman"/>
      <family val="1"/>
    </font>
    <font>
      <b/>
      <sz val="11"/>
      <color rgb="FFFF0000"/>
      <name val="Times New Roman"/>
      <family val="1"/>
    </font>
    <font>
      <b/>
      <sz val="12"/>
      <color theme="9" tint="-0.249977111117893"/>
      <name val="Times New Roman"/>
      <family val="1"/>
    </font>
    <font>
      <b/>
      <sz val="11"/>
      <color theme="9" tint="-0.249977111117893"/>
      <name val="Times New Roman"/>
      <family val="1"/>
    </font>
    <font>
      <sz val="13"/>
      <color rgb="FF0000FF"/>
      <name val="Times New Roman"/>
      <family val="1"/>
    </font>
    <font>
      <b/>
      <sz val="13"/>
      <color indexed="8"/>
      <name val="Times New Roman"/>
      <family val="1"/>
    </font>
    <font>
      <b/>
      <sz val="13"/>
      <color theme="1"/>
      <name val="Arial"/>
      <family val="2"/>
      <charset val="163"/>
      <scheme val="minor"/>
    </font>
    <font>
      <b/>
      <sz val="14"/>
      <name val="Times New Roman"/>
      <family val="1"/>
    </font>
    <font>
      <sz val="10"/>
      <color theme="1"/>
      <name val="Times New Roman"/>
      <family val="1"/>
    </font>
    <font>
      <b/>
      <i/>
      <sz val="20"/>
      <name val="Times New Roman"/>
      <family val="1"/>
    </font>
    <font>
      <b/>
      <sz val="12"/>
      <color theme="1"/>
      <name val="Arial"/>
      <family val="2"/>
      <scheme val="minor"/>
    </font>
    <font>
      <b/>
      <sz val="14"/>
      <color theme="1"/>
      <name val="Arial"/>
      <family val="2"/>
      <scheme val="minor"/>
    </font>
    <font>
      <b/>
      <sz val="10"/>
      <color theme="1"/>
      <name val="Times New Roman"/>
      <family val="1"/>
    </font>
    <font>
      <b/>
      <sz val="12"/>
      <color rgb="FF00B0F0"/>
      <name val="Times New Roman"/>
      <family val="1"/>
    </font>
    <font>
      <b/>
      <sz val="11"/>
      <color rgb="FF00B0F0"/>
      <name val="Times New Roman"/>
      <family val="1"/>
    </font>
    <font>
      <sz val="12"/>
      <color theme="1"/>
      <name val="Times New Roman"/>
      <family val="1"/>
    </font>
  </fonts>
  <fills count="14">
    <fill>
      <patternFill patternType="none"/>
    </fill>
    <fill>
      <patternFill patternType="gray125"/>
    </fill>
    <fill>
      <patternFill patternType="solid">
        <fgColor rgb="FFFFFF00"/>
        <bgColor indexed="64"/>
      </patternFill>
    </fill>
    <fill>
      <patternFill patternType="solid">
        <fgColor rgb="FF00FFFF"/>
        <bgColor indexed="64"/>
      </patternFill>
    </fill>
    <fill>
      <patternFill patternType="solid">
        <fgColor rgb="FF66FF99"/>
        <bgColor indexed="64"/>
      </patternFill>
    </fill>
    <fill>
      <patternFill patternType="solid">
        <fgColor rgb="FF66FFFF"/>
        <bgColor indexed="64"/>
      </patternFill>
    </fill>
    <fill>
      <patternFill patternType="solid">
        <fgColor rgb="FF99CCFF"/>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CCFFFF"/>
        <bgColor indexed="64"/>
      </patternFill>
    </fill>
    <fill>
      <patternFill patternType="solid">
        <fgColor rgb="FFFFCCFF"/>
        <bgColor indexed="64"/>
      </patternFill>
    </fill>
    <fill>
      <patternFill patternType="solid">
        <fgColor rgb="FFFF9999"/>
        <bgColor indexed="64"/>
      </patternFill>
    </fill>
  </fills>
  <borders count="10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indexed="64"/>
      </right>
      <top/>
      <bottom/>
      <diagonal/>
    </border>
    <border>
      <left style="thin">
        <color indexed="64"/>
      </left>
      <right/>
      <top/>
      <bottom/>
      <diagonal/>
    </border>
    <border>
      <left/>
      <right/>
      <top/>
      <bottom style="dotted">
        <color indexed="64"/>
      </bottom>
      <diagonal/>
    </border>
    <border>
      <left/>
      <right/>
      <top style="dotted">
        <color indexed="64"/>
      </top>
      <bottom style="thin">
        <color indexed="64"/>
      </bottom>
      <diagonal/>
    </border>
    <border>
      <left/>
      <right/>
      <top style="medium">
        <color indexed="64"/>
      </top>
      <bottom style="dotted">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ck">
        <color rgb="FF0000FF"/>
      </left>
      <right/>
      <top style="medium">
        <color indexed="64"/>
      </top>
      <bottom style="medium">
        <color indexed="64"/>
      </bottom>
      <diagonal/>
    </border>
    <border>
      <left/>
      <right style="thick">
        <color rgb="FF0000FF"/>
      </right>
      <top style="medium">
        <color indexed="64"/>
      </top>
      <bottom style="medium">
        <color indexed="64"/>
      </bottom>
      <diagonal/>
    </border>
    <border>
      <left style="thick">
        <color rgb="FF0000FF"/>
      </left>
      <right/>
      <top style="medium">
        <color indexed="64"/>
      </top>
      <bottom style="thin">
        <color indexed="64"/>
      </bottom>
      <diagonal/>
    </border>
    <border>
      <left/>
      <right style="thick">
        <color rgb="FF0000FF"/>
      </right>
      <top style="medium">
        <color indexed="64"/>
      </top>
      <bottom style="thin">
        <color indexed="64"/>
      </bottom>
      <diagonal/>
    </border>
    <border>
      <left style="thick">
        <color rgb="FF0000FF"/>
      </left>
      <right style="thin">
        <color indexed="64"/>
      </right>
      <top style="thin">
        <color indexed="64"/>
      </top>
      <bottom style="medium">
        <color indexed="64"/>
      </bottom>
      <diagonal/>
    </border>
    <border>
      <left style="thin">
        <color indexed="64"/>
      </left>
      <right style="thick">
        <color rgb="FF0000FF"/>
      </right>
      <top style="thin">
        <color indexed="64"/>
      </top>
      <bottom style="medium">
        <color indexed="64"/>
      </bottom>
      <diagonal/>
    </border>
    <border>
      <left style="thick">
        <color rgb="FF0000FF"/>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ck">
        <color rgb="FF0000FF"/>
      </left>
      <right style="thin">
        <color indexed="64"/>
      </right>
      <top style="thin">
        <color indexed="64"/>
      </top>
      <bottom/>
      <diagonal/>
    </border>
    <border>
      <left style="thin">
        <color indexed="64"/>
      </left>
      <right style="thick">
        <color rgb="FF0000FF"/>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s>
  <cellStyleXfs count="4576">
    <xf numFmtId="0" fontId="0"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84">
    <xf numFmtId="0" fontId="0" fillId="0" borderId="0" xfId="0"/>
    <xf numFmtId="0" fontId="0" fillId="0" borderId="0" xfId="0" applyAlignment="1">
      <alignment vertical="center"/>
    </xf>
    <xf numFmtId="0" fontId="6" fillId="0" borderId="0" xfId="0" applyFont="1"/>
    <xf numFmtId="0" fontId="14" fillId="0" borderId="0" xfId="0" applyFont="1"/>
    <xf numFmtId="0" fontId="27" fillId="0" borderId="0" xfId="0" applyFont="1"/>
    <xf numFmtId="0" fontId="15" fillId="0" borderId="19" xfId="0" applyFont="1" applyBorder="1" applyAlignment="1">
      <alignment horizontal="center" vertical="center"/>
    </xf>
    <xf numFmtId="0" fontId="15" fillId="0" borderId="1" xfId="0" applyFont="1" applyBorder="1" applyAlignment="1">
      <alignment horizontal="center" vertical="center"/>
    </xf>
    <xf numFmtId="0" fontId="29" fillId="0" borderId="0" xfId="0" applyFont="1"/>
    <xf numFmtId="0" fontId="15" fillId="0" borderId="0" xfId="0" applyFont="1" applyAlignment="1">
      <alignment horizontal="center"/>
    </xf>
    <xf numFmtId="0" fontId="15" fillId="0" borderId="0" xfId="0" applyFont="1"/>
    <xf numFmtId="0" fontId="15" fillId="0" borderId="0" xfId="0" applyFont="1" applyAlignment="1">
      <alignment wrapText="1"/>
    </xf>
    <xf numFmtId="0" fontId="15" fillId="0" borderId="10" xfId="0" applyFont="1" applyBorder="1" applyAlignment="1">
      <alignment vertical="center"/>
    </xf>
    <xf numFmtId="0" fontId="15" fillId="0" borderId="19" xfId="0" applyFont="1" applyBorder="1"/>
    <xf numFmtId="0" fontId="15" fillId="0" borderId="1" xfId="0" applyFont="1" applyBorder="1"/>
    <xf numFmtId="0" fontId="15" fillId="0" borderId="10" xfId="0" applyFont="1" applyBorder="1" applyAlignment="1">
      <alignment horizontal="center"/>
    </xf>
    <xf numFmtId="0" fontId="15" fillId="0" borderId="34" xfId="0" applyFont="1" applyBorder="1" applyAlignment="1">
      <alignment horizontal="center"/>
    </xf>
    <xf numFmtId="0" fontId="15" fillId="0" borderId="2" xfId="0" applyFont="1" applyBorder="1" applyAlignment="1">
      <alignment horizontal="center"/>
    </xf>
    <xf numFmtId="0" fontId="15" fillId="0" borderId="35" xfId="0" applyFont="1" applyBorder="1"/>
    <xf numFmtId="0" fontId="15" fillId="0" borderId="11" xfId="0" applyFont="1" applyBorder="1" applyAlignment="1">
      <alignment vertical="center"/>
    </xf>
    <xf numFmtId="0" fontId="15" fillId="0" borderId="11" xfId="0" applyFont="1" applyBorder="1" applyAlignment="1">
      <alignment horizontal="center"/>
    </xf>
    <xf numFmtId="0" fontId="15" fillId="0" borderId="38" xfId="0" applyFont="1" applyBorder="1" applyAlignment="1">
      <alignment horizontal="center"/>
    </xf>
    <xf numFmtId="0" fontId="22" fillId="0" borderId="0" xfId="0" applyFont="1" applyAlignment="1">
      <alignment vertical="center" wrapText="1"/>
    </xf>
    <xf numFmtId="0" fontId="14" fillId="0" borderId="0" xfId="0" applyFont="1" applyAlignment="1">
      <alignment wrapText="1"/>
    </xf>
    <xf numFmtId="0" fontId="22" fillId="0" borderId="0" xfId="0" applyFont="1" applyAlignment="1">
      <alignment vertical="center"/>
    </xf>
    <xf numFmtId="0" fontId="19" fillId="0" borderId="0" xfId="0" applyFont="1"/>
    <xf numFmtId="0" fontId="33" fillId="0" borderId="0" xfId="0" applyFont="1"/>
    <xf numFmtId="0" fontId="22" fillId="0" borderId="57" xfId="0" applyFont="1" applyBorder="1" applyAlignment="1">
      <alignment horizontal="center"/>
    </xf>
    <xf numFmtId="0" fontId="22" fillId="0" borderId="58" xfId="0" applyFont="1" applyBorder="1" applyAlignment="1">
      <alignment horizontal="center"/>
    </xf>
    <xf numFmtId="0" fontId="22" fillId="0" borderId="59" xfId="0" applyFont="1" applyBorder="1" applyAlignment="1">
      <alignment horizontal="center"/>
    </xf>
    <xf numFmtId="0" fontId="28" fillId="0" borderId="11" xfId="0" applyFont="1" applyBorder="1"/>
    <xf numFmtId="0" fontId="28" fillId="0" borderId="38" xfId="0" applyFont="1" applyBorder="1"/>
    <xf numFmtId="0" fontId="28" fillId="0" borderId="34" xfId="0" applyFont="1" applyBorder="1"/>
    <xf numFmtId="0" fontId="28" fillId="0" borderId="3" xfId="0" applyFont="1" applyBorder="1"/>
    <xf numFmtId="0" fontId="15" fillId="2" borderId="0" xfId="0" applyFont="1" applyFill="1"/>
    <xf numFmtId="9" fontId="15" fillId="0" borderId="0" xfId="0" applyNumberFormat="1" applyFont="1"/>
    <xf numFmtId="0" fontId="18" fillId="0" borderId="0" xfId="0" applyFont="1" applyAlignment="1">
      <alignment horizontal="center"/>
    </xf>
    <xf numFmtId="3" fontId="15" fillId="0" borderId="0" xfId="0" applyNumberFormat="1" applyFont="1"/>
    <xf numFmtId="3" fontId="34" fillId="0" borderId="0" xfId="0" applyNumberFormat="1" applyFont="1"/>
    <xf numFmtId="3" fontId="15" fillId="0" borderId="0" xfId="0" applyNumberFormat="1" applyFont="1" applyAlignment="1">
      <alignment horizontal="center"/>
    </xf>
    <xf numFmtId="3" fontId="15" fillId="0" borderId="0" xfId="0" applyNumberFormat="1" applyFont="1" applyAlignment="1">
      <alignment horizontal="center" wrapText="1"/>
    </xf>
    <xf numFmtId="3" fontId="18" fillId="0" borderId="0" xfId="0" applyNumberFormat="1" applyFont="1"/>
    <xf numFmtId="3" fontId="34" fillId="0" borderId="20" xfId="0" applyNumberFormat="1" applyFont="1" applyBorder="1" applyAlignment="1">
      <alignment horizontal="center"/>
    </xf>
    <xf numFmtId="3" fontId="34" fillId="0" borderId="20" xfId="0" applyNumberFormat="1" applyFont="1" applyBorder="1" applyAlignment="1">
      <alignment horizontal="center" wrapText="1"/>
    </xf>
    <xf numFmtId="0" fontId="34" fillId="0" borderId="20" xfId="0" applyFont="1" applyBorder="1" applyAlignment="1">
      <alignment horizontal="center" wrapText="1"/>
    </xf>
    <xf numFmtId="0" fontId="34" fillId="0" borderId="30" xfId="0" applyFont="1" applyBorder="1" applyAlignment="1">
      <alignment horizontal="center" wrapText="1"/>
    </xf>
    <xf numFmtId="3" fontId="34" fillId="0" borderId="1" xfId="0" applyNumberFormat="1" applyFont="1" applyBorder="1" applyAlignment="1">
      <alignment horizontal="center" wrapText="1"/>
    </xf>
    <xf numFmtId="3" fontId="34" fillId="0" borderId="2" xfId="0" applyNumberFormat="1" applyFont="1" applyBorder="1" applyAlignment="1">
      <alignment horizontal="center"/>
    </xf>
    <xf numFmtId="3" fontId="34" fillId="0" borderId="35" xfId="0" applyNumberFormat="1" applyFont="1" applyBorder="1" applyAlignment="1">
      <alignment horizontal="center"/>
    </xf>
    <xf numFmtId="3" fontId="34" fillId="0" borderId="11" xfId="0" applyNumberFormat="1" applyFont="1" applyBorder="1" applyAlignment="1">
      <alignment horizontal="center"/>
    </xf>
    <xf numFmtId="0" fontId="15" fillId="0" borderId="37" xfId="0" applyFont="1" applyBorder="1" applyAlignment="1">
      <alignment horizontal="center"/>
    </xf>
    <xf numFmtId="0" fontId="28" fillId="0" borderId="37" xfId="0" applyFont="1" applyBorder="1"/>
    <xf numFmtId="3" fontId="9" fillId="0" borderId="1" xfId="0" applyNumberFormat="1" applyFont="1" applyBorder="1" applyAlignment="1">
      <alignment horizontal="center"/>
    </xf>
    <xf numFmtId="3" fontId="18" fillId="0" borderId="62" xfId="0" applyNumberFormat="1" applyFont="1" applyBorder="1" applyAlignment="1">
      <alignment horizontal="center"/>
    </xf>
    <xf numFmtId="3" fontId="18" fillId="0" borderId="63" xfId="0" applyNumberFormat="1" applyFont="1" applyBorder="1" applyAlignment="1">
      <alignment horizontal="center"/>
    </xf>
    <xf numFmtId="0" fontId="18" fillId="0" borderId="63" xfId="0" applyFont="1" applyBorder="1"/>
    <xf numFmtId="3" fontId="18" fillId="0" borderId="64" xfId="0" applyNumberFormat="1" applyFont="1" applyBorder="1"/>
    <xf numFmtId="3" fontId="18" fillId="0" borderId="65" xfId="0" applyNumberFormat="1" applyFont="1" applyBorder="1" applyAlignment="1">
      <alignment horizontal="center"/>
    </xf>
    <xf numFmtId="3" fontId="18" fillId="0" borderId="66" xfId="0" applyNumberFormat="1" applyFont="1" applyBorder="1" applyAlignment="1">
      <alignment horizontal="center"/>
    </xf>
    <xf numFmtId="3" fontId="18" fillId="0" borderId="66" xfId="0" applyNumberFormat="1" applyFont="1" applyBorder="1"/>
    <xf numFmtId="3" fontId="18" fillId="0" borderId="67" xfId="0" applyNumberFormat="1" applyFont="1" applyBorder="1"/>
    <xf numFmtId="0" fontId="14" fillId="0" borderId="0" xfId="0" applyFont="1" applyAlignment="1">
      <alignment horizontal="right"/>
    </xf>
    <xf numFmtId="0" fontId="19" fillId="0" borderId="0" xfId="0" applyFont="1" applyAlignment="1">
      <alignment horizontal="center" vertical="center"/>
    </xf>
    <xf numFmtId="167" fontId="14" fillId="0" borderId="0" xfId="0" applyNumberFormat="1" applyFont="1"/>
    <xf numFmtId="1" fontId="14" fillId="0" borderId="0" xfId="0" applyNumberFormat="1" applyFont="1"/>
    <xf numFmtId="0" fontId="15" fillId="0" borderId="3" xfId="0" applyFont="1" applyBorder="1" applyAlignment="1">
      <alignment horizontal="center"/>
    </xf>
    <xf numFmtId="1" fontId="22" fillId="0" borderId="58" xfId="0" applyNumberFormat="1" applyFont="1" applyBorder="1" applyAlignment="1">
      <alignment horizontal="center"/>
    </xf>
    <xf numFmtId="1" fontId="28" fillId="0" borderId="11" xfId="0" applyNumberFormat="1" applyFont="1" applyBorder="1" applyAlignment="1">
      <alignment horizontal="center"/>
    </xf>
    <xf numFmtId="1" fontId="22" fillId="0" borderId="2" xfId="0" applyNumberFormat="1" applyFont="1" applyBorder="1" applyAlignment="1">
      <alignment horizontal="center"/>
    </xf>
    <xf numFmtId="1" fontId="19" fillId="0" borderId="0" xfId="0" applyNumberFormat="1" applyFont="1" applyAlignment="1">
      <alignment horizontal="center" vertical="center"/>
    </xf>
    <xf numFmtId="0" fontId="14" fillId="0" borderId="0" xfId="0" applyFont="1" applyAlignment="1">
      <alignment horizontal="center"/>
    </xf>
    <xf numFmtId="4" fontId="18" fillId="0" borderId="0" xfId="0" applyNumberFormat="1" applyFont="1" applyAlignment="1">
      <alignment horizontal="center"/>
    </xf>
    <xf numFmtId="4" fontId="15" fillId="0" borderId="0" xfId="0" applyNumberFormat="1" applyFont="1" applyAlignment="1">
      <alignment horizontal="center"/>
    </xf>
    <xf numFmtId="0" fontId="28" fillId="0" borderId="35" xfId="0" applyFont="1" applyBorder="1" applyAlignment="1">
      <alignment horizontal="center"/>
    </xf>
    <xf numFmtId="0" fontId="28" fillId="0" borderId="19" xfId="0" applyFont="1" applyBorder="1" applyAlignment="1">
      <alignment horizontal="center"/>
    </xf>
    <xf numFmtId="0" fontId="34" fillId="0" borderId="20" xfId="0" applyFont="1" applyBorder="1" applyAlignment="1">
      <alignment horizontal="center" vertical="center" wrapText="1"/>
    </xf>
    <xf numFmtId="10" fontId="34" fillId="0" borderId="2" xfId="0" applyNumberFormat="1" applyFont="1" applyBorder="1" applyAlignment="1">
      <alignment horizontal="center"/>
    </xf>
    <xf numFmtId="0" fontId="34" fillId="0" borderId="0" xfId="0" applyFont="1" applyAlignment="1">
      <alignment horizontal="center" wrapText="1"/>
    </xf>
    <xf numFmtId="0" fontId="15" fillId="0" borderId="0" xfId="0" applyFont="1" applyAlignment="1">
      <alignment horizontal="center" wrapText="1"/>
    </xf>
    <xf numFmtId="0" fontId="39" fillId="0" borderId="19" xfId="0" applyFont="1" applyBorder="1" applyAlignment="1" applyProtection="1">
      <alignment horizontal="center"/>
      <protection hidden="1"/>
    </xf>
    <xf numFmtId="0" fontId="40" fillId="0" borderId="19" xfId="0" applyFont="1" applyBorder="1" applyAlignment="1" applyProtection="1">
      <alignment horizontal="center"/>
      <protection hidden="1"/>
    </xf>
    <xf numFmtId="0" fontId="41" fillId="0" borderId="19" xfId="0" applyFont="1" applyBorder="1" applyAlignment="1" applyProtection="1">
      <alignment horizontal="center"/>
      <protection hidden="1"/>
    </xf>
    <xf numFmtId="0" fontId="42" fillId="0" borderId="19" xfId="0" applyFont="1" applyBorder="1" applyAlignment="1" applyProtection="1">
      <alignment horizontal="center"/>
      <protection hidden="1"/>
    </xf>
    <xf numFmtId="0" fontId="15" fillId="0" borderId="32" xfId="0" applyFont="1" applyBorder="1"/>
    <xf numFmtId="1" fontId="18" fillId="0" borderId="44" xfId="0" applyNumberFormat="1" applyFont="1" applyBorder="1" applyAlignment="1" applyProtection="1">
      <alignment horizontal="center" vertical="center"/>
      <protection hidden="1"/>
    </xf>
    <xf numFmtId="9" fontId="18" fillId="0" borderId="44" xfId="0" applyNumberFormat="1" applyFont="1" applyBorder="1" applyAlignment="1" applyProtection="1">
      <alignment horizontal="center" vertical="center"/>
      <protection hidden="1"/>
    </xf>
    <xf numFmtId="0" fontId="18" fillId="0" borderId="44" xfId="0" applyFont="1" applyBorder="1"/>
    <xf numFmtId="4" fontId="18" fillId="0" borderId="44" xfId="0" applyNumberFormat="1" applyFont="1" applyBorder="1"/>
    <xf numFmtId="0" fontId="18" fillId="0" borderId="36" xfId="0" applyFont="1" applyBorder="1" applyAlignment="1">
      <alignment horizontal="center"/>
    </xf>
    <xf numFmtId="9" fontId="15" fillId="0" borderId="2" xfId="0" applyNumberFormat="1" applyFont="1" applyBorder="1" applyAlignment="1" applyProtection="1">
      <alignment horizontal="center" vertical="center"/>
      <protection hidden="1"/>
    </xf>
    <xf numFmtId="0" fontId="28" fillId="0" borderId="0" xfId="0" applyFont="1"/>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167" fontId="22" fillId="0" borderId="58" xfId="0" applyNumberFormat="1" applyFont="1" applyBorder="1" applyAlignment="1">
      <alignment horizontal="center" vertical="center" wrapText="1"/>
    </xf>
    <xf numFmtId="1" fontId="22" fillId="0" borderId="58" xfId="0" applyNumberFormat="1" applyFont="1" applyBorder="1" applyAlignment="1">
      <alignment horizontal="center" vertical="center" wrapText="1"/>
    </xf>
    <xf numFmtId="0" fontId="22" fillId="0" borderId="59" xfId="0" applyFont="1" applyBorder="1" applyAlignment="1">
      <alignment horizontal="center" vertical="center" wrapText="1"/>
    </xf>
    <xf numFmtId="0" fontId="28" fillId="0" borderId="35" xfId="0" applyFont="1" applyBorder="1" applyAlignment="1">
      <alignment horizontal="center" vertical="center"/>
    </xf>
    <xf numFmtId="0" fontId="28" fillId="0" borderId="11" xfId="0" applyFont="1" applyBorder="1" applyAlignment="1">
      <alignment horizontal="left" vertical="center"/>
    </xf>
    <xf numFmtId="167" fontId="28" fillId="0" borderId="11" xfId="0" applyNumberFormat="1" applyFont="1" applyBorder="1" applyAlignment="1">
      <alignment horizontal="center" vertical="center"/>
    </xf>
    <xf numFmtId="166" fontId="28" fillId="0" borderId="11" xfId="0" applyNumberFormat="1" applyFont="1" applyBorder="1" applyAlignment="1">
      <alignment horizontal="center" vertical="center"/>
    </xf>
    <xf numFmtId="1" fontId="28" fillId="0" borderId="11" xfId="0" applyNumberFormat="1" applyFont="1" applyBorder="1" applyAlignment="1">
      <alignment horizontal="center" vertical="center"/>
    </xf>
    <xf numFmtId="0" fontId="28" fillId="0" borderId="38" xfId="0" applyFont="1" applyBorder="1" applyAlignment="1">
      <alignment horizontal="center" vertical="center"/>
    </xf>
    <xf numFmtId="0" fontId="28" fillId="0" borderId="19" xfId="0" applyFont="1" applyBorder="1" applyAlignment="1">
      <alignment horizontal="center" vertical="center"/>
    </xf>
    <xf numFmtId="0" fontId="28" fillId="0" borderId="34" xfId="0" applyFont="1" applyBorder="1" applyAlignment="1">
      <alignment horizontal="center" vertical="center"/>
    </xf>
    <xf numFmtId="167" fontId="22" fillId="0" borderId="2" xfId="0" applyNumberFormat="1" applyFont="1" applyBorder="1" applyAlignment="1">
      <alignment horizontal="center" vertical="center"/>
    </xf>
    <xf numFmtId="0" fontId="22" fillId="0" borderId="3" xfId="0" applyFont="1" applyBorder="1" applyAlignment="1">
      <alignment horizontal="center" vertical="center"/>
    </xf>
    <xf numFmtId="167" fontId="22" fillId="0" borderId="0" xfId="0" applyNumberFormat="1" applyFont="1"/>
    <xf numFmtId="0" fontId="22" fillId="0" borderId="0" xfId="0" applyFont="1"/>
    <xf numFmtId="1" fontId="22" fillId="0" borderId="0" xfId="0" applyNumberFormat="1" applyFont="1" applyAlignment="1">
      <alignment vertical="center"/>
    </xf>
    <xf numFmtId="0" fontId="15" fillId="0" borderId="35" xfId="0" applyFont="1" applyBorder="1" applyAlignment="1">
      <alignment horizontal="center" vertical="center"/>
    </xf>
    <xf numFmtId="0" fontId="15" fillId="0" borderId="29" xfId="0" applyFont="1" applyBorder="1" applyAlignment="1">
      <alignment horizontal="center" vertical="center"/>
    </xf>
    <xf numFmtId="0" fontId="43" fillId="0" borderId="11" xfId="0" applyFont="1" applyBorder="1" applyAlignment="1">
      <alignment horizontal="center"/>
    </xf>
    <xf numFmtId="0" fontId="43" fillId="0" borderId="10" xfId="0" applyFont="1" applyBorder="1" applyAlignment="1">
      <alignment horizontal="center"/>
    </xf>
    <xf numFmtId="0" fontId="43" fillId="0" borderId="17" xfId="0" applyFont="1" applyBorder="1" applyAlignment="1">
      <alignment horizontal="center"/>
    </xf>
    <xf numFmtId="0" fontId="44" fillId="0" borderId="10" xfId="0" applyFont="1" applyBorder="1" applyAlignment="1" applyProtection="1">
      <alignment horizontal="center" vertical="center"/>
      <protection hidden="1"/>
    </xf>
    <xf numFmtId="0" fontId="44" fillId="0" borderId="10" xfId="0" applyFont="1" applyBorder="1" applyAlignment="1">
      <alignment horizontal="center" vertical="center"/>
    </xf>
    <xf numFmtId="0" fontId="45" fillId="0" borderId="10" xfId="0" applyFont="1" applyBorder="1"/>
    <xf numFmtId="0" fontId="22" fillId="0" borderId="31" xfId="0" applyFont="1" applyBorder="1" applyAlignment="1">
      <alignment vertical="center"/>
    </xf>
    <xf numFmtId="0" fontId="22" fillId="0" borderId="23" xfId="0" applyFont="1" applyBorder="1" applyAlignment="1">
      <alignment vertical="center"/>
    </xf>
    <xf numFmtId="0" fontId="22" fillId="6" borderId="23" xfId="0" applyFont="1" applyFill="1" applyBorder="1" applyAlignment="1">
      <alignment vertical="center"/>
    </xf>
    <xf numFmtId="0" fontId="22" fillId="2" borderId="31" xfId="0" applyFont="1" applyFill="1" applyBorder="1" applyAlignment="1">
      <alignment vertical="center"/>
    </xf>
    <xf numFmtId="0" fontId="22" fillId="2" borderId="23" xfId="0" applyFont="1" applyFill="1" applyBorder="1" applyAlignment="1">
      <alignment vertical="center"/>
    </xf>
    <xf numFmtId="0" fontId="22" fillId="3" borderId="31" xfId="0" applyFont="1" applyFill="1" applyBorder="1" applyAlignment="1">
      <alignment vertical="center"/>
    </xf>
    <xf numFmtId="0" fontId="22" fillId="3" borderId="23" xfId="0" applyFont="1" applyFill="1" applyBorder="1" applyAlignment="1">
      <alignment vertical="center"/>
    </xf>
    <xf numFmtId="0" fontId="32" fillId="0" borderId="56" xfId="0" applyFont="1" applyBorder="1" applyAlignment="1">
      <alignment vertical="center"/>
    </xf>
    <xf numFmtId="0" fontId="32" fillId="0" borderId="12" xfId="0" applyFont="1" applyBorder="1" applyAlignment="1">
      <alignment vertical="center"/>
    </xf>
    <xf numFmtId="0" fontId="15" fillId="0" borderId="12" xfId="0" applyFont="1" applyBorder="1" applyAlignment="1">
      <alignment vertical="center"/>
    </xf>
    <xf numFmtId="0" fontId="32" fillId="0" borderId="21" xfId="0" applyFont="1" applyBorder="1" applyAlignment="1">
      <alignment vertical="center"/>
    </xf>
    <xf numFmtId="0" fontId="22" fillId="0" borderId="20" xfId="0" applyFont="1" applyBorder="1" applyAlignment="1">
      <alignment vertical="center"/>
    </xf>
    <xf numFmtId="0" fontId="22" fillId="6" borderId="20" xfId="0" applyFont="1" applyFill="1" applyBorder="1" applyAlignment="1">
      <alignment vertical="center"/>
    </xf>
    <xf numFmtId="0" fontId="22" fillId="0" borderId="29" xfId="0" applyFont="1" applyBorder="1" applyAlignment="1">
      <alignment vertical="center"/>
    </xf>
    <xf numFmtId="0" fontId="22" fillId="0" borderId="10" xfId="0" applyFont="1" applyBorder="1" applyAlignment="1">
      <alignment vertical="center"/>
    </xf>
    <xf numFmtId="0" fontId="22" fillId="6" borderId="10" xfId="0" applyFont="1" applyFill="1" applyBorder="1" applyAlignment="1">
      <alignment vertical="center"/>
    </xf>
    <xf numFmtId="0" fontId="22" fillId="0" borderId="19" xfId="0" applyFont="1" applyBorder="1" applyAlignment="1">
      <alignment vertical="center"/>
    </xf>
    <xf numFmtId="0" fontId="22" fillId="0" borderId="2" xfId="0" applyFont="1" applyBorder="1" applyAlignment="1">
      <alignment vertical="center"/>
    </xf>
    <xf numFmtId="0" fontId="22" fillId="6" borderId="2" xfId="0" applyFont="1" applyFill="1" applyBorder="1" applyAlignment="1">
      <alignment vertical="center"/>
    </xf>
    <xf numFmtId="0" fontId="22" fillId="0" borderId="1" xfId="0" applyFont="1" applyBorder="1" applyAlignment="1">
      <alignment vertical="center"/>
    </xf>
    <xf numFmtId="0" fontId="22" fillId="0" borderId="11" xfId="0" applyFont="1" applyBorder="1" applyAlignment="1">
      <alignment vertical="center"/>
    </xf>
    <xf numFmtId="0" fontId="22" fillId="6" borderId="11" xfId="0" applyFont="1" applyFill="1" applyBorder="1" applyAlignment="1">
      <alignment vertical="center"/>
    </xf>
    <xf numFmtId="0" fontId="22" fillId="0" borderId="35" xfId="0" applyFont="1" applyBorder="1" applyAlignment="1">
      <alignment vertical="center"/>
    </xf>
    <xf numFmtId="3" fontId="34" fillId="0" borderId="4" xfId="0" applyNumberFormat="1" applyFont="1" applyBorder="1" applyAlignment="1">
      <alignment horizontal="center" wrapText="1"/>
    </xf>
    <xf numFmtId="3" fontId="34" fillId="0" borderId="15" xfId="0" applyNumberFormat="1" applyFont="1" applyBorder="1" applyAlignment="1">
      <alignment horizontal="center"/>
    </xf>
    <xf numFmtId="3" fontId="9" fillId="0" borderId="4" xfId="0" applyNumberFormat="1" applyFont="1" applyBorder="1" applyAlignment="1">
      <alignment horizontal="center"/>
    </xf>
    <xf numFmtId="0" fontId="18" fillId="7" borderId="29" xfId="0" applyFont="1" applyFill="1" applyBorder="1" applyAlignment="1">
      <alignment horizontal="center" vertical="center"/>
    </xf>
    <xf numFmtId="0" fontId="18" fillId="7" borderId="20" xfId="0" applyFont="1" applyFill="1" applyBorder="1" applyAlignment="1">
      <alignment horizontal="center" vertical="center"/>
    </xf>
    <xf numFmtId="0" fontId="18" fillId="7" borderId="20" xfId="0" applyFont="1" applyFill="1" applyBorder="1" applyAlignment="1">
      <alignment vertical="center"/>
    </xf>
    <xf numFmtId="0" fontId="18" fillId="7" borderId="19" xfId="0" applyFont="1" applyFill="1" applyBorder="1" applyAlignment="1">
      <alignment horizontal="center" vertical="center"/>
    </xf>
    <xf numFmtId="0" fontId="18" fillId="7" borderId="10" xfId="0" applyFont="1" applyFill="1" applyBorder="1" applyAlignment="1">
      <alignment horizontal="center" vertical="center"/>
    </xf>
    <xf numFmtId="0" fontId="18" fillId="7" borderId="10" xfId="0" applyFont="1" applyFill="1" applyBorder="1" applyAlignment="1">
      <alignment vertical="center"/>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2" xfId="0" applyFont="1" applyFill="1" applyBorder="1" applyAlignment="1">
      <alignment vertical="center"/>
    </xf>
    <xf numFmtId="0" fontId="18" fillId="7" borderId="35"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11" xfId="0" applyFont="1" applyFill="1" applyBorder="1" applyAlignment="1">
      <alignment vertical="center"/>
    </xf>
    <xf numFmtId="0" fontId="18" fillId="6" borderId="20"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20" xfId="0" applyFont="1" applyFill="1" applyBorder="1" applyAlignment="1">
      <alignment vertical="center"/>
    </xf>
    <xf numFmtId="0" fontId="18" fillId="6" borderId="10" xfId="0" applyFont="1" applyFill="1" applyBorder="1" applyAlignment="1">
      <alignment vertical="center"/>
    </xf>
    <xf numFmtId="0" fontId="18" fillId="6" borderId="2" xfId="0" applyFont="1" applyFill="1" applyBorder="1" applyAlignment="1">
      <alignment vertical="center"/>
    </xf>
    <xf numFmtId="0" fontId="18" fillId="6" borderId="11" xfId="0" applyFont="1" applyFill="1" applyBorder="1" applyAlignment="1">
      <alignment vertical="center"/>
    </xf>
    <xf numFmtId="0" fontId="15" fillId="6" borderId="19" xfId="0" applyFont="1" applyFill="1" applyBorder="1" applyAlignment="1">
      <alignment horizontal="center" vertical="center"/>
    </xf>
    <xf numFmtId="0" fontId="32" fillId="6" borderId="12" xfId="0" applyFont="1" applyFill="1" applyBorder="1" applyAlignment="1">
      <alignment vertical="center"/>
    </xf>
    <xf numFmtId="0" fontId="18" fillId="6" borderId="19" xfId="0" applyFont="1" applyFill="1" applyBorder="1" applyAlignment="1">
      <alignment horizontal="center" vertical="center"/>
    </xf>
    <xf numFmtId="0" fontId="13" fillId="0" borderId="0" xfId="0" applyFont="1"/>
    <xf numFmtId="0" fontId="46" fillId="0" borderId="29" xfId="0" applyFont="1" applyBorder="1"/>
    <xf numFmtId="0" fontId="46" fillId="0" borderId="20" xfId="0" applyFont="1" applyBorder="1"/>
    <xf numFmtId="0" fontId="46" fillId="0" borderId="20" xfId="0" applyFont="1" applyBorder="1" applyAlignment="1">
      <alignment horizontal="center"/>
    </xf>
    <xf numFmtId="0" fontId="46" fillId="0" borderId="30" xfId="0" applyFont="1" applyBorder="1" applyAlignment="1">
      <alignment horizontal="center"/>
    </xf>
    <xf numFmtId="0" fontId="46" fillId="0" borderId="29" xfId="0" applyFont="1" applyBorder="1" applyAlignment="1">
      <alignment horizontal="center"/>
    </xf>
    <xf numFmtId="0" fontId="46" fillId="0" borderId="30" xfId="0" applyFont="1" applyBorder="1"/>
    <xf numFmtId="0" fontId="13" fillId="0" borderId="19" xfId="0" applyFont="1" applyBorder="1"/>
    <xf numFmtId="0" fontId="13" fillId="0" borderId="10" xfId="0" applyFont="1" applyBorder="1"/>
    <xf numFmtId="0" fontId="13" fillId="0" borderId="34" xfId="0" applyFont="1" applyBorder="1" applyAlignment="1">
      <alignment horizontal="center"/>
    </xf>
    <xf numFmtId="0" fontId="13" fillId="0" borderId="19" xfId="0" applyFont="1" applyBorder="1" applyAlignment="1">
      <alignment horizontal="center"/>
    </xf>
    <xf numFmtId="0" fontId="13" fillId="0" borderId="10" xfId="0" applyFont="1" applyBorder="1" applyAlignment="1">
      <alignment horizontal="center"/>
    </xf>
    <xf numFmtId="0" fontId="13" fillId="0" borderId="10" xfId="0" applyFont="1" applyBorder="1" applyAlignment="1">
      <alignment horizontal="left"/>
    </xf>
    <xf numFmtId="0" fontId="13" fillId="0" borderId="34" xfId="0" applyFont="1" applyBorder="1"/>
    <xf numFmtId="0" fontId="13" fillId="0" borderId="1" xfId="0" applyFont="1" applyBorder="1" applyAlignment="1">
      <alignment horizontal="center"/>
    </xf>
    <xf numFmtId="0" fontId="13" fillId="0" borderId="2" xfId="0" applyFont="1" applyBorder="1" applyAlignment="1">
      <alignment horizontal="center"/>
    </xf>
    <xf numFmtId="0" fontId="13" fillId="0" borderId="2" xfId="0" applyFont="1" applyBorder="1"/>
    <xf numFmtId="0" fontId="13" fillId="0" borderId="3" xfId="0" applyFont="1" applyBorder="1"/>
    <xf numFmtId="0" fontId="13" fillId="0" borderId="30" xfId="0" applyFont="1" applyBorder="1"/>
    <xf numFmtId="0" fontId="13" fillId="0" borderId="1" xfId="0" applyFont="1" applyBorder="1"/>
    <xf numFmtId="0" fontId="46" fillId="0" borderId="2" xfId="0" applyFont="1" applyBorder="1"/>
    <xf numFmtId="0" fontId="13" fillId="0" borderId="2" xfId="0" applyFont="1" applyBorder="1" applyAlignment="1">
      <alignment horizontal="left"/>
    </xf>
    <xf numFmtId="0" fontId="13" fillId="0" borderId="8" xfId="0" applyFont="1" applyBorder="1"/>
    <xf numFmtId="0" fontId="13" fillId="0" borderId="74" xfId="0" applyFont="1" applyBorder="1"/>
    <xf numFmtId="0" fontId="13" fillId="0" borderId="1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9" xfId="0" applyFont="1" applyBorder="1" applyAlignment="1">
      <alignment vertical="center" wrapText="1"/>
    </xf>
    <xf numFmtId="0" fontId="13" fillId="0" borderId="10" xfId="0" applyFont="1" applyBorder="1" applyAlignment="1">
      <alignment vertical="center" wrapText="1"/>
    </xf>
    <xf numFmtId="0" fontId="13" fillId="0" borderId="34" xfId="0" applyFont="1" applyBorder="1" applyAlignment="1">
      <alignment horizontal="center" vertical="center" wrapText="1"/>
    </xf>
    <xf numFmtId="0" fontId="28" fillId="6" borderId="0" xfId="0" applyFont="1" applyFill="1"/>
    <xf numFmtId="0" fontId="32" fillId="0" borderId="35" xfId="0" applyFont="1" applyBorder="1"/>
    <xf numFmtId="0" fontId="32" fillId="0" borderId="19" xfId="0" applyFont="1" applyBorder="1"/>
    <xf numFmtId="0" fontId="28" fillId="0" borderId="19" xfId="0" applyFont="1" applyBorder="1"/>
    <xf numFmtId="0" fontId="22" fillId="3" borderId="2" xfId="0" applyFont="1" applyFill="1" applyBorder="1"/>
    <xf numFmtId="0" fontId="22" fillId="2" borderId="2" xfId="0" applyFont="1" applyFill="1" applyBorder="1"/>
    <xf numFmtId="0" fontId="22" fillId="2" borderId="3" xfId="0" applyFont="1" applyFill="1" applyBorder="1"/>
    <xf numFmtId="0" fontId="28" fillId="2" borderId="11" xfId="0" applyFont="1" applyFill="1" applyBorder="1"/>
    <xf numFmtId="0" fontId="28" fillId="2" borderId="38" xfId="0" applyFont="1" applyFill="1" applyBorder="1"/>
    <xf numFmtId="0" fontId="28" fillId="2" borderId="10" xfId="0" applyFont="1" applyFill="1" applyBorder="1"/>
    <xf numFmtId="0" fontId="28" fillId="2" borderId="34" xfId="0" applyFont="1" applyFill="1" applyBorder="1"/>
    <xf numFmtId="0" fontId="18" fillId="3" borderId="20"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1"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11" xfId="0" applyFont="1" applyFill="1" applyBorder="1" applyAlignment="1">
      <alignment horizontal="center" vertical="center"/>
    </xf>
    <xf numFmtId="0" fontId="22" fillId="6" borderId="2" xfId="0" applyFont="1" applyFill="1" applyBorder="1"/>
    <xf numFmtId="0" fontId="32" fillId="8" borderId="19" xfId="0" applyFont="1" applyFill="1" applyBorder="1"/>
    <xf numFmtId="0" fontId="18" fillId="8" borderId="10" xfId="0" applyFont="1" applyFill="1" applyBorder="1" applyAlignment="1">
      <alignment horizontal="center" vertical="center"/>
    </xf>
    <xf numFmtId="0" fontId="28" fillId="8" borderId="10" xfId="0" applyFont="1" applyFill="1" applyBorder="1"/>
    <xf numFmtId="0" fontId="28" fillId="8" borderId="34" xfId="0" applyFont="1" applyFill="1" applyBorder="1"/>
    <xf numFmtId="0" fontId="47" fillId="0" borderId="0" xfId="0" applyFont="1"/>
    <xf numFmtId="49" fontId="28" fillId="0" borderId="0" xfId="0" applyNumberFormat="1" applyFont="1"/>
    <xf numFmtId="0" fontId="46" fillId="2" borderId="30" xfId="0" applyFont="1" applyFill="1" applyBorder="1" applyAlignment="1">
      <alignment horizontal="center"/>
    </xf>
    <xf numFmtId="0" fontId="13" fillId="2" borderId="34" xfId="0" applyFont="1" applyFill="1" applyBorder="1" applyAlignment="1">
      <alignment horizontal="center"/>
    </xf>
    <xf numFmtId="0" fontId="13" fillId="2" borderId="3" xfId="0" applyFont="1" applyFill="1" applyBorder="1" applyAlignment="1">
      <alignment horizontal="center"/>
    </xf>
    <xf numFmtId="0" fontId="13" fillId="2" borderId="30" xfId="0" applyFont="1" applyFill="1" applyBorder="1"/>
    <xf numFmtId="0" fontId="13" fillId="2" borderId="34" xfId="0" applyFont="1" applyFill="1" applyBorder="1"/>
    <xf numFmtId="0" fontId="13" fillId="2" borderId="3" xfId="0" applyFont="1" applyFill="1" applyBorder="1"/>
    <xf numFmtId="0" fontId="13" fillId="2" borderId="30" xfId="0" applyFont="1" applyFill="1" applyBorder="1" applyAlignment="1">
      <alignment horizontal="center"/>
    </xf>
    <xf numFmtId="0" fontId="15" fillId="0" borderId="55" xfId="0" applyFont="1" applyBorder="1" applyAlignment="1">
      <alignment vertical="center"/>
    </xf>
    <xf numFmtId="3" fontId="9" fillId="0" borderId="2" xfId="0" applyNumberFormat="1" applyFont="1" applyBorder="1" applyAlignment="1">
      <alignment horizontal="center"/>
    </xf>
    <xf numFmtId="3" fontId="34" fillId="0" borderId="20" xfId="0" applyNumberFormat="1" applyFont="1" applyBorder="1" applyAlignment="1">
      <alignment horizontal="center" vertical="center"/>
    </xf>
    <xf numFmtId="9" fontId="15" fillId="0" borderId="11" xfId="0" applyNumberFormat="1" applyFont="1" applyBorder="1" applyAlignment="1">
      <alignment horizontal="center" vertical="center"/>
    </xf>
    <xf numFmtId="9" fontId="15" fillId="0" borderId="10" xfId="0" applyNumberFormat="1" applyFont="1" applyBorder="1" applyAlignment="1">
      <alignment horizontal="center" vertical="center"/>
    </xf>
    <xf numFmtId="9" fontId="15" fillId="0" borderId="10" xfId="0" applyNumberFormat="1" applyFont="1" applyBorder="1" applyAlignment="1">
      <alignment vertical="center"/>
    </xf>
    <xf numFmtId="9" fontId="15" fillId="0" borderId="10" xfId="0" applyNumberFormat="1" applyFont="1" applyBorder="1" applyAlignment="1" applyProtection="1">
      <alignment horizontal="center" vertical="center"/>
      <protection hidden="1"/>
    </xf>
    <xf numFmtId="9" fontId="15" fillId="0" borderId="23" xfId="0" applyNumberFormat="1" applyFont="1" applyBorder="1" applyAlignment="1" applyProtection="1">
      <alignment horizontal="center" vertical="center"/>
      <protection hidden="1"/>
    </xf>
    <xf numFmtId="4" fontId="15" fillId="0" borderId="11" xfId="0" applyNumberFormat="1" applyFont="1" applyBorder="1" applyAlignment="1">
      <alignment horizontal="center"/>
    </xf>
    <xf numFmtId="0" fontId="15" fillId="0" borderId="2" xfId="0" applyFont="1" applyBorder="1" applyAlignment="1">
      <alignment vertical="center"/>
    </xf>
    <xf numFmtId="0" fontId="32" fillId="0" borderId="10" xfId="0" applyFont="1" applyBorder="1" applyAlignment="1">
      <alignment vertical="center"/>
    </xf>
    <xf numFmtId="0" fontId="32" fillId="0" borderId="11" xfId="0" applyFont="1" applyBorder="1" applyAlignment="1">
      <alignment vertical="center"/>
    </xf>
    <xf numFmtId="0" fontId="32" fillId="0" borderId="2" xfId="0" applyFont="1" applyBorder="1" applyAlignment="1">
      <alignment vertical="center"/>
    </xf>
    <xf numFmtId="9" fontId="15" fillId="0" borderId="2" xfId="0" applyNumberFormat="1" applyFont="1" applyBorder="1" applyAlignment="1">
      <alignment vertical="center"/>
    </xf>
    <xf numFmtId="1" fontId="15" fillId="0" borderId="11" xfId="0" applyNumberFormat="1" applyFont="1" applyBorder="1" applyAlignment="1">
      <alignment vertical="center"/>
    </xf>
    <xf numFmtId="1" fontId="15" fillId="0" borderId="2" xfId="0" applyNumberFormat="1" applyFont="1" applyBorder="1" applyAlignment="1">
      <alignment vertical="center"/>
    </xf>
    <xf numFmtId="0" fontId="34" fillId="0" borderId="11" xfId="0" applyFont="1" applyBorder="1" applyAlignment="1">
      <alignment horizontal="center"/>
    </xf>
    <xf numFmtId="0" fontId="20" fillId="0" borderId="33" xfId="0" applyFont="1" applyBorder="1" applyAlignment="1" applyProtection="1">
      <alignment horizontal="center"/>
      <protection hidden="1"/>
    </xf>
    <xf numFmtId="0" fontId="20" fillId="0" borderId="60" xfId="0" applyFont="1" applyBorder="1" applyAlignment="1" applyProtection="1">
      <alignment horizontal="center"/>
      <protection hidden="1"/>
    </xf>
    <xf numFmtId="0" fontId="20" fillId="0" borderId="13" xfId="0" applyFont="1" applyBorder="1" applyAlignment="1" applyProtection="1">
      <alignment horizontal="center"/>
      <protection hidden="1"/>
    </xf>
    <xf numFmtId="49" fontId="20" fillId="0" borderId="12" xfId="0" applyNumberFormat="1" applyFont="1" applyBorder="1" applyAlignment="1" applyProtection="1">
      <alignment horizontal="center" vertical="center"/>
      <protection hidden="1"/>
    </xf>
    <xf numFmtId="49" fontId="20" fillId="0" borderId="55" xfId="0" applyNumberFormat="1" applyFont="1" applyBorder="1" applyAlignment="1" applyProtection="1">
      <alignment horizontal="center" vertical="center"/>
      <protection hidden="1"/>
    </xf>
    <xf numFmtId="0" fontId="51" fillId="0" borderId="0" xfId="0" applyFont="1"/>
    <xf numFmtId="1" fontId="51" fillId="0" borderId="0" xfId="0" applyNumberFormat="1" applyFont="1"/>
    <xf numFmtId="0" fontId="15" fillId="0" borderId="31" xfId="0" applyFont="1" applyBorder="1"/>
    <xf numFmtId="0" fontId="32" fillId="0" borderId="23" xfId="0" applyFont="1" applyBorder="1" applyAlignment="1">
      <alignment vertical="center"/>
    </xf>
    <xf numFmtId="0" fontId="15" fillId="0" borderId="23" xfId="0" applyFont="1" applyBorder="1" applyAlignment="1">
      <alignment vertical="center"/>
    </xf>
    <xf numFmtId="1" fontId="15" fillId="0" borderId="23" xfId="0" applyNumberFormat="1" applyFont="1" applyBorder="1" applyAlignment="1">
      <alignment vertical="center"/>
    </xf>
    <xf numFmtId="0" fontId="15" fillId="0" borderId="23" xfId="0" applyFont="1" applyBorder="1" applyAlignment="1">
      <alignment horizontal="center"/>
    </xf>
    <xf numFmtId="4" fontId="15" fillId="0" borderId="24" xfId="0" applyNumberFormat="1" applyFont="1" applyBorder="1" applyAlignment="1">
      <alignment horizontal="center"/>
    </xf>
    <xf numFmtId="0" fontId="15" fillId="0" borderId="29" xfId="0" applyFont="1" applyBorder="1"/>
    <xf numFmtId="0" fontId="32" fillId="0" borderId="20" xfId="0" applyFont="1" applyBorder="1" applyAlignment="1">
      <alignment vertical="center"/>
    </xf>
    <xf numFmtId="0" fontId="15" fillId="0" borderId="20" xfId="0" applyFont="1" applyBorder="1" applyAlignment="1">
      <alignment vertical="center"/>
    </xf>
    <xf numFmtId="9" fontId="15" fillId="0" borderId="20" xfId="0" applyNumberFormat="1" applyFont="1" applyBorder="1" applyAlignment="1" applyProtection="1">
      <alignment horizontal="center" vertical="center"/>
      <protection hidden="1"/>
    </xf>
    <xf numFmtId="1" fontId="15" fillId="0" borderId="20" xfId="0" applyNumberFormat="1" applyFont="1" applyBorder="1" applyAlignment="1">
      <alignment vertical="center"/>
    </xf>
    <xf numFmtId="0" fontId="15" fillId="0" borderId="20" xfId="0" applyFont="1" applyBorder="1" applyAlignment="1">
      <alignment horizontal="center"/>
    </xf>
    <xf numFmtId="4" fontId="15" fillId="0" borderId="20" xfId="0" applyNumberFormat="1" applyFont="1" applyBorder="1" applyAlignment="1">
      <alignment horizontal="center"/>
    </xf>
    <xf numFmtId="0" fontId="15" fillId="0" borderId="30" xfId="0" applyFont="1" applyBorder="1" applyAlignment="1">
      <alignment horizontal="center"/>
    </xf>
    <xf numFmtId="0" fontId="32" fillId="0" borderId="44" xfId="0" applyFont="1" applyBorder="1" applyAlignment="1">
      <alignment vertical="center"/>
    </xf>
    <xf numFmtId="0" fontId="15" fillId="0" borderId="44" xfId="0" applyFont="1" applyBorder="1" applyAlignment="1">
      <alignment vertical="center"/>
    </xf>
    <xf numFmtId="1" fontId="15" fillId="0" borderId="44" xfId="0" applyNumberFormat="1" applyFont="1" applyBorder="1" applyAlignment="1">
      <alignment vertical="center"/>
    </xf>
    <xf numFmtId="0" fontId="15" fillId="0" borderId="44" xfId="0" applyFont="1" applyBorder="1" applyAlignment="1">
      <alignment horizontal="center"/>
    </xf>
    <xf numFmtId="4" fontId="15" fillId="0" borderId="44" xfId="0" applyNumberFormat="1" applyFont="1" applyBorder="1" applyAlignment="1">
      <alignment horizontal="center"/>
    </xf>
    <xf numFmtId="0" fontId="18" fillId="0" borderId="53" xfId="0" applyFont="1" applyBorder="1" applyAlignment="1">
      <alignment horizontal="center" vertical="center"/>
    </xf>
    <xf numFmtId="0" fontId="18" fillId="0" borderId="54" xfId="0" applyFont="1" applyBorder="1" applyAlignment="1">
      <alignment horizontal="center" vertical="center" wrapText="1"/>
    </xf>
    <xf numFmtId="0" fontId="18" fillId="0" borderId="54" xfId="0" applyFont="1" applyBorder="1" applyAlignment="1">
      <alignment horizontal="center" vertical="center"/>
    </xf>
    <xf numFmtId="9" fontId="18" fillId="0" borderId="54" xfId="0" applyNumberFormat="1" applyFont="1" applyBorder="1" applyAlignment="1">
      <alignment horizontal="center" vertical="center" wrapText="1"/>
    </xf>
    <xf numFmtId="4" fontId="18" fillId="0" borderId="54" xfId="0" applyNumberFormat="1" applyFont="1" applyBorder="1" applyAlignment="1">
      <alignment horizontal="center" vertical="center" wrapText="1"/>
    </xf>
    <xf numFmtId="0" fontId="18" fillId="0" borderId="93" xfId="0" applyFont="1" applyBorder="1" applyAlignment="1">
      <alignment horizontal="center" vertical="center" wrapText="1"/>
    </xf>
    <xf numFmtId="9" fontId="15" fillId="0" borderId="20" xfId="0" applyNumberFormat="1" applyFont="1" applyBorder="1" applyAlignment="1">
      <alignment vertical="center"/>
    </xf>
    <xf numFmtId="0" fontId="52" fillId="0" borderId="19" xfId="0" applyFont="1" applyBorder="1" applyAlignment="1" applyProtection="1">
      <alignment horizontal="center"/>
      <protection hidden="1"/>
    </xf>
    <xf numFmtId="0" fontId="53" fillId="0" borderId="19" xfId="0" applyFont="1" applyBorder="1" applyAlignment="1" applyProtection="1">
      <alignment horizontal="center"/>
      <protection hidden="1"/>
    </xf>
    <xf numFmtId="0" fontId="52" fillId="0" borderId="68" xfId="0" applyFont="1" applyBorder="1" applyAlignment="1" applyProtection="1">
      <alignment horizontal="center"/>
      <protection hidden="1"/>
    </xf>
    <xf numFmtId="0" fontId="21" fillId="0" borderId="53" xfId="0" applyFont="1" applyBorder="1" applyAlignment="1" applyProtection="1">
      <alignment horizontal="center" vertical="center"/>
      <protection hidden="1"/>
    </xf>
    <xf numFmtId="0" fontId="25" fillId="0" borderId="54" xfId="0" applyFont="1" applyBorder="1" applyAlignment="1" applyProtection="1">
      <alignment horizontal="center" vertical="center"/>
      <protection hidden="1"/>
    </xf>
    <xf numFmtId="0" fontId="39" fillId="0" borderId="29" xfId="0" applyFont="1" applyBorder="1" applyAlignment="1" applyProtection="1">
      <alignment horizontal="center"/>
      <protection hidden="1"/>
    </xf>
    <xf numFmtId="0" fontId="44" fillId="0" borderId="20" xfId="0" applyFont="1" applyBorder="1" applyAlignment="1" applyProtection="1">
      <alignment horizontal="center" vertical="center"/>
      <protection hidden="1"/>
    </xf>
    <xf numFmtId="0" fontId="44" fillId="0" borderId="20" xfId="0" applyFont="1" applyBorder="1" applyAlignment="1">
      <alignment horizontal="center" vertical="center"/>
    </xf>
    <xf numFmtId="0" fontId="45" fillId="0" borderId="20" xfId="0" applyFont="1" applyBorder="1"/>
    <xf numFmtId="0" fontId="45" fillId="0" borderId="30" xfId="0" applyFont="1" applyBorder="1"/>
    <xf numFmtId="0" fontId="45" fillId="0" borderId="34" xfId="0" applyFont="1" applyBorder="1"/>
    <xf numFmtId="0" fontId="52" fillId="0" borderId="32" xfId="0" applyFont="1" applyBorder="1" applyAlignment="1" applyProtection="1">
      <alignment horizontal="center"/>
      <protection hidden="1"/>
    </xf>
    <xf numFmtId="0" fontId="44" fillId="0" borderId="2" xfId="0" applyFont="1" applyBorder="1" applyAlignment="1" applyProtection="1">
      <alignment horizontal="center" vertical="center"/>
      <protection hidden="1"/>
    </xf>
    <xf numFmtId="0" fontId="44" fillId="0" borderId="2" xfId="0" applyFont="1" applyBorder="1" applyAlignment="1">
      <alignment horizontal="center" vertical="center"/>
    </xf>
    <xf numFmtId="0" fontId="45" fillId="0" borderId="2" xfId="0" applyFont="1" applyBorder="1"/>
    <xf numFmtId="0" fontId="45" fillId="0" borderId="3" xfId="0" applyFont="1" applyBorder="1"/>
    <xf numFmtId="0" fontId="44" fillId="0" borderId="23" xfId="0" applyFont="1" applyBorder="1" applyAlignment="1" applyProtection="1">
      <alignment horizontal="center" vertical="center"/>
      <protection hidden="1"/>
    </xf>
    <xf numFmtId="0" fontId="44" fillId="0" borderId="23" xfId="0" applyFont="1" applyBorder="1" applyAlignment="1">
      <alignment horizontal="center" vertical="center"/>
    </xf>
    <xf numFmtId="0" fontId="45" fillId="0" borderId="23" xfId="0" applyFont="1" applyBorder="1"/>
    <xf numFmtId="0" fontId="45" fillId="0" borderId="37" xfId="0" applyFont="1" applyBorder="1"/>
    <xf numFmtId="0" fontId="52" fillId="0" borderId="6" xfId="0" applyFont="1" applyBorder="1" applyAlignment="1" applyProtection="1">
      <alignment horizontal="center"/>
      <protection hidden="1"/>
    </xf>
    <xf numFmtId="0" fontId="52" fillId="0" borderId="8" xfId="0" applyFont="1" applyBorder="1" applyAlignment="1" applyProtection="1">
      <alignment horizontal="center"/>
      <protection hidden="1"/>
    </xf>
    <xf numFmtId="0" fontId="52" fillId="0" borderId="18" xfId="0" applyFont="1" applyBorder="1" applyAlignment="1" applyProtection="1">
      <alignment horizontal="center"/>
      <protection hidden="1"/>
    </xf>
    <xf numFmtId="0" fontId="39" fillId="0" borderId="8" xfId="0" applyFont="1" applyBorder="1" applyAlignment="1" applyProtection="1">
      <alignment horizontal="center"/>
      <protection hidden="1"/>
    </xf>
    <xf numFmtId="0" fontId="41" fillId="0" borderId="8" xfId="0" applyFont="1" applyBorder="1" applyAlignment="1" applyProtection="1">
      <alignment horizontal="center"/>
      <protection hidden="1"/>
    </xf>
    <xf numFmtId="0" fontId="44" fillId="0" borderId="24" xfId="0" applyFont="1" applyBorder="1" applyAlignment="1" applyProtection="1">
      <alignment horizontal="center" vertical="center"/>
      <protection hidden="1"/>
    </xf>
    <xf numFmtId="0" fontId="44" fillId="0" borderId="24" xfId="0" applyFont="1" applyBorder="1" applyAlignment="1">
      <alignment horizontal="center" vertical="center"/>
    </xf>
    <xf numFmtId="0" fontId="45" fillId="0" borderId="24" xfId="0" applyFont="1" applyBorder="1"/>
    <xf numFmtId="0" fontId="45" fillId="0" borderId="94" xfId="0" applyFont="1" applyBorder="1"/>
    <xf numFmtId="0" fontId="20" fillId="9" borderId="85" xfId="0" applyFont="1" applyFill="1" applyBorder="1" applyAlignment="1">
      <alignment horizontal="center" vertical="center"/>
    </xf>
    <xf numFmtId="0" fontId="20" fillId="9" borderId="2" xfId="0" applyFont="1" applyFill="1" applyBorder="1" applyAlignment="1">
      <alignment horizontal="center" vertical="center"/>
    </xf>
    <xf numFmtId="0" fontId="20" fillId="9" borderId="3" xfId="0" applyFont="1" applyFill="1" applyBorder="1" applyAlignment="1">
      <alignment horizontal="center" vertical="center"/>
    </xf>
    <xf numFmtId="1" fontId="20" fillId="9" borderId="87" xfId="0" applyNumberFormat="1" applyFont="1" applyFill="1" applyBorder="1" applyAlignment="1" applyProtection="1">
      <alignment horizontal="center" vertical="center"/>
      <protection hidden="1"/>
    </xf>
    <xf numFmtId="1" fontId="20" fillId="9" borderId="11" xfId="0" applyNumberFormat="1" applyFont="1" applyFill="1" applyBorder="1" applyAlignment="1" applyProtection="1">
      <alignment horizontal="center" vertical="center"/>
      <protection hidden="1"/>
    </xf>
    <xf numFmtId="0" fontId="20" fillId="9" borderId="38" xfId="0" applyFont="1" applyFill="1" applyBorder="1" applyProtection="1">
      <protection hidden="1"/>
    </xf>
    <xf numFmtId="1" fontId="20" fillId="9" borderId="89" xfId="0" applyNumberFormat="1" applyFont="1" applyFill="1" applyBorder="1" applyAlignment="1" applyProtection="1">
      <alignment horizontal="center" vertical="center"/>
      <protection hidden="1"/>
    </xf>
    <xf numFmtId="1" fontId="20" fillId="9" borderId="10" xfId="0" applyNumberFormat="1" applyFont="1" applyFill="1" applyBorder="1" applyAlignment="1" applyProtection="1">
      <alignment horizontal="center" vertical="center"/>
      <protection hidden="1"/>
    </xf>
    <xf numFmtId="0" fontId="20" fillId="9" borderId="34" xfId="0" applyFont="1" applyFill="1" applyBorder="1" applyProtection="1">
      <protection hidden="1"/>
    </xf>
    <xf numFmtId="1" fontId="20" fillId="9" borderId="91" xfId="0" applyNumberFormat="1" applyFont="1" applyFill="1" applyBorder="1" applyAlignment="1" applyProtection="1">
      <alignment horizontal="center" vertical="center"/>
      <protection hidden="1"/>
    </xf>
    <xf numFmtId="1" fontId="20" fillId="9" borderId="23" xfId="0" applyNumberFormat="1" applyFont="1" applyFill="1" applyBorder="1" applyAlignment="1" applyProtection="1">
      <alignment horizontal="center" vertical="center"/>
      <protection hidden="1"/>
    </xf>
    <xf numFmtId="0" fontId="20" fillId="9" borderId="37" xfId="0" applyFont="1" applyFill="1" applyBorder="1" applyProtection="1">
      <protection hidden="1"/>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35" xfId="0" applyFont="1" applyFill="1" applyBorder="1" applyProtection="1">
      <protection hidden="1"/>
    </xf>
    <xf numFmtId="0" fontId="20" fillId="2" borderId="11" xfId="0" applyFont="1" applyFill="1" applyBorder="1" applyProtection="1">
      <protection hidden="1"/>
    </xf>
    <xf numFmtId="0" fontId="51" fillId="2" borderId="38" xfId="0" applyFont="1" applyFill="1" applyBorder="1"/>
    <xf numFmtId="0" fontId="20" fillId="2" borderId="19" xfId="0" applyFont="1" applyFill="1" applyBorder="1" applyProtection="1">
      <protection hidden="1"/>
    </xf>
    <xf numFmtId="0" fontId="20" fillId="2" borderId="10" xfId="0" applyFont="1" applyFill="1" applyBorder="1" applyProtection="1">
      <protection hidden="1"/>
    </xf>
    <xf numFmtId="0" fontId="51" fillId="2" borderId="34" xfId="0" applyFont="1" applyFill="1" applyBorder="1"/>
    <xf numFmtId="0" fontId="20" fillId="2" borderId="31" xfId="0" applyFont="1" applyFill="1" applyBorder="1" applyProtection="1">
      <protection hidden="1"/>
    </xf>
    <xf numFmtId="0" fontId="20" fillId="2" borderId="23" xfId="0" applyFont="1" applyFill="1" applyBorder="1" applyProtection="1">
      <protection hidden="1"/>
    </xf>
    <xf numFmtId="0" fontId="51" fillId="2" borderId="37" xfId="0" applyFont="1" applyFill="1" applyBorder="1"/>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35" xfId="0" applyFont="1" applyFill="1" applyBorder="1" applyProtection="1">
      <protection hidden="1"/>
    </xf>
    <xf numFmtId="0" fontId="20" fillId="5" borderId="11" xfId="0" applyFont="1" applyFill="1" applyBorder="1" applyProtection="1">
      <protection hidden="1"/>
    </xf>
    <xf numFmtId="0" fontId="51" fillId="5" borderId="38" xfId="0" applyFont="1" applyFill="1" applyBorder="1"/>
    <xf numFmtId="0" fontId="20" fillId="5" borderId="19" xfId="0" applyFont="1" applyFill="1" applyBorder="1" applyProtection="1">
      <protection hidden="1"/>
    </xf>
    <xf numFmtId="0" fontId="20" fillId="5" borderId="10" xfId="0" applyFont="1" applyFill="1" applyBorder="1" applyProtection="1">
      <protection hidden="1"/>
    </xf>
    <xf numFmtId="0" fontId="51" fillId="5" borderId="34" xfId="0" applyFont="1" applyFill="1" applyBorder="1"/>
    <xf numFmtId="0" fontId="20" fillId="5" borderId="31" xfId="0" applyFont="1" applyFill="1" applyBorder="1" applyProtection="1">
      <protection hidden="1"/>
    </xf>
    <xf numFmtId="0" fontId="20" fillId="5" borderId="23" xfId="0" applyFont="1" applyFill="1" applyBorder="1" applyProtection="1">
      <protection hidden="1"/>
    </xf>
    <xf numFmtId="0" fontId="51" fillId="5" borderId="37" xfId="0" applyFont="1" applyFill="1" applyBorder="1"/>
    <xf numFmtId="0" fontId="20" fillId="10" borderId="1" xfId="0" applyFont="1" applyFill="1" applyBorder="1" applyAlignment="1">
      <alignment horizontal="center" vertical="center"/>
    </xf>
    <xf numFmtId="0" fontId="20" fillId="10" borderId="2" xfId="0" applyFont="1" applyFill="1" applyBorder="1" applyAlignment="1">
      <alignment horizontal="center" vertical="center"/>
    </xf>
    <xf numFmtId="0" fontId="20" fillId="10" borderId="3" xfId="0" applyFont="1" applyFill="1" applyBorder="1" applyAlignment="1">
      <alignment horizontal="center" vertical="center"/>
    </xf>
    <xf numFmtId="0" fontId="20" fillId="10" borderId="35" xfId="0" applyFont="1" applyFill="1" applyBorder="1" applyProtection="1">
      <protection hidden="1"/>
    </xf>
    <xf numFmtId="0" fontId="20" fillId="10" borderId="11" xfId="0" applyFont="1" applyFill="1" applyBorder="1" applyProtection="1">
      <protection hidden="1"/>
    </xf>
    <xf numFmtId="0" fontId="51" fillId="10" borderId="38" xfId="0" applyFont="1" applyFill="1" applyBorder="1"/>
    <xf numFmtId="0" fontId="20" fillId="10" borderId="19" xfId="0" applyFont="1" applyFill="1" applyBorder="1" applyProtection="1">
      <protection hidden="1"/>
    </xf>
    <xf numFmtId="0" fontId="20" fillId="10" borderId="10" xfId="0" applyFont="1" applyFill="1" applyBorder="1" applyProtection="1">
      <protection hidden="1"/>
    </xf>
    <xf numFmtId="0" fontId="51" fillId="10" borderId="34" xfId="0" applyFont="1" applyFill="1" applyBorder="1"/>
    <xf numFmtId="0" fontId="20" fillId="10" borderId="31" xfId="0" applyFont="1" applyFill="1" applyBorder="1" applyProtection="1">
      <protection hidden="1"/>
    </xf>
    <xf numFmtId="0" fontId="20" fillId="10" borderId="23" xfId="0" applyFont="1" applyFill="1" applyBorder="1" applyProtection="1">
      <protection hidden="1"/>
    </xf>
    <xf numFmtId="0" fontId="51" fillId="10" borderId="37" xfId="0" applyFont="1" applyFill="1" applyBorder="1"/>
    <xf numFmtId="0" fontId="20" fillId="11" borderId="1" xfId="0" applyFont="1" applyFill="1" applyBorder="1" applyAlignment="1">
      <alignment horizontal="center" vertical="center"/>
    </xf>
    <xf numFmtId="0" fontId="20" fillId="11" borderId="2" xfId="0" applyFont="1" applyFill="1" applyBorder="1" applyAlignment="1">
      <alignment horizontal="center" vertical="center"/>
    </xf>
    <xf numFmtId="0" fontId="20" fillId="11" borderId="3" xfId="0" applyFont="1" applyFill="1" applyBorder="1" applyAlignment="1">
      <alignment horizontal="center" vertical="center"/>
    </xf>
    <xf numFmtId="0" fontId="20" fillId="11" borderId="35" xfId="0" applyFont="1" applyFill="1" applyBorder="1" applyProtection="1">
      <protection hidden="1"/>
    </xf>
    <xf numFmtId="0" fontId="20" fillId="11" borderId="11" xfId="0" applyFont="1" applyFill="1" applyBorder="1" applyProtection="1">
      <protection hidden="1"/>
    </xf>
    <xf numFmtId="0" fontId="51" fillId="11" borderId="38" xfId="0" applyFont="1" applyFill="1" applyBorder="1"/>
    <xf numFmtId="0" fontId="20" fillId="11" borderId="19" xfId="0" applyFont="1" applyFill="1" applyBorder="1" applyProtection="1">
      <protection hidden="1"/>
    </xf>
    <xf numFmtId="0" fontId="20" fillId="11" borderId="10" xfId="0" applyFont="1" applyFill="1" applyBorder="1" applyProtection="1">
      <protection hidden="1"/>
    </xf>
    <xf numFmtId="0" fontId="51" fillId="11" borderId="34" xfId="0" applyFont="1" applyFill="1" applyBorder="1"/>
    <xf numFmtId="0" fontId="20" fillId="11" borderId="31" xfId="0" applyFont="1" applyFill="1" applyBorder="1" applyProtection="1">
      <protection hidden="1"/>
    </xf>
    <xf numFmtId="0" fontId="20" fillId="11" borderId="23" xfId="0" applyFont="1" applyFill="1" applyBorder="1" applyProtection="1">
      <protection hidden="1"/>
    </xf>
    <xf numFmtId="0" fontId="51" fillId="11" borderId="37" xfId="0" applyFont="1" applyFill="1" applyBorder="1"/>
    <xf numFmtId="0" fontId="20" fillId="12" borderId="1" xfId="0" applyFont="1" applyFill="1" applyBorder="1" applyAlignment="1">
      <alignment horizontal="center" vertical="center"/>
    </xf>
    <xf numFmtId="0" fontId="20" fillId="12" borderId="2" xfId="0" applyFont="1" applyFill="1" applyBorder="1" applyAlignment="1">
      <alignment horizontal="center" vertical="center"/>
    </xf>
    <xf numFmtId="0" fontId="20" fillId="12" borderId="3" xfId="0" applyFont="1" applyFill="1" applyBorder="1" applyAlignment="1">
      <alignment horizontal="center" vertical="center"/>
    </xf>
    <xf numFmtId="0" fontId="20" fillId="12" borderId="35" xfId="0" applyFont="1" applyFill="1" applyBorder="1" applyProtection="1">
      <protection hidden="1"/>
    </xf>
    <xf numFmtId="0" fontId="20" fillId="12" borderId="11" xfId="0" applyFont="1" applyFill="1" applyBorder="1" applyProtection="1">
      <protection hidden="1"/>
    </xf>
    <xf numFmtId="0" fontId="51" fillId="12" borderId="38" xfId="0" applyFont="1" applyFill="1" applyBorder="1"/>
    <xf numFmtId="0" fontId="20" fillId="12" borderId="19" xfId="0" applyFont="1" applyFill="1" applyBorder="1" applyProtection="1">
      <protection hidden="1"/>
    </xf>
    <xf numFmtId="0" fontId="20" fillId="12" borderId="10" xfId="0" applyFont="1" applyFill="1" applyBorder="1" applyProtection="1">
      <protection hidden="1"/>
    </xf>
    <xf numFmtId="0" fontId="51" fillId="12" borderId="34" xfId="0" applyFont="1" applyFill="1" applyBorder="1"/>
    <xf numFmtId="0" fontId="20" fillId="12" borderId="31" xfId="0" applyFont="1" applyFill="1" applyBorder="1" applyProtection="1">
      <protection hidden="1"/>
    </xf>
    <xf numFmtId="0" fontId="20" fillId="12" borderId="23" xfId="0" applyFont="1" applyFill="1" applyBorder="1" applyProtection="1">
      <protection hidden="1"/>
    </xf>
    <xf numFmtId="0" fontId="51" fillId="12" borderId="37" xfId="0" applyFont="1" applyFill="1" applyBorder="1"/>
    <xf numFmtId="0" fontId="20" fillId="13" borderId="1" xfId="0" applyFont="1" applyFill="1" applyBorder="1" applyAlignment="1">
      <alignment horizontal="center" vertical="center"/>
    </xf>
    <xf numFmtId="0" fontId="20" fillId="13" borderId="2" xfId="0" applyFont="1" applyFill="1" applyBorder="1" applyAlignment="1">
      <alignment horizontal="center" vertical="center"/>
    </xf>
    <xf numFmtId="0" fontId="20" fillId="13" borderId="86" xfId="0" applyFont="1" applyFill="1" applyBorder="1" applyAlignment="1">
      <alignment horizontal="center" vertical="center"/>
    </xf>
    <xf numFmtId="0" fontId="20" fillId="13" borderId="35" xfId="0" applyFont="1" applyFill="1" applyBorder="1" applyProtection="1">
      <protection hidden="1"/>
    </xf>
    <xf numFmtId="0" fontId="20" fillId="13" borderId="11" xfId="0" applyFont="1" applyFill="1" applyBorder="1" applyProtection="1">
      <protection hidden="1"/>
    </xf>
    <xf numFmtId="0" fontId="51" fillId="13" borderId="88" xfId="0" applyFont="1" applyFill="1" applyBorder="1"/>
    <xf numFmtId="0" fontId="20" fillId="13" borderId="19" xfId="0" applyFont="1" applyFill="1" applyBorder="1" applyProtection="1">
      <protection hidden="1"/>
    </xf>
    <xf numFmtId="0" fontId="20" fillId="13" borderId="10" xfId="0" applyFont="1" applyFill="1" applyBorder="1" applyProtection="1">
      <protection hidden="1"/>
    </xf>
    <xf numFmtId="0" fontId="51" fillId="13" borderId="90" xfId="0" applyFont="1" applyFill="1" applyBorder="1"/>
    <xf numFmtId="0" fontId="20" fillId="13" borderId="31" xfId="0" applyFont="1" applyFill="1" applyBorder="1" applyProtection="1">
      <protection hidden="1"/>
    </xf>
    <xf numFmtId="0" fontId="20" fillId="13" borderId="23" xfId="0" applyFont="1" applyFill="1" applyBorder="1" applyProtection="1">
      <protection hidden="1"/>
    </xf>
    <xf numFmtId="0" fontId="51" fillId="13" borderId="92" xfId="0" applyFont="1" applyFill="1" applyBorder="1"/>
    <xf numFmtId="0" fontId="11" fillId="0" borderId="0" xfId="0" applyFont="1" applyFill="1"/>
    <xf numFmtId="0" fontId="12" fillId="0" borderId="0" xfId="0" applyFont="1" applyFill="1" applyAlignment="1">
      <alignment vertical="center"/>
    </xf>
    <xf numFmtId="165" fontId="12" fillId="0" borderId="0" xfId="0" applyNumberFormat="1" applyFont="1" applyFill="1" applyAlignment="1">
      <alignment vertical="center"/>
    </xf>
    <xf numFmtId="0" fontId="6" fillId="0" borderId="0" xfId="0" applyFont="1" applyFill="1"/>
    <xf numFmtId="0" fontId="17" fillId="0" borderId="0" xfId="0" applyFont="1" applyFill="1" applyAlignment="1">
      <alignment vertical="center"/>
    </xf>
    <xf numFmtId="0" fontId="17" fillId="0" borderId="0" xfId="0" applyFont="1" applyFill="1" applyAlignment="1">
      <alignment horizontal="center" vertical="center"/>
    </xf>
    <xf numFmtId="0" fontId="12" fillId="0" borderId="0" xfId="0" applyFont="1" applyFill="1"/>
    <xf numFmtId="165" fontId="12" fillId="0" borderId="0" xfId="0" applyNumberFormat="1" applyFont="1" applyFill="1"/>
    <xf numFmtId="0" fontId="8" fillId="0" borderId="0" xfId="0" applyFont="1" applyFill="1" applyAlignment="1">
      <alignment vertical="center"/>
    </xf>
    <xf numFmtId="0" fontId="12" fillId="0" borderId="0" xfId="0" applyFont="1" applyFill="1" applyAlignment="1">
      <alignment horizontal="center" vertical="center"/>
    </xf>
    <xf numFmtId="0" fontId="35" fillId="0" borderId="0" xfId="0" applyFont="1" applyFill="1" applyAlignment="1">
      <alignment vertical="center"/>
    </xf>
    <xf numFmtId="165" fontId="11" fillId="0" borderId="0" xfId="0" applyNumberFormat="1" applyFont="1" applyFill="1"/>
    <xf numFmtId="0" fontId="11" fillId="0" borderId="5" xfId="0" applyFont="1" applyFill="1" applyBorder="1"/>
    <xf numFmtId="165" fontId="11" fillId="0" borderId="5" xfId="0" applyNumberFormat="1" applyFont="1" applyFill="1" applyBorder="1"/>
    <xf numFmtId="0" fontId="0" fillId="0" borderId="5" xfId="0" applyFill="1" applyBorder="1"/>
    <xf numFmtId="0" fontId="10" fillId="0" borderId="5" xfId="0" applyFont="1" applyFill="1" applyBorder="1"/>
    <xf numFmtId="0" fontId="10" fillId="0" borderId="0" xfId="0" applyFont="1" applyFill="1"/>
    <xf numFmtId="49" fontId="7" fillId="0" borderId="61" xfId="0" applyNumberFormat="1" applyFont="1" applyFill="1" applyBorder="1" applyAlignment="1">
      <alignment horizontal="center" vertical="center"/>
    </xf>
    <xf numFmtId="49" fontId="7" fillId="0" borderId="39"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48" xfId="0" applyFont="1" applyFill="1" applyBorder="1" applyAlignment="1">
      <alignment horizontal="center" vertical="center"/>
    </xf>
    <xf numFmtId="0" fontId="31" fillId="0" borderId="72" xfId="0" applyFont="1" applyFill="1" applyBorder="1" applyAlignment="1">
      <alignment horizontal="center" vertical="center"/>
    </xf>
    <xf numFmtId="0" fontId="6" fillId="0" borderId="49" xfId="0" applyFont="1" applyFill="1" applyBorder="1" applyAlignment="1">
      <alignment horizontal="center" vertical="center"/>
    </xf>
    <xf numFmtId="0" fontId="7" fillId="0" borderId="48" xfId="0" applyFont="1" applyFill="1" applyBorder="1" applyAlignment="1">
      <alignment horizontal="center" vertical="center"/>
    </xf>
    <xf numFmtId="0" fontId="26" fillId="0" borderId="72" xfId="0" applyFont="1" applyFill="1" applyBorder="1" applyAlignment="1">
      <alignment horizontal="center" vertical="center"/>
    </xf>
    <xf numFmtId="0" fontId="7"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31" fillId="0" borderId="71" xfId="0" applyFont="1" applyFill="1" applyBorder="1" applyAlignment="1">
      <alignment horizontal="center" vertical="center"/>
    </xf>
    <xf numFmtId="0" fontId="6" fillId="0" borderId="51" xfId="0" applyFont="1" applyFill="1" applyBorder="1" applyAlignment="1">
      <alignment horizontal="center" vertical="center"/>
    </xf>
    <xf numFmtId="0" fontId="7" fillId="0" borderId="50" xfId="0" applyFont="1" applyFill="1" applyBorder="1" applyAlignment="1">
      <alignment horizontal="center" vertical="center"/>
    </xf>
    <xf numFmtId="0" fontId="26" fillId="0" borderId="71" xfId="0" applyFont="1" applyFill="1" applyBorder="1" applyAlignment="1">
      <alignment horizontal="center" vertical="center"/>
    </xf>
    <xf numFmtId="0" fontId="7" fillId="0" borderId="51" xfId="0" applyFont="1" applyFill="1" applyBorder="1" applyAlignment="1">
      <alignment horizontal="center" vertical="center"/>
    </xf>
    <xf numFmtId="0" fontId="6" fillId="0" borderId="47" xfId="0" applyFont="1" applyFill="1" applyBorder="1" applyAlignment="1">
      <alignment horizontal="center" vertical="center"/>
    </xf>
    <xf numFmtId="0" fontId="31" fillId="0" borderId="70" xfId="0" applyFont="1" applyFill="1" applyBorder="1" applyAlignment="1">
      <alignment horizontal="center" vertical="center"/>
    </xf>
    <xf numFmtId="0" fontId="6"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26" fillId="0" borderId="70"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5" xfId="0" applyFont="1" applyFill="1" applyBorder="1" applyAlignment="1">
      <alignment horizontal="center" vertical="center"/>
    </xf>
    <xf numFmtId="0" fontId="26" fillId="0" borderId="52"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46" xfId="0" applyFont="1" applyFill="1" applyBorder="1" applyAlignment="1">
      <alignment horizontal="center" vertical="center" wrapText="1"/>
    </xf>
    <xf numFmtId="0" fontId="54" fillId="0" borderId="47"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46" xfId="0" applyFont="1" applyFill="1" applyBorder="1" applyAlignment="1">
      <alignment horizontal="center" vertical="center"/>
    </xf>
    <xf numFmtId="0" fontId="14" fillId="0" borderId="0" xfId="0" applyFont="1" applyFill="1"/>
    <xf numFmtId="0" fontId="54" fillId="0" borderId="50" xfId="0" applyFont="1" applyFill="1" applyBorder="1" applyAlignment="1">
      <alignment horizontal="center" vertical="center"/>
    </xf>
    <xf numFmtId="0" fontId="54" fillId="0" borderId="71" xfId="0" applyFont="1" applyFill="1" applyBorder="1" applyAlignment="1">
      <alignment horizontal="center" vertical="center"/>
    </xf>
    <xf numFmtId="0" fontId="54" fillId="0" borderId="51" xfId="0" applyFont="1" applyFill="1" applyBorder="1" applyAlignment="1">
      <alignment horizontal="center" vertical="center"/>
    </xf>
    <xf numFmtId="0" fontId="37" fillId="0" borderId="47" xfId="0" applyFont="1" applyFill="1" applyBorder="1" applyAlignment="1">
      <alignment horizontal="center" vertical="center"/>
    </xf>
    <xf numFmtId="0" fontId="37" fillId="0" borderId="70"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52" xfId="0" applyFont="1" applyFill="1" applyBorder="1" applyAlignment="1">
      <alignment horizontal="center" vertical="center"/>
    </xf>
    <xf numFmtId="0" fontId="37" fillId="0" borderId="26" xfId="0" applyFont="1" applyFill="1" applyBorder="1" applyAlignment="1">
      <alignment horizontal="center" vertical="center"/>
    </xf>
    <xf numFmtId="0" fontId="54" fillId="0" borderId="48" xfId="0" applyFont="1" applyFill="1" applyBorder="1" applyAlignment="1">
      <alignment horizontal="center" vertical="center"/>
    </xf>
    <xf numFmtId="0" fontId="54" fillId="0" borderId="72" xfId="0" applyFont="1" applyFill="1" applyBorder="1" applyAlignment="1">
      <alignment horizontal="center" vertical="center"/>
    </xf>
    <xf numFmtId="0" fontId="54" fillId="0" borderId="49" xfId="0" applyFont="1" applyFill="1" applyBorder="1" applyAlignment="1">
      <alignment horizontal="center"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9" fillId="0" borderId="0" xfId="0" applyFont="1" applyFill="1"/>
    <xf numFmtId="0" fontId="7" fillId="0" borderId="95" xfId="0" applyFont="1" applyFill="1" applyBorder="1" applyAlignment="1">
      <alignment vertical="center"/>
    </xf>
    <xf numFmtId="0" fontId="7" fillId="0" borderId="79" xfId="0" applyFont="1" applyFill="1" applyBorder="1" applyAlignment="1">
      <alignment vertical="center"/>
    </xf>
    <xf numFmtId="0" fontId="7" fillId="0" borderId="28" xfId="0" applyFont="1" applyFill="1" applyBorder="1" applyAlignment="1">
      <alignment vertical="center"/>
    </xf>
    <xf numFmtId="0" fontId="7" fillId="0" borderId="39" xfId="0" applyFont="1" applyFill="1" applyBorder="1" applyAlignment="1">
      <alignment vertical="center"/>
    </xf>
    <xf numFmtId="0" fontId="7" fillId="0" borderId="27" xfId="0" applyFont="1" applyFill="1" applyBorder="1" applyAlignment="1">
      <alignment vertical="center"/>
    </xf>
    <xf numFmtId="0" fontId="7" fillId="0" borderId="16" xfId="0" applyFont="1" applyFill="1" applyBorder="1" applyAlignment="1">
      <alignment vertical="center"/>
    </xf>
    <xf numFmtId="0" fontId="7" fillId="0" borderId="96" xfId="0" applyFont="1" applyFill="1" applyBorder="1" applyAlignment="1">
      <alignment vertical="center"/>
    </xf>
    <xf numFmtId="49" fontId="11" fillId="0" borderId="0" xfId="0" applyNumberFormat="1" applyFont="1" applyFill="1" applyAlignment="1">
      <alignment horizontal="center" vertical="center"/>
    </xf>
    <xf numFmtId="0" fontId="11" fillId="0" borderId="0" xfId="0" applyFont="1" applyFill="1" applyAlignment="1">
      <alignment horizontal="center"/>
    </xf>
    <xf numFmtId="0" fontId="15" fillId="0" borderId="0" xfId="0" applyFont="1" applyFill="1"/>
    <xf numFmtId="0" fontId="18" fillId="0" borderId="0" xfId="0" applyFont="1" applyFill="1"/>
    <xf numFmtId="49" fontId="6" fillId="0" borderId="0" xfId="0" applyNumberFormat="1" applyFont="1" applyFill="1"/>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9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79" xfId="0" applyFont="1" applyFill="1" applyBorder="1" applyAlignment="1">
      <alignment horizontal="center" vertical="center"/>
    </xf>
    <xf numFmtId="0" fontId="7" fillId="0" borderId="95"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8" xfId="0" applyFont="1" applyFill="1" applyBorder="1" applyAlignment="1">
      <alignment horizontal="center" vertical="center"/>
    </xf>
    <xf numFmtId="0" fontId="26" fillId="0" borderId="97" xfId="0" applyFont="1" applyFill="1" applyBorder="1" applyAlignment="1">
      <alignment horizontal="center" vertical="center"/>
    </xf>
    <xf numFmtId="0" fontId="26" fillId="0" borderId="98" xfId="0" applyFont="1" applyFill="1" applyBorder="1" applyAlignment="1">
      <alignment horizontal="center" vertical="center"/>
    </xf>
    <xf numFmtId="0" fontId="26" fillId="0" borderId="99" xfId="0"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39"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9" xfId="0" applyFont="1" applyFill="1" applyBorder="1" applyAlignment="1">
      <alignment horizontal="center" vertical="center"/>
    </xf>
    <xf numFmtId="165" fontId="7" fillId="0" borderId="27" xfId="0" applyNumberFormat="1" applyFont="1" applyFill="1" applyBorder="1" applyAlignment="1">
      <alignment horizontal="center" vertical="center"/>
    </xf>
    <xf numFmtId="165" fontId="7" fillId="0" borderId="28" xfId="0" applyNumberFormat="1" applyFont="1" applyFill="1" applyBorder="1" applyAlignment="1">
      <alignment horizontal="center" vertical="center"/>
    </xf>
    <xf numFmtId="165" fontId="7" fillId="0" borderId="39" xfId="0" applyNumberFormat="1" applyFont="1" applyFill="1" applyBorder="1" applyAlignment="1">
      <alignment horizontal="center" vertical="center"/>
    </xf>
    <xf numFmtId="0" fontId="37" fillId="0" borderId="27"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39" xfId="0" applyFont="1" applyFill="1" applyBorder="1" applyAlignment="1">
      <alignment horizontal="center" vertical="center"/>
    </xf>
    <xf numFmtId="0" fontId="17" fillId="0" borderId="0" xfId="0" applyFont="1" applyFill="1" applyAlignment="1">
      <alignment horizontal="center" vertical="center"/>
    </xf>
    <xf numFmtId="0" fontId="38" fillId="0" borderId="0" xfId="0" applyFont="1" applyFill="1" applyAlignment="1">
      <alignment horizontal="right" vertical="center"/>
    </xf>
    <xf numFmtId="0" fontId="8" fillId="0" borderId="0" xfId="0" applyFont="1" applyFill="1" applyAlignment="1">
      <alignment horizontal="center" vertical="center"/>
    </xf>
    <xf numFmtId="0" fontId="30" fillId="0" borderId="0" xfId="0" applyFont="1" applyFill="1" applyAlignment="1">
      <alignment horizontal="center"/>
    </xf>
    <xf numFmtId="0" fontId="12" fillId="0" borderId="0" xfId="0" applyFont="1" applyFill="1" applyAlignment="1">
      <alignment horizontal="center" vertical="center"/>
    </xf>
    <xf numFmtId="0" fontId="12" fillId="0" borderId="0" xfId="0" applyFont="1" applyFill="1" applyAlignment="1">
      <alignment horizontal="center"/>
    </xf>
    <xf numFmtId="0" fontId="16" fillId="0" borderId="0" xfId="0" applyFont="1" applyFill="1" applyAlignment="1">
      <alignment horizontal="center" vertical="center"/>
    </xf>
    <xf numFmtId="0" fontId="35" fillId="0" borderId="0" xfId="0" applyFont="1" applyFill="1" applyAlignment="1">
      <alignment horizontal="center" vertical="center"/>
    </xf>
    <xf numFmtId="0" fontId="48" fillId="0" borderId="0" xfId="0" applyFont="1" applyFill="1" applyAlignment="1">
      <alignment horizontal="center" vertical="top"/>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49" fillId="0" borderId="5" xfId="0" applyFont="1" applyFill="1" applyBorder="1" applyAlignment="1">
      <alignment horizontal="center"/>
    </xf>
    <xf numFmtId="0" fontId="50" fillId="0" borderId="5" xfId="0" applyFont="1" applyFill="1" applyBorder="1" applyAlignment="1">
      <alignment horizontal="center"/>
    </xf>
    <xf numFmtId="0" fontId="7" fillId="0" borderId="5" xfId="0" applyFont="1" applyFill="1" applyBorder="1" applyAlignment="1">
      <alignment horizontal="center"/>
    </xf>
    <xf numFmtId="0" fontId="17" fillId="0" borderId="0" xfId="0" applyFont="1" applyFill="1" applyAlignment="1">
      <alignment horizontal="center"/>
    </xf>
    <xf numFmtId="0" fontId="17" fillId="0" borderId="7" xfId="0" applyFont="1" applyFill="1" applyBorder="1" applyAlignment="1">
      <alignment horizontal="center" vertical="center"/>
    </xf>
    <xf numFmtId="0" fontId="7" fillId="0" borderId="8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0" xfId="0" applyFont="1" applyFill="1" applyAlignment="1">
      <alignment horizontal="center" vertical="center"/>
    </xf>
    <xf numFmtId="0" fontId="7" fillId="0" borderId="74" xfId="0" applyFont="1" applyFill="1" applyBorder="1" applyAlignment="1">
      <alignment horizontal="center" vertical="center"/>
    </xf>
    <xf numFmtId="0" fontId="22" fillId="0" borderId="53"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29" xfId="0" applyFont="1" applyBorder="1" applyAlignment="1">
      <alignment horizontal="center" vertical="center"/>
    </xf>
    <xf numFmtId="0" fontId="22" fillId="0" borderId="20" xfId="0" applyFont="1" applyBorder="1" applyAlignment="1">
      <alignment horizontal="center" vertical="center"/>
    </xf>
    <xf numFmtId="0" fontId="22" fillId="6" borderId="20" xfId="0" applyFont="1" applyFill="1" applyBorder="1" applyAlignment="1">
      <alignment horizontal="center" vertical="center"/>
    </xf>
    <xf numFmtId="0" fontId="22" fillId="0" borderId="73" xfId="0" applyFont="1" applyBorder="1" applyAlignment="1">
      <alignment horizontal="center" vertical="center"/>
    </xf>
    <xf numFmtId="0" fontId="22" fillId="0" borderId="5" xfId="0" applyFont="1" applyBorder="1" applyAlignment="1">
      <alignment horizontal="center" vertical="center"/>
    </xf>
    <xf numFmtId="0" fontId="22" fillId="2" borderId="29" xfId="0" applyFont="1" applyFill="1" applyBorder="1" applyAlignment="1">
      <alignment horizontal="center" vertical="center"/>
    </xf>
    <xf numFmtId="0" fontId="22" fillId="2" borderId="20" xfId="0" applyFont="1" applyFill="1" applyBorder="1" applyAlignment="1">
      <alignment horizontal="center" vertical="center"/>
    </xf>
    <xf numFmtId="0" fontId="22" fillId="3" borderId="29" xfId="0" applyFont="1" applyFill="1" applyBorder="1" applyAlignment="1">
      <alignment horizontal="center" vertical="center"/>
    </xf>
    <xf numFmtId="0" fontId="22" fillId="3" borderId="20" xfId="0" applyFont="1" applyFill="1" applyBorder="1" applyAlignment="1">
      <alignment horizontal="center" vertical="center"/>
    </xf>
    <xf numFmtId="0" fontId="22" fillId="0" borderId="29"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0" xfId="0" applyFont="1" applyAlignment="1">
      <alignment horizontal="center"/>
    </xf>
    <xf numFmtId="0" fontId="22" fillId="3" borderId="20" xfId="0" applyFont="1" applyFill="1" applyBorder="1" applyAlignment="1">
      <alignment horizontal="center"/>
    </xf>
    <xf numFmtId="0" fontId="22" fillId="6" borderId="20" xfId="0" applyFont="1" applyFill="1" applyBorder="1" applyAlignment="1">
      <alignment horizontal="center"/>
    </xf>
    <xf numFmtId="0" fontId="22" fillId="2" borderId="20" xfId="0" applyFont="1" applyFill="1" applyBorder="1" applyAlignment="1">
      <alignment horizontal="center"/>
    </xf>
    <xf numFmtId="0" fontId="22" fillId="2" borderId="30" xfId="0" applyFont="1" applyFill="1" applyBorder="1" applyAlignment="1">
      <alignment horizontal="center"/>
    </xf>
    <xf numFmtId="0" fontId="27" fillId="3" borderId="0" xfId="0" applyFont="1" applyFill="1" applyAlignment="1">
      <alignment horizontal="center" vertical="center"/>
    </xf>
    <xf numFmtId="1" fontId="20" fillId="11" borderId="75" xfId="0" applyNumberFormat="1" applyFont="1" applyFill="1" applyBorder="1" applyAlignment="1">
      <alignment horizontal="center" vertical="center"/>
    </xf>
    <xf numFmtId="1" fontId="20" fillId="11" borderId="76" xfId="0" applyNumberFormat="1" applyFont="1" applyFill="1" applyBorder="1" applyAlignment="1">
      <alignment horizontal="center" vertical="center"/>
    </xf>
    <xf numFmtId="1" fontId="20" fillId="11" borderId="77" xfId="0" applyNumberFormat="1" applyFont="1" applyFill="1" applyBorder="1" applyAlignment="1">
      <alignment horizontal="center" vertical="center"/>
    </xf>
    <xf numFmtId="1" fontId="20" fillId="12" borderId="75" xfId="0" applyNumberFormat="1" applyFont="1" applyFill="1" applyBorder="1" applyAlignment="1">
      <alignment horizontal="center" vertical="center"/>
    </xf>
    <xf numFmtId="1" fontId="20" fillId="12" borderId="76" xfId="0" applyNumberFormat="1" applyFont="1" applyFill="1" applyBorder="1" applyAlignment="1">
      <alignment horizontal="center" vertical="center"/>
    </xf>
    <xf numFmtId="1" fontId="20" fillId="12" borderId="77" xfId="0" applyNumberFormat="1" applyFont="1" applyFill="1" applyBorder="1" applyAlignment="1">
      <alignment horizontal="center" vertical="center"/>
    </xf>
    <xf numFmtId="1" fontId="20" fillId="13" borderId="75" xfId="0" applyNumberFormat="1" applyFont="1" applyFill="1" applyBorder="1" applyAlignment="1">
      <alignment horizontal="center" vertical="center"/>
    </xf>
    <xf numFmtId="1" fontId="20" fillId="13" borderId="76" xfId="0" applyNumberFormat="1" applyFont="1" applyFill="1" applyBorder="1" applyAlignment="1">
      <alignment horizontal="center" vertical="center"/>
    </xf>
    <xf numFmtId="1" fontId="20" fillId="13" borderId="82" xfId="0" applyNumberFormat="1" applyFont="1" applyFill="1" applyBorder="1" applyAlignment="1">
      <alignment horizontal="center" vertical="center"/>
    </xf>
    <xf numFmtId="1" fontId="20" fillId="9" borderId="81" xfId="0" applyNumberFormat="1" applyFont="1" applyFill="1" applyBorder="1" applyAlignment="1">
      <alignment horizontal="center" vertical="center"/>
    </xf>
    <xf numFmtId="1" fontId="20" fillId="9" borderId="76" xfId="0" applyNumberFormat="1" applyFont="1" applyFill="1" applyBorder="1" applyAlignment="1">
      <alignment horizontal="center" vertical="center"/>
    </xf>
    <xf numFmtId="1" fontId="20" fillId="9" borderId="77" xfId="0" applyNumberFormat="1" applyFont="1" applyFill="1" applyBorder="1" applyAlignment="1">
      <alignment horizontal="center" vertical="center"/>
    </xf>
    <xf numFmtId="1" fontId="20" fillId="2" borderId="75" xfId="0" applyNumberFormat="1" applyFont="1" applyFill="1" applyBorder="1" applyAlignment="1">
      <alignment horizontal="center" vertical="center"/>
    </xf>
    <xf numFmtId="1" fontId="20" fillId="2" borderId="76" xfId="0" applyNumberFormat="1" applyFont="1" applyFill="1" applyBorder="1" applyAlignment="1">
      <alignment horizontal="center" vertical="center"/>
    </xf>
    <xf numFmtId="1" fontId="20" fillId="2" borderId="77" xfId="0" applyNumberFormat="1" applyFont="1" applyFill="1" applyBorder="1" applyAlignment="1">
      <alignment horizontal="center" vertical="center"/>
    </xf>
    <xf numFmtId="1" fontId="20" fillId="5" borderId="75" xfId="0" applyNumberFormat="1" applyFont="1" applyFill="1" applyBorder="1" applyAlignment="1">
      <alignment horizontal="center" vertical="center"/>
    </xf>
    <xf numFmtId="1" fontId="20" fillId="5" borderId="76" xfId="0" applyNumberFormat="1" applyFont="1" applyFill="1" applyBorder="1" applyAlignment="1">
      <alignment horizontal="center" vertical="center"/>
    </xf>
    <xf numFmtId="1" fontId="20" fillId="5" borderId="77" xfId="0" applyNumberFormat="1" applyFont="1" applyFill="1" applyBorder="1" applyAlignment="1">
      <alignment horizontal="center" vertical="center"/>
    </xf>
    <xf numFmtId="1" fontId="20" fillId="10" borderId="75" xfId="0" applyNumberFormat="1" applyFont="1" applyFill="1" applyBorder="1" applyAlignment="1">
      <alignment horizontal="center" vertical="center"/>
    </xf>
    <xf numFmtId="1" fontId="20" fillId="10" borderId="76" xfId="0" applyNumberFormat="1" applyFont="1" applyFill="1" applyBorder="1" applyAlignment="1">
      <alignment horizontal="center" vertical="center"/>
    </xf>
    <xf numFmtId="1" fontId="20" fillId="10" borderId="77" xfId="0" applyNumberFormat="1" applyFont="1" applyFill="1" applyBorder="1" applyAlignment="1">
      <alignment horizontal="center" vertical="center"/>
    </xf>
    <xf numFmtId="0" fontId="20" fillId="0" borderId="81" xfId="0" applyFont="1" applyBorder="1" applyAlignment="1">
      <alignment horizontal="center" vertical="center"/>
    </xf>
    <xf numFmtId="0" fontId="20" fillId="0" borderId="76" xfId="0" applyFont="1" applyBorder="1" applyAlignment="1">
      <alignment horizontal="center" vertical="center"/>
    </xf>
    <xf numFmtId="0" fontId="20" fillId="0" borderId="82" xfId="0" applyFont="1" applyBorder="1" applyAlignment="1">
      <alignment horizontal="center" vertical="center"/>
    </xf>
    <xf numFmtId="1" fontId="20" fillId="9" borderId="83" xfId="0" applyNumberFormat="1" applyFont="1" applyFill="1" applyBorder="1" applyAlignment="1">
      <alignment horizontal="center" vertical="center"/>
    </xf>
    <xf numFmtId="1" fontId="20" fillId="9" borderId="41" xfId="0" applyNumberFormat="1" applyFont="1" applyFill="1" applyBorder="1" applyAlignment="1">
      <alignment horizontal="center" vertical="center"/>
    </xf>
    <xf numFmtId="1" fontId="20" fillId="9" borderId="42" xfId="0" applyNumberFormat="1" applyFont="1" applyFill="1" applyBorder="1" applyAlignment="1">
      <alignment horizontal="center" vertical="center"/>
    </xf>
    <xf numFmtId="1" fontId="20" fillId="2" borderId="40" xfId="0" applyNumberFormat="1" applyFont="1" applyFill="1" applyBorder="1" applyAlignment="1">
      <alignment horizontal="center" vertical="center"/>
    </xf>
    <xf numFmtId="1" fontId="20" fillId="2" borderId="41" xfId="0" applyNumberFormat="1" applyFont="1" applyFill="1" applyBorder="1" applyAlignment="1">
      <alignment horizontal="center" vertical="center"/>
    </xf>
    <xf numFmtId="1" fontId="20" fillId="2" borderId="42" xfId="0" applyNumberFormat="1" applyFont="1" applyFill="1" applyBorder="1" applyAlignment="1">
      <alignment horizontal="center" vertical="center"/>
    </xf>
    <xf numFmtId="1" fontId="20" fillId="5" borderId="40" xfId="0" applyNumberFormat="1" applyFont="1" applyFill="1" applyBorder="1" applyAlignment="1">
      <alignment horizontal="center" vertical="center"/>
    </xf>
    <xf numFmtId="1" fontId="20" fillId="5" borderId="41" xfId="0" applyNumberFormat="1" applyFont="1" applyFill="1" applyBorder="1" applyAlignment="1">
      <alignment horizontal="center" vertical="center"/>
    </xf>
    <xf numFmtId="1" fontId="20" fillId="5" borderId="42" xfId="0" applyNumberFormat="1" applyFont="1" applyFill="1" applyBorder="1" applyAlignment="1">
      <alignment horizontal="center" vertical="center"/>
    </xf>
    <xf numFmtId="1" fontId="20" fillId="10" borderId="40" xfId="0" applyNumberFormat="1" applyFont="1" applyFill="1" applyBorder="1" applyAlignment="1">
      <alignment horizontal="center" vertical="center"/>
    </xf>
    <xf numFmtId="1" fontId="20" fillId="10" borderId="41" xfId="0" applyNumberFormat="1" applyFont="1" applyFill="1" applyBorder="1" applyAlignment="1">
      <alignment horizontal="center" vertical="center"/>
    </xf>
    <xf numFmtId="1" fontId="20" fillId="10" borderId="42" xfId="0" applyNumberFormat="1" applyFont="1" applyFill="1" applyBorder="1" applyAlignment="1">
      <alignment horizontal="center" vertical="center"/>
    </xf>
    <xf numFmtId="1" fontId="20" fillId="11" borderId="40" xfId="0" applyNumberFormat="1" applyFont="1" applyFill="1" applyBorder="1" applyAlignment="1">
      <alignment horizontal="center" vertical="center"/>
    </xf>
    <xf numFmtId="1" fontId="20" fillId="11" borderId="41" xfId="0" applyNumberFormat="1" applyFont="1" applyFill="1" applyBorder="1" applyAlignment="1">
      <alignment horizontal="center" vertical="center"/>
    </xf>
    <xf numFmtId="1" fontId="20" fillId="11" borderId="42" xfId="0" applyNumberFormat="1" applyFont="1" applyFill="1" applyBorder="1" applyAlignment="1">
      <alignment horizontal="center" vertical="center"/>
    </xf>
    <xf numFmtId="1" fontId="20" fillId="12" borderId="40" xfId="0" applyNumberFormat="1" applyFont="1" applyFill="1" applyBorder="1" applyAlignment="1">
      <alignment horizontal="center" vertical="center"/>
    </xf>
    <xf numFmtId="1" fontId="20" fillId="12" borderId="41" xfId="0" applyNumberFormat="1" applyFont="1" applyFill="1" applyBorder="1" applyAlignment="1">
      <alignment horizontal="center" vertical="center"/>
    </xf>
    <xf numFmtId="1" fontId="20" fillId="12" borderId="42" xfId="0" applyNumberFormat="1" applyFont="1" applyFill="1" applyBorder="1" applyAlignment="1">
      <alignment horizontal="center" vertical="center"/>
    </xf>
    <xf numFmtId="1" fontId="20" fillId="13" borderId="40" xfId="0" applyNumberFormat="1" applyFont="1" applyFill="1" applyBorder="1" applyAlignment="1">
      <alignment horizontal="center" vertical="center"/>
    </xf>
    <xf numFmtId="1" fontId="20" fillId="13" borderId="41" xfId="0" applyNumberFormat="1" applyFont="1" applyFill="1" applyBorder="1" applyAlignment="1">
      <alignment horizontal="center" vertical="center"/>
    </xf>
    <xf numFmtId="1" fontId="20" fillId="13" borderId="84" xfId="0" applyNumberFormat="1" applyFont="1" applyFill="1" applyBorder="1" applyAlignment="1">
      <alignment horizontal="center" vertical="center"/>
    </xf>
    <xf numFmtId="0" fontId="51" fillId="0" borderId="0" xfId="0" applyFont="1" applyAlignment="1">
      <alignment horizontal="center" vertical="center"/>
    </xf>
    <xf numFmtId="0" fontId="51" fillId="0" borderId="5" xfId="0" applyFont="1" applyBorder="1" applyAlignment="1">
      <alignment horizontal="center" vertical="center"/>
    </xf>
    <xf numFmtId="0" fontId="20" fillId="0" borderId="27" xfId="0" applyFont="1" applyBorder="1" applyAlignment="1" applyProtection="1">
      <alignment horizontal="center" vertical="center"/>
      <protection hidden="1"/>
    </xf>
    <xf numFmtId="0" fontId="20" fillId="0" borderId="28" xfId="0" applyFont="1" applyBorder="1" applyAlignment="1" applyProtection="1">
      <alignment horizontal="center" vertical="center"/>
      <protection hidden="1"/>
    </xf>
    <xf numFmtId="0" fontId="20" fillId="0" borderId="39" xfId="0" applyFont="1" applyBorder="1" applyAlignment="1" applyProtection="1">
      <alignment horizontal="center" vertical="center"/>
      <protection hidden="1"/>
    </xf>
    <xf numFmtId="0" fontId="20" fillId="0" borderId="6"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18" xfId="0" applyFont="1" applyBorder="1" applyAlignment="1" applyProtection="1">
      <alignment horizontal="center" vertical="center" wrapText="1"/>
      <protection hidden="1"/>
    </xf>
    <xf numFmtId="0" fontId="51" fillId="0" borderId="16" xfId="0" applyFont="1" applyBorder="1" applyAlignment="1">
      <alignment horizontal="center"/>
    </xf>
    <xf numFmtId="0" fontId="51" fillId="0" borderId="0" xfId="0" applyFont="1" applyAlignment="1">
      <alignment horizontal="center"/>
    </xf>
    <xf numFmtId="3" fontId="9" fillId="0" borderId="2" xfId="0" applyNumberFormat="1" applyFont="1" applyBorder="1" applyAlignment="1">
      <alignment horizontal="center"/>
    </xf>
    <xf numFmtId="3" fontId="34" fillId="0" borderId="20" xfId="0" applyNumberFormat="1" applyFont="1" applyBorder="1" applyAlignment="1">
      <alignment horizontal="center" vertical="center" wrapText="1"/>
    </xf>
    <xf numFmtId="9" fontId="34" fillId="0" borderId="2" xfId="0" applyNumberFormat="1" applyFont="1" applyBorder="1" applyAlignment="1">
      <alignment horizontal="center"/>
    </xf>
    <xf numFmtId="3" fontId="34" fillId="0" borderId="11" xfId="0" applyNumberFormat="1" applyFont="1" applyBorder="1" applyAlignment="1">
      <alignment horizontal="center"/>
    </xf>
    <xf numFmtId="3" fontId="34" fillId="0" borderId="2" xfId="0" applyNumberFormat="1" applyFont="1" applyBorder="1" applyAlignment="1">
      <alignment horizontal="center"/>
    </xf>
    <xf numFmtId="0" fontId="18" fillId="4" borderId="0" xfId="0" applyFont="1" applyFill="1" applyAlignment="1">
      <alignment horizontal="center" vertical="center"/>
    </xf>
    <xf numFmtId="0" fontId="18" fillId="4" borderId="5" xfId="0" applyFont="1" applyFill="1" applyBorder="1" applyAlignment="1">
      <alignment horizontal="center" vertical="center"/>
    </xf>
    <xf numFmtId="3" fontId="34" fillId="0" borderId="29" xfId="0" applyNumberFormat="1" applyFont="1" applyBorder="1" applyAlignment="1">
      <alignment horizontal="center" vertical="center" wrapText="1"/>
    </xf>
    <xf numFmtId="3" fontId="34" fillId="0" borderId="45" xfId="0" applyNumberFormat="1" applyFont="1" applyBorder="1" applyAlignment="1">
      <alignment horizontal="center" vertical="center" wrapText="1"/>
    </xf>
    <xf numFmtId="3" fontId="34" fillId="0" borderId="20"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top"/>
    </xf>
    <xf numFmtId="0" fontId="22" fillId="3" borderId="0" xfId="0" applyFont="1" applyFill="1" applyAlignment="1">
      <alignment horizontal="center" vertical="center"/>
    </xf>
    <xf numFmtId="0" fontId="22" fillId="0" borderId="0" xfId="0" applyFont="1" applyAlignment="1">
      <alignment horizontal="center" vertical="center" wrapText="1"/>
    </xf>
    <xf numFmtId="0" fontId="28" fillId="0" borderId="0" xfId="0" applyFont="1" applyAlignment="1">
      <alignment horizontal="center"/>
    </xf>
    <xf numFmtId="0" fontId="36" fillId="0" borderId="0" xfId="0" applyFont="1" applyAlignment="1">
      <alignment horizontal="right"/>
    </xf>
    <xf numFmtId="0" fontId="36" fillId="0" borderId="0" xfId="0" applyFont="1" applyAlignment="1">
      <alignment horizont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37"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xf>
    <xf numFmtId="0" fontId="33" fillId="0" borderId="0" xfId="0" applyFont="1" applyAlignment="1">
      <alignment horizontal="right"/>
    </xf>
    <xf numFmtId="0" fontId="37" fillId="0" borderId="0" xfId="0" applyFont="1" applyAlignment="1">
      <alignment horizontal="center"/>
    </xf>
    <xf numFmtId="0" fontId="14" fillId="0" borderId="0" xfId="0" applyFont="1" applyAlignment="1">
      <alignment horizontal="center"/>
    </xf>
    <xf numFmtId="0" fontId="33" fillId="0" borderId="0" xfId="0" applyFont="1" applyAlignment="1">
      <alignment horizontal="center"/>
    </xf>
    <xf numFmtId="0" fontId="22" fillId="0" borderId="60" xfId="0" applyFont="1" applyBorder="1" applyAlignment="1">
      <alignment horizontal="center"/>
    </xf>
    <xf numFmtId="0" fontId="22" fillId="0" borderId="43" xfId="0" applyFont="1" applyBorder="1" applyAlignment="1">
      <alignment horizontal="center"/>
    </xf>
    <xf numFmtId="0" fontId="22" fillId="0" borderId="4" xfId="0" applyFont="1" applyBorder="1" applyAlignment="1">
      <alignment horizontal="center"/>
    </xf>
    <xf numFmtId="0" fontId="19" fillId="0" borderId="7" xfId="0" applyFont="1" applyBorder="1" applyAlignment="1">
      <alignment horizontal="center" vertical="center"/>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31"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4" xfId="0" applyFont="1" applyBorder="1" applyAlignment="1">
      <alignment horizontal="left" wrapText="1"/>
    </xf>
    <xf numFmtId="0" fontId="13" fillId="0" borderId="34" xfId="0" applyFont="1" applyBorder="1" applyAlignment="1">
      <alignment horizont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left" vertical="center" wrapText="1"/>
    </xf>
    <xf numFmtId="0" fontId="13" fillId="0" borderId="14" xfId="0" applyFont="1" applyBorder="1" applyAlignment="1">
      <alignment horizontal="left" vertical="center" wrapText="1"/>
    </xf>
    <xf numFmtId="0" fontId="13" fillId="0" borderId="23" xfId="0" applyFont="1" applyBorder="1" applyAlignment="1">
      <alignment horizontal="center" wrapText="1"/>
    </xf>
    <xf numFmtId="0" fontId="13" fillId="0" borderId="11" xfId="0" applyFont="1" applyBorder="1" applyAlignment="1">
      <alignment horizontal="center" wrapText="1"/>
    </xf>
    <xf numFmtId="0" fontId="13" fillId="0" borderId="37" xfId="0" applyFont="1" applyBorder="1" applyAlignment="1">
      <alignment horizontal="center"/>
    </xf>
    <xf numFmtId="0" fontId="13" fillId="0" borderId="38" xfId="0" applyFont="1" applyBorder="1" applyAlignment="1">
      <alignment horizontal="center"/>
    </xf>
    <xf numFmtId="0" fontId="46" fillId="0" borderId="29"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20" xfId="0" applyFont="1" applyBorder="1" applyAlignment="1">
      <alignment horizontal="center" vertical="center"/>
    </xf>
    <xf numFmtId="0" fontId="46" fillId="0" borderId="10" xfId="0" applyFont="1" applyBorder="1" applyAlignment="1">
      <alignment horizontal="center" vertical="center"/>
    </xf>
    <xf numFmtId="0" fontId="46"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8" xfId="0" applyFont="1" applyBorder="1" applyAlignment="1">
      <alignment horizontal="center"/>
    </xf>
    <xf numFmtId="0" fontId="13" fillId="0" borderId="0" xfId="0" applyFont="1" applyAlignment="1">
      <alignment horizontal="center"/>
    </xf>
    <xf numFmtId="0" fontId="13" fillId="0" borderId="74" xfId="0" applyFont="1" applyBorder="1" applyAlignment="1">
      <alignment horizontal="center"/>
    </xf>
    <xf numFmtId="0" fontId="13" fillId="2" borderId="37" xfId="0" applyFont="1" applyFill="1" applyBorder="1" applyAlignment="1">
      <alignment horizontal="center"/>
    </xf>
    <xf numFmtId="0" fontId="13" fillId="2" borderId="38" xfId="0" applyFont="1" applyFill="1" applyBorder="1" applyAlignment="1">
      <alignment horizontal="center"/>
    </xf>
    <xf numFmtId="0" fontId="46" fillId="0" borderId="30"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 xfId="0" applyFont="1" applyBorder="1" applyAlignment="1">
      <alignment horizontal="center"/>
    </xf>
    <xf numFmtId="0" fontId="13" fillId="0" borderId="75" xfId="0" applyFont="1" applyBorder="1" applyAlignment="1">
      <alignment horizontal="center"/>
    </xf>
    <xf numFmtId="0" fontId="13" fillId="0" borderId="76" xfId="0" applyFont="1" applyBorder="1" applyAlignment="1">
      <alignment horizontal="center"/>
    </xf>
    <xf numFmtId="0" fontId="13" fillId="0" borderId="77" xfId="0" applyFont="1" applyBorder="1" applyAlignment="1">
      <alignment horizontal="center"/>
    </xf>
    <xf numFmtId="0" fontId="46" fillId="0" borderId="0" xfId="0" applyFont="1" applyAlignment="1">
      <alignment horizontal="center" vertical="center"/>
    </xf>
    <xf numFmtId="0" fontId="46" fillId="0" borderId="0" xfId="0" applyFont="1" applyAlignment="1">
      <alignment horizontal="center"/>
    </xf>
    <xf numFmtId="0" fontId="46" fillId="0" borderId="31"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23" xfId="0" applyFont="1" applyBorder="1" applyAlignment="1">
      <alignment horizontal="center" vertical="center"/>
    </xf>
    <xf numFmtId="0" fontId="46" fillId="0" borderId="37" xfId="0" applyFont="1" applyBorder="1" applyAlignment="1">
      <alignment horizontal="center" vertical="center" wrapText="1"/>
    </xf>
  </cellXfs>
  <cellStyles count="4576">
    <cellStyle name="Chuẩn 10" xfId="10" xr:uid="{00000000-0005-0000-0000-000001000000}"/>
    <cellStyle name="Chuẩn 10 10" xfId="251" xr:uid="{00000000-0005-0000-0000-000002000000}"/>
    <cellStyle name="Chuẩn 10 100" xfId="2638" xr:uid="{00000000-0005-0000-0000-000003000000}"/>
    <cellStyle name="Chuẩn 10 101" xfId="2529" xr:uid="{00000000-0005-0000-0000-000004000000}"/>
    <cellStyle name="Chuẩn 10 102" xfId="3003" xr:uid="{00000000-0005-0000-0000-000005000000}"/>
    <cellStyle name="Chuẩn 10 103" xfId="3853" xr:uid="{00000000-0005-0000-0000-000006000000}"/>
    <cellStyle name="Chuẩn 10 104" xfId="3882" xr:uid="{00000000-0005-0000-0000-000007000000}"/>
    <cellStyle name="Chuẩn 10 105" xfId="3834" xr:uid="{00000000-0005-0000-0000-000008000000}"/>
    <cellStyle name="Chuẩn 10 106" xfId="3888" xr:uid="{00000000-0005-0000-0000-000009000000}"/>
    <cellStyle name="Chuẩn 10 107" xfId="3900" xr:uid="{00000000-0005-0000-0000-00000A000000}"/>
    <cellStyle name="Chuẩn 10 108" xfId="3908" xr:uid="{00000000-0005-0000-0000-00000B000000}"/>
    <cellStyle name="Chuẩn 10 109" xfId="3919" xr:uid="{00000000-0005-0000-0000-00000C000000}"/>
    <cellStyle name="Chuẩn 10 11" xfId="280" xr:uid="{00000000-0005-0000-0000-00000D000000}"/>
    <cellStyle name="Chuẩn 10 110" xfId="3925" xr:uid="{00000000-0005-0000-0000-00000E000000}"/>
    <cellStyle name="Chuẩn 10 111" xfId="3933" xr:uid="{00000000-0005-0000-0000-00000F000000}"/>
    <cellStyle name="Chuẩn 10 112" xfId="3939" xr:uid="{00000000-0005-0000-0000-000010000000}"/>
    <cellStyle name="Chuẩn 10 113" xfId="3942" xr:uid="{00000000-0005-0000-0000-000011000000}"/>
    <cellStyle name="Chuẩn 10 114" xfId="3948" xr:uid="{00000000-0005-0000-0000-000012000000}"/>
    <cellStyle name="Chuẩn 10 115" xfId="3950" xr:uid="{00000000-0005-0000-0000-000013000000}"/>
    <cellStyle name="Chuẩn 10 116" xfId="3956" xr:uid="{00000000-0005-0000-0000-000014000000}"/>
    <cellStyle name="Chuẩn 10 117" xfId="3963" xr:uid="{00000000-0005-0000-0000-000015000000}"/>
    <cellStyle name="Chuẩn 10 118" xfId="3966" xr:uid="{00000000-0005-0000-0000-000016000000}"/>
    <cellStyle name="Chuẩn 10 119" xfId="3972" xr:uid="{00000000-0005-0000-0000-000017000000}"/>
    <cellStyle name="Chuẩn 10 12" xfId="310" xr:uid="{00000000-0005-0000-0000-000018000000}"/>
    <cellStyle name="Chuẩn 10 120" xfId="3975" xr:uid="{00000000-0005-0000-0000-000019000000}"/>
    <cellStyle name="Chuẩn 10 121" xfId="4012" xr:uid="{00000000-0005-0000-0000-00001A000000}"/>
    <cellStyle name="Chuẩn 10 122" xfId="4015" xr:uid="{00000000-0005-0000-0000-00001B000000}"/>
    <cellStyle name="Chuẩn 10 123" xfId="4018" xr:uid="{00000000-0005-0000-0000-00001C000000}"/>
    <cellStyle name="Chuẩn 10 124" xfId="4021" xr:uid="{00000000-0005-0000-0000-00001D000000}"/>
    <cellStyle name="Chuẩn 10 125" xfId="4024" xr:uid="{00000000-0005-0000-0000-00001E000000}"/>
    <cellStyle name="Chuẩn 10 126" xfId="4027" xr:uid="{00000000-0005-0000-0000-00001F000000}"/>
    <cellStyle name="Chuẩn 10 127" xfId="4030" xr:uid="{00000000-0005-0000-0000-000020000000}"/>
    <cellStyle name="Chuẩn 10 128" xfId="4080" xr:uid="{00000000-0005-0000-0000-000021000000}"/>
    <cellStyle name="Chuẩn 10 129" xfId="4124" xr:uid="{00000000-0005-0000-0000-000022000000}"/>
    <cellStyle name="Chuẩn 10 13" xfId="341" xr:uid="{00000000-0005-0000-0000-000023000000}"/>
    <cellStyle name="Chuẩn 10 130" xfId="4140" xr:uid="{00000000-0005-0000-0000-000024000000}"/>
    <cellStyle name="Chuẩn 10 131" xfId="4171" xr:uid="{00000000-0005-0000-0000-000025000000}"/>
    <cellStyle name="Chuẩn 10 132" xfId="4235" xr:uid="{00000000-0005-0000-0000-000026000000}"/>
    <cellStyle name="Chuẩn 10 133" xfId="4264" xr:uid="{00000000-0005-0000-0000-000027000000}"/>
    <cellStyle name="Chuẩn 10 134" xfId="4416" xr:uid="{00000000-0005-0000-0000-000028000000}"/>
    <cellStyle name="Chuẩn 10 135" xfId="4286" xr:uid="{00000000-0005-0000-0000-000029000000}"/>
    <cellStyle name="Chuẩn 10 136" xfId="4365" xr:uid="{00000000-0005-0000-0000-00002A000000}"/>
    <cellStyle name="Chuẩn 10 137" xfId="4431" xr:uid="{00000000-0005-0000-0000-00002B000000}"/>
    <cellStyle name="Chuẩn 10 138" xfId="4492" xr:uid="{00000000-0005-0000-0000-00002C000000}"/>
    <cellStyle name="Chuẩn 10 139" xfId="4546" xr:uid="{00000000-0005-0000-0000-00002D000000}"/>
    <cellStyle name="Chuẩn 10 14" xfId="408" xr:uid="{00000000-0005-0000-0000-00002E000000}"/>
    <cellStyle name="Chuẩn 10 15" xfId="377" xr:uid="{00000000-0005-0000-0000-00002F000000}"/>
    <cellStyle name="Chuẩn 10 16" xfId="418" xr:uid="{00000000-0005-0000-0000-000030000000}"/>
    <cellStyle name="Chuẩn 10 17" xfId="453" xr:uid="{00000000-0005-0000-0000-000031000000}"/>
    <cellStyle name="Chuẩn 10 18" xfId="592" xr:uid="{00000000-0005-0000-0000-000032000000}"/>
    <cellStyle name="Chuẩn 10 19" xfId="605" xr:uid="{00000000-0005-0000-0000-000033000000}"/>
    <cellStyle name="Chuẩn 10 2" xfId="25" xr:uid="{00000000-0005-0000-0000-000034000000}"/>
    <cellStyle name="Chuẩn 10 2 10" xfId="295" xr:uid="{00000000-0005-0000-0000-000035000000}"/>
    <cellStyle name="Chuẩn 10 2 100" xfId="2533" xr:uid="{00000000-0005-0000-0000-000036000000}"/>
    <cellStyle name="Chuẩn 10 2 101" xfId="3007" xr:uid="{00000000-0005-0000-0000-000037000000}"/>
    <cellStyle name="Chuẩn 10 2 102" xfId="3852" xr:uid="{00000000-0005-0000-0000-000038000000}"/>
    <cellStyle name="Chuẩn 10 2 103" xfId="3880" xr:uid="{00000000-0005-0000-0000-000039000000}"/>
    <cellStyle name="Chuẩn 10 2 104" xfId="3830" xr:uid="{00000000-0005-0000-0000-00003A000000}"/>
    <cellStyle name="Chuẩn 10 2 105" xfId="3886" xr:uid="{00000000-0005-0000-0000-00003B000000}"/>
    <cellStyle name="Chuẩn 10 2 106" xfId="3897" xr:uid="{00000000-0005-0000-0000-00003C000000}"/>
    <cellStyle name="Chuẩn 10 2 107" xfId="3905" xr:uid="{00000000-0005-0000-0000-00003D000000}"/>
    <cellStyle name="Chuẩn 10 2 108" xfId="3916" xr:uid="{00000000-0005-0000-0000-00003E000000}"/>
    <cellStyle name="Chuẩn 10 2 109" xfId="3923" xr:uid="{00000000-0005-0000-0000-00003F000000}"/>
    <cellStyle name="Chuẩn 10 2 11" xfId="325" xr:uid="{00000000-0005-0000-0000-000040000000}"/>
    <cellStyle name="Chuẩn 10 2 110" xfId="3930" xr:uid="{00000000-0005-0000-0000-000041000000}"/>
    <cellStyle name="Chuẩn 10 2 111" xfId="3937" xr:uid="{00000000-0005-0000-0000-000042000000}"/>
    <cellStyle name="Chuẩn 10 2 112" xfId="3941" xr:uid="{00000000-0005-0000-0000-000043000000}"/>
    <cellStyle name="Chuẩn 10 2 113" xfId="3947" xr:uid="{00000000-0005-0000-0000-000044000000}"/>
    <cellStyle name="Chuẩn 10 2 114" xfId="3949" xr:uid="{00000000-0005-0000-0000-000045000000}"/>
    <cellStyle name="Chuẩn 10 2 115" xfId="3953" xr:uid="{00000000-0005-0000-0000-000046000000}"/>
    <cellStyle name="Chuẩn 10 2 116" xfId="3960" xr:uid="{00000000-0005-0000-0000-000047000000}"/>
    <cellStyle name="Chuẩn 10 2 117" xfId="3965" xr:uid="{00000000-0005-0000-0000-000048000000}"/>
    <cellStyle name="Chuẩn 10 2 118" xfId="3970" xr:uid="{00000000-0005-0000-0000-000049000000}"/>
    <cellStyle name="Chuẩn 10 2 119" xfId="3974" xr:uid="{00000000-0005-0000-0000-00004A000000}"/>
    <cellStyle name="Chuẩn 10 2 12" xfId="356" xr:uid="{00000000-0005-0000-0000-00004B000000}"/>
    <cellStyle name="Chuẩn 10 2 120" xfId="4011" xr:uid="{00000000-0005-0000-0000-00004C000000}"/>
    <cellStyle name="Chuẩn 10 2 121" xfId="4014" xr:uid="{00000000-0005-0000-0000-00004D000000}"/>
    <cellStyle name="Chuẩn 10 2 122" xfId="4017" xr:uid="{00000000-0005-0000-0000-00004E000000}"/>
    <cellStyle name="Chuẩn 10 2 123" xfId="4020" xr:uid="{00000000-0005-0000-0000-00004F000000}"/>
    <cellStyle name="Chuẩn 10 2 124" xfId="4023" xr:uid="{00000000-0005-0000-0000-000050000000}"/>
    <cellStyle name="Chuẩn 10 2 125" xfId="4026" xr:uid="{00000000-0005-0000-0000-000051000000}"/>
    <cellStyle name="Chuẩn 10 2 126" xfId="4031" xr:uid="{00000000-0005-0000-0000-000052000000}"/>
    <cellStyle name="Chuẩn 10 2 127" xfId="4095" xr:uid="{00000000-0005-0000-0000-000053000000}"/>
    <cellStyle name="Chuẩn 10 2 128" xfId="4110" xr:uid="{00000000-0005-0000-0000-000054000000}"/>
    <cellStyle name="Chuẩn 10 2 129" xfId="4155" xr:uid="{00000000-0005-0000-0000-000055000000}"/>
    <cellStyle name="Chuẩn 10 2 13" xfId="381" xr:uid="{00000000-0005-0000-0000-000056000000}"/>
    <cellStyle name="Chuẩn 10 2 130" xfId="4186" xr:uid="{00000000-0005-0000-0000-000057000000}"/>
    <cellStyle name="Chuẩn 10 2 131" xfId="4213" xr:uid="{00000000-0005-0000-0000-000058000000}"/>
    <cellStyle name="Chuẩn 10 2 132" xfId="4279" xr:uid="{00000000-0005-0000-0000-000059000000}"/>
    <cellStyle name="Chuẩn 10 2 133" xfId="4383" xr:uid="{00000000-0005-0000-0000-00005A000000}"/>
    <cellStyle name="Chuẩn 10 2 134" xfId="4429" xr:uid="{00000000-0005-0000-0000-00005B000000}"/>
    <cellStyle name="Chuẩn 10 2 135" xfId="4422" xr:uid="{00000000-0005-0000-0000-00005C000000}"/>
    <cellStyle name="Chuẩn 10 2 136" xfId="4306" xr:uid="{00000000-0005-0000-0000-00005D000000}"/>
    <cellStyle name="Chuẩn 10 2 137" xfId="4507" xr:uid="{00000000-0005-0000-0000-00005E000000}"/>
    <cellStyle name="Chuẩn 10 2 138" xfId="4532" xr:uid="{00000000-0005-0000-0000-00005F000000}"/>
    <cellStyle name="Chuẩn 10 2 14" xfId="425" xr:uid="{00000000-0005-0000-0000-000060000000}"/>
    <cellStyle name="Chuẩn 10 2 15" xfId="445" xr:uid="{00000000-0005-0000-0000-000061000000}"/>
    <cellStyle name="Chuẩn 10 2 16" xfId="456" xr:uid="{00000000-0005-0000-0000-000062000000}"/>
    <cellStyle name="Chuẩn 10 2 17" xfId="591" xr:uid="{00000000-0005-0000-0000-000063000000}"/>
    <cellStyle name="Chuẩn 10 2 18" xfId="604" xr:uid="{00000000-0005-0000-0000-000064000000}"/>
    <cellStyle name="Chuẩn 10 2 19" xfId="614" xr:uid="{00000000-0005-0000-0000-000065000000}"/>
    <cellStyle name="Chuẩn 10 2 2" xfId="55" xr:uid="{00000000-0005-0000-0000-000066000000}"/>
    <cellStyle name="Chuẩn 10 2 20" xfId="622" xr:uid="{00000000-0005-0000-0000-000067000000}"/>
    <cellStyle name="Chuẩn 10 2 21" xfId="628" xr:uid="{00000000-0005-0000-0000-000068000000}"/>
    <cellStyle name="Chuẩn 10 2 22" xfId="637" xr:uid="{00000000-0005-0000-0000-000069000000}"/>
    <cellStyle name="Chuẩn 10 2 23" xfId="958" xr:uid="{00000000-0005-0000-0000-00006A000000}"/>
    <cellStyle name="Chuẩn 10 2 24" xfId="986" xr:uid="{00000000-0005-0000-0000-00006B000000}"/>
    <cellStyle name="Chuẩn 10 2 25" xfId="1018" xr:uid="{00000000-0005-0000-0000-00006C000000}"/>
    <cellStyle name="Chuẩn 10 2 26" xfId="1048" xr:uid="{00000000-0005-0000-0000-00006D000000}"/>
    <cellStyle name="Chuẩn 10 2 27" xfId="1078" xr:uid="{00000000-0005-0000-0000-00006E000000}"/>
    <cellStyle name="Chuẩn 10 2 28" xfId="1108" xr:uid="{00000000-0005-0000-0000-00006F000000}"/>
    <cellStyle name="Chuẩn 10 2 29" xfId="1138" xr:uid="{00000000-0005-0000-0000-000070000000}"/>
    <cellStyle name="Chuẩn 10 2 3" xfId="87" xr:uid="{00000000-0005-0000-0000-000071000000}"/>
    <cellStyle name="Chuẩn 10 2 30" xfId="1168" xr:uid="{00000000-0005-0000-0000-000072000000}"/>
    <cellStyle name="Chuẩn 10 2 31" xfId="1198" xr:uid="{00000000-0005-0000-0000-000073000000}"/>
    <cellStyle name="Chuẩn 10 2 32" xfId="1227" xr:uid="{00000000-0005-0000-0000-000074000000}"/>
    <cellStyle name="Chuẩn 10 2 33" xfId="1257" xr:uid="{00000000-0005-0000-0000-000075000000}"/>
    <cellStyle name="Chuẩn 10 2 34" xfId="1287" xr:uid="{00000000-0005-0000-0000-000076000000}"/>
    <cellStyle name="Chuẩn 10 2 35" xfId="1316" xr:uid="{00000000-0005-0000-0000-000077000000}"/>
    <cellStyle name="Chuẩn 10 2 36" xfId="1346" xr:uid="{00000000-0005-0000-0000-000078000000}"/>
    <cellStyle name="Chuẩn 10 2 37" xfId="1375" xr:uid="{00000000-0005-0000-0000-000079000000}"/>
    <cellStyle name="Chuẩn 10 2 38" xfId="1403" xr:uid="{00000000-0005-0000-0000-00007A000000}"/>
    <cellStyle name="Chuẩn 10 2 39" xfId="1432" xr:uid="{00000000-0005-0000-0000-00007B000000}"/>
    <cellStyle name="Chuẩn 10 2 4" xfId="116" xr:uid="{00000000-0005-0000-0000-00007C000000}"/>
    <cellStyle name="Chuẩn 10 2 40" xfId="1461" xr:uid="{00000000-0005-0000-0000-00007D000000}"/>
    <cellStyle name="Chuẩn 10 2 41" xfId="1490" xr:uid="{00000000-0005-0000-0000-00007E000000}"/>
    <cellStyle name="Chuẩn 10 2 42" xfId="1519" xr:uid="{00000000-0005-0000-0000-00007F000000}"/>
    <cellStyle name="Chuẩn 10 2 43" xfId="1548" xr:uid="{00000000-0005-0000-0000-000080000000}"/>
    <cellStyle name="Chuẩn 10 2 44" xfId="1576" xr:uid="{00000000-0005-0000-0000-000081000000}"/>
    <cellStyle name="Chuẩn 10 2 45" xfId="1605" xr:uid="{00000000-0005-0000-0000-000082000000}"/>
    <cellStyle name="Chuẩn 10 2 46" xfId="1633" xr:uid="{00000000-0005-0000-0000-000083000000}"/>
    <cellStyle name="Chuẩn 10 2 47" xfId="1661" xr:uid="{00000000-0005-0000-0000-000084000000}"/>
    <cellStyle name="Chuẩn 10 2 48" xfId="1689" xr:uid="{00000000-0005-0000-0000-000085000000}"/>
    <cellStyle name="Chuẩn 10 2 49" xfId="1718" xr:uid="{00000000-0005-0000-0000-000086000000}"/>
    <cellStyle name="Chuẩn 10 2 5" xfId="147" xr:uid="{00000000-0005-0000-0000-000087000000}"/>
    <cellStyle name="Chuẩn 10 2 50" xfId="1747" xr:uid="{00000000-0005-0000-0000-000088000000}"/>
    <cellStyle name="Chuẩn 10 2 51" xfId="1775" xr:uid="{00000000-0005-0000-0000-000089000000}"/>
    <cellStyle name="Chuẩn 10 2 52" xfId="1803" xr:uid="{00000000-0005-0000-0000-00008A000000}"/>
    <cellStyle name="Chuẩn 10 2 53" xfId="1830" xr:uid="{00000000-0005-0000-0000-00008B000000}"/>
    <cellStyle name="Chuẩn 10 2 54" xfId="1859" xr:uid="{00000000-0005-0000-0000-00008C000000}"/>
    <cellStyle name="Chuẩn 10 2 55" xfId="1886" xr:uid="{00000000-0005-0000-0000-00008D000000}"/>
    <cellStyle name="Chuẩn 10 2 56" xfId="1913" xr:uid="{00000000-0005-0000-0000-00008E000000}"/>
    <cellStyle name="Chuẩn 10 2 57" xfId="1940" xr:uid="{00000000-0005-0000-0000-00008F000000}"/>
    <cellStyle name="Chuẩn 10 2 58" xfId="1967" xr:uid="{00000000-0005-0000-0000-000090000000}"/>
    <cellStyle name="Chuẩn 10 2 59" xfId="1993" xr:uid="{00000000-0005-0000-0000-000091000000}"/>
    <cellStyle name="Chuẩn 10 2 6" xfId="177" xr:uid="{00000000-0005-0000-0000-000092000000}"/>
    <cellStyle name="Chuẩn 10 2 60" xfId="2019" xr:uid="{00000000-0005-0000-0000-000093000000}"/>
    <cellStyle name="Chuẩn 10 2 61" xfId="2043" xr:uid="{00000000-0005-0000-0000-000094000000}"/>
    <cellStyle name="Chuẩn 10 2 62" xfId="2068" xr:uid="{00000000-0005-0000-0000-000095000000}"/>
    <cellStyle name="Chuẩn 10 2 63" xfId="2092" xr:uid="{00000000-0005-0000-0000-000096000000}"/>
    <cellStyle name="Chuẩn 10 2 64" xfId="2116" xr:uid="{00000000-0005-0000-0000-000097000000}"/>
    <cellStyle name="Chuẩn 10 2 65" xfId="2139" xr:uid="{00000000-0005-0000-0000-000098000000}"/>
    <cellStyle name="Chuẩn 10 2 66" xfId="2162" xr:uid="{00000000-0005-0000-0000-000099000000}"/>
    <cellStyle name="Chuẩn 10 2 67" xfId="2182" xr:uid="{00000000-0005-0000-0000-00009A000000}"/>
    <cellStyle name="Chuẩn 10 2 68" xfId="2204" xr:uid="{00000000-0005-0000-0000-00009B000000}"/>
    <cellStyle name="Chuẩn 10 2 69" xfId="2223" xr:uid="{00000000-0005-0000-0000-00009C000000}"/>
    <cellStyle name="Chuẩn 10 2 7" xfId="207" xr:uid="{00000000-0005-0000-0000-00009D000000}"/>
    <cellStyle name="Chuẩn 10 2 70" xfId="2241" xr:uid="{00000000-0005-0000-0000-00009E000000}"/>
    <cellStyle name="Chuẩn 10 2 71" xfId="2259" xr:uid="{00000000-0005-0000-0000-00009F000000}"/>
    <cellStyle name="Chuẩn 10 2 72" xfId="2273" xr:uid="{00000000-0005-0000-0000-0000A0000000}"/>
    <cellStyle name="Chuẩn 10 2 73" xfId="2290" xr:uid="{00000000-0005-0000-0000-0000A1000000}"/>
    <cellStyle name="Chuẩn 10 2 74" xfId="2302" xr:uid="{00000000-0005-0000-0000-0000A2000000}"/>
    <cellStyle name="Chuẩn 10 2 75" xfId="2314" xr:uid="{00000000-0005-0000-0000-0000A3000000}"/>
    <cellStyle name="Chuẩn 10 2 76" xfId="2324" xr:uid="{00000000-0005-0000-0000-0000A4000000}"/>
    <cellStyle name="Chuẩn 10 2 77" xfId="2332" xr:uid="{00000000-0005-0000-0000-0000A5000000}"/>
    <cellStyle name="Chuẩn 10 2 78" xfId="2338" xr:uid="{00000000-0005-0000-0000-0000A6000000}"/>
    <cellStyle name="Chuẩn 10 2 79" xfId="2365" xr:uid="{00000000-0005-0000-0000-0000A7000000}"/>
    <cellStyle name="Chuẩn 10 2 8" xfId="237" xr:uid="{00000000-0005-0000-0000-0000A8000000}"/>
    <cellStyle name="Chuẩn 10 2 80" xfId="2446" xr:uid="{00000000-0005-0000-0000-0000A9000000}"/>
    <cellStyle name="Chuẩn 10 2 81" xfId="2393" xr:uid="{00000000-0005-0000-0000-0000AA000000}"/>
    <cellStyle name="Chuẩn 10 2 82" xfId="2386" xr:uid="{00000000-0005-0000-0000-0000AB000000}"/>
    <cellStyle name="Chuẩn 10 2 83" xfId="2408" xr:uid="{00000000-0005-0000-0000-0000AC000000}"/>
    <cellStyle name="Chuẩn 10 2 84" xfId="2516" xr:uid="{00000000-0005-0000-0000-0000AD000000}"/>
    <cellStyle name="Chuẩn 10 2 85" xfId="2763" xr:uid="{00000000-0005-0000-0000-0000AE000000}"/>
    <cellStyle name="Chuẩn 10 2 86" xfId="2692" xr:uid="{00000000-0005-0000-0000-0000AF000000}"/>
    <cellStyle name="Chuẩn 10 2 87" xfId="2743" xr:uid="{00000000-0005-0000-0000-0000B0000000}"/>
    <cellStyle name="Chuẩn 10 2 88" xfId="2758" xr:uid="{00000000-0005-0000-0000-0000B1000000}"/>
    <cellStyle name="Chuẩn 10 2 89" xfId="2737" xr:uid="{00000000-0005-0000-0000-0000B2000000}"/>
    <cellStyle name="Chuẩn 10 2 9" xfId="266" xr:uid="{00000000-0005-0000-0000-0000B3000000}"/>
    <cellStyle name="Chuẩn 10 2 90" xfId="2825" xr:uid="{00000000-0005-0000-0000-0000B4000000}"/>
    <cellStyle name="Chuẩn 10 2 91" xfId="2939" xr:uid="{00000000-0005-0000-0000-0000B5000000}"/>
    <cellStyle name="Chuẩn 10 2 92" xfId="2840" xr:uid="{00000000-0005-0000-0000-0000B6000000}"/>
    <cellStyle name="Chuẩn 10 2 93" xfId="2859" xr:uid="{00000000-0005-0000-0000-0000B7000000}"/>
    <cellStyle name="Chuẩn 10 2 94" xfId="2971" xr:uid="{00000000-0005-0000-0000-0000B8000000}"/>
    <cellStyle name="Chuẩn 10 2 95" xfId="2937" xr:uid="{00000000-0005-0000-0000-0000B9000000}"/>
    <cellStyle name="Chuẩn 10 2 96" xfId="2610" xr:uid="{00000000-0005-0000-0000-0000BA000000}"/>
    <cellStyle name="Chuẩn 10 2 97" xfId="2593" xr:uid="{00000000-0005-0000-0000-0000BB000000}"/>
    <cellStyle name="Chuẩn 10 2 98" xfId="2596" xr:uid="{00000000-0005-0000-0000-0000BC000000}"/>
    <cellStyle name="Chuẩn 10 2 99" xfId="2548" xr:uid="{00000000-0005-0000-0000-0000BD000000}"/>
    <cellStyle name="Chuẩn 10 20" xfId="615" xr:uid="{00000000-0005-0000-0000-0000BE000000}"/>
    <cellStyle name="Chuẩn 10 21" xfId="623" xr:uid="{00000000-0005-0000-0000-0000BF000000}"/>
    <cellStyle name="Chuẩn 10 22" xfId="629" xr:uid="{00000000-0005-0000-0000-0000C0000000}"/>
    <cellStyle name="Chuẩn 10 23" xfId="633" xr:uid="{00000000-0005-0000-0000-0000C1000000}"/>
    <cellStyle name="Chuẩn 10 24" xfId="962" xr:uid="{00000000-0005-0000-0000-0000C2000000}"/>
    <cellStyle name="Chuẩn 10 25" xfId="990" xr:uid="{00000000-0005-0000-0000-0000C3000000}"/>
    <cellStyle name="Chuẩn 10 26" xfId="1022" xr:uid="{00000000-0005-0000-0000-0000C4000000}"/>
    <cellStyle name="Chuẩn 10 27" xfId="1052" xr:uid="{00000000-0005-0000-0000-0000C5000000}"/>
    <cellStyle name="Chuẩn 10 28" xfId="1082" xr:uid="{00000000-0005-0000-0000-0000C6000000}"/>
    <cellStyle name="Chuẩn 10 29" xfId="1112" xr:uid="{00000000-0005-0000-0000-0000C7000000}"/>
    <cellStyle name="Chuẩn 10 3" xfId="40" xr:uid="{00000000-0005-0000-0000-0000C8000000}"/>
    <cellStyle name="Chuẩn 10 3 2" xfId="3033" xr:uid="{00000000-0005-0000-0000-0000C9000000}"/>
    <cellStyle name="Chuẩn 10 3 3" xfId="3034" xr:uid="{00000000-0005-0000-0000-0000CA000000}"/>
    <cellStyle name="Chuẩn 10 30" xfId="1142" xr:uid="{00000000-0005-0000-0000-0000CB000000}"/>
    <cellStyle name="Chuẩn 10 31" xfId="1172" xr:uid="{00000000-0005-0000-0000-0000CC000000}"/>
    <cellStyle name="Chuẩn 10 32" xfId="1202" xr:uid="{00000000-0005-0000-0000-0000CD000000}"/>
    <cellStyle name="Chuẩn 10 33" xfId="1231" xr:uid="{00000000-0005-0000-0000-0000CE000000}"/>
    <cellStyle name="Chuẩn 10 34" xfId="1261" xr:uid="{00000000-0005-0000-0000-0000CF000000}"/>
    <cellStyle name="Chuẩn 10 35" xfId="1291" xr:uid="{00000000-0005-0000-0000-0000D0000000}"/>
    <cellStyle name="Chuẩn 10 36" xfId="1320" xr:uid="{00000000-0005-0000-0000-0000D1000000}"/>
    <cellStyle name="Chuẩn 10 37" xfId="1350" xr:uid="{00000000-0005-0000-0000-0000D2000000}"/>
    <cellStyle name="Chuẩn 10 38" xfId="1379" xr:uid="{00000000-0005-0000-0000-0000D3000000}"/>
    <cellStyle name="Chuẩn 10 39" xfId="1407" xr:uid="{00000000-0005-0000-0000-0000D4000000}"/>
    <cellStyle name="Chuẩn 10 4" xfId="72" xr:uid="{00000000-0005-0000-0000-0000D5000000}"/>
    <cellStyle name="Chuẩn 10 4 2" xfId="3036" xr:uid="{00000000-0005-0000-0000-0000D6000000}"/>
    <cellStyle name="Chuẩn 10 4 3" xfId="3037" xr:uid="{00000000-0005-0000-0000-0000D7000000}"/>
    <cellStyle name="Chuẩn 10 40" xfId="1436" xr:uid="{00000000-0005-0000-0000-0000D8000000}"/>
    <cellStyle name="Chuẩn 10 41" xfId="1465" xr:uid="{00000000-0005-0000-0000-0000D9000000}"/>
    <cellStyle name="Chuẩn 10 42" xfId="1494" xr:uid="{00000000-0005-0000-0000-0000DA000000}"/>
    <cellStyle name="Chuẩn 10 43" xfId="1523" xr:uid="{00000000-0005-0000-0000-0000DB000000}"/>
    <cellStyle name="Chuẩn 10 44" xfId="1552" xr:uid="{00000000-0005-0000-0000-0000DC000000}"/>
    <cellStyle name="Chuẩn 10 45" xfId="1580" xr:uid="{00000000-0005-0000-0000-0000DD000000}"/>
    <cellStyle name="Chuẩn 10 46" xfId="1609" xr:uid="{00000000-0005-0000-0000-0000DE000000}"/>
    <cellStyle name="Chuẩn 10 47" xfId="1637" xr:uid="{00000000-0005-0000-0000-0000DF000000}"/>
    <cellStyle name="Chuẩn 10 48" xfId="1665" xr:uid="{00000000-0005-0000-0000-0000E0000000}"/>
    <cellStyle name="Chuẩn 10 49" xfId="1693" xr:uid="{00000000-0005-0000-0000-0000E1000000}"/>
    <cellStyle name="Chuẩn 10 5" xfId="101" xr:uid="{00000000-0005-0000-0000-0000E2000000}"/>
    <cellStyle name="Chuẩn 10 50" xfId="1722" xr:uid="{00000000-0005-0000-0000-0000E3000000}"/>
    <cellStyle name="Chuẩn 10 51" xfId="1751" xr:uid="{00000000-0005-0000-0000-0000E4000000}"/>
    <cellStyle name="Chuẩn 10 52" xfId="1779" xr:uid="{00000000-0005-0000-0000-0000E5000000}"/>
    <cellStyle name="Chuẩn 10 53" xfId="1807" xr:uid="{00000000-0005-0000-0000-0000E6000000}"/>
    <cellStyle name="Chuẩn 10 54" xfId="1834" xr:uid="{00000000-0005-0000-0000-0000E7000000}"/>
    <cellStyle name="Chuẩn 10 55" xfId="1863" xr:uid="{00000000-0005-0000-0000-0000E8000000}"/>
    <cellStyle name="Chuẩn 10 56" xfId="1890" xr:uid="{00000000-0005-0000-0000-0000E9000000}"/>
    <cellStyle name="Chuẩn 10 57" xfId="1917" xr:uid="{00000000-0005-0000-0000-0000EA000000}"/>
    <cellStyle name="Chuẩn 10 58" xfId="1944" xr:uid="{00000000-0005-0000-0000-0000EB000000}"/>
    <cellStyle name="Chuẩn 10 59" xfId="1971" xr:uid="{00000000-0005-0000-0000-0000EC000000}"/>
    <cellStyle name="Chuẩn 10 6" xfId="132" xr:uid="{00000000-0005-0000-0000-0000ED000000}"/>
    <cellStyle name="Chuẩn 10 60" xfId="1997" xr:uid="{00000000-0005-0000-0000-0000EE000000}"/>
    <cellStyle name="Chuẩn 10 61" xfId="2023" xr:uid="{00000000-0005-0000-0000-0000EF000000}"/>
    <cellStyle name="Chuẩn 10 62" xfId="2047" xr:uid="{00000000-0005-0000-0000-0000F0000000}"/>
    <cellStyle name="Chuẩn 10 63" xfId="2072" xr:uid="{00000000-0005-0000-0000-0000F1000000}"/>
    <cellStyle name="Chuẩn 10 64" xfId="2095" xr:uid="{00000000-0005-0000-0000-0000F2000000}"/>
    <cellStyle name="Chuẩn 10 65" xfId="2119" xr:uid="{00000000-0005-0000-0000-0000F3000000}"/>
    <cellStyle name="Chuẩn 10 66" xfId="2142" xr:uid="{00000000-0005-0000-0000-0000F4000000}"/>
    <cellStyle name="Chuẩn 10 67" xfId="2164" xr:uid="{00000000-0005-0000-0000-0000F5000000}"/>
    <cellStyle name="Chuẩn 10 68" xfId="2185" xr:uid="{00000000-0005-0000-0000-0000F6000000}"/>
    <cellStyle name="Chuẩn 10 69" xfId="2206" xr:uid="{00000000-0005-0000-0000-0000F7000000}"/>
    <cellStyle name="Chuẩn 10 7" xfId="162" xr:uid="{00000000-0005-0000-0000-0000F8000000}"/>
    <cellStyle name="Chuẩn 10 70" xfId="2226" xr:uid="{00000000-0005-0000-0000-0000F9000000}"/>
    <cellStyle name="Chuẩn 10 71" xfId="2244" xr:uid="{00000000-0005-0000-0000-0000FA000000}"/>
    <cellStyle name="Chuẩn 10 72" xfId="2261" xr:uid="{00000000-0005-0000-0000-0000FB000000}"/>
    <cellStyle name="Chuẩn 10 73" xfId="2274" xr:uid="{00000000-0005-0000-0000-0000FC000000}"/>
    <cellStyle name="Chuẩn 10 74" xfId="2291" xr:uid="{00000000-0005-0000-0000-0000FD000000}"/>
    <cellStyle name="Chuẩn 10 75" xfId="2303" xr:uid="{00000000-0005-0000-0000-0000FE000000}"/>
    <cellStyle name="Chuẩn 10 76" xfId="2315" xr:uid="{00000000-0005-0000-0000-0000FF000000}"/>
    <cellStyle name="Chuẩn 10 77" xfId="2325" xr:uid="{00000000-0005-0000-0000-000000010000}"/>
    <cellStyle name="Chuẩn 10 78" xfId="2333" xr:uid="{00000000-0005-0000-0000-000001010000}"/>
    <cellStyle name="Chuẩn 10 79" xfId="2339" xr:uid="{00000000-0005-0000-0000-000002010000}"/>
    <cellStyle name="Chuẩn 10 8" xfId="192" xr:uid="{00000000-0005-0000-0000-000003010000}"/>
    <cellStyle name="Chuẩn 10 80" xfId="2350" xr:uid="{00000000-0005-0000-0000-000004010000}"/>
    <cellStyle name="Chuẩn 10 81" xfId="2469" xr:uid="{00000000-0005-0000-0000-000005010000}"/>
    <cellStyle name="Chuẩn 10 82" xfId="2453" xr:uid="{00000000-0005-0000-0000-000006010000}"/>
    <cellStyle name="Chuẩn 10 83" xfId="2388" xr:uid="{00000000-0005-0000-0000-000007010000}"/>
    <cellStyle name="Chuẩn 10 84" xfId="2432" xr:uid="{00000000-0005-0000-0000-000008010000}"/>
    <cellStyle name="Chuẩn 10 85" xfId="2501" xr:uid="{00000000-0005-0000-0000-000009010000}"/>
    <cellStyle name="Chuẩn 10 86" xfId="2765" xr:uid="{00000000-0005-0000-0000-00000A010000}"/>
    <cellStyle name="Chuẩn 10 87" xfId="2720" xr:uid="{00000000-0005-0000-0000-00000B010000}"/>
    <cellStyle name="Chuẩn 10 88" xfId="2742" xr:uid="{00000000-0005-0000-0000-00000C010000}"/>
    <cellStyle name="Chuẩn 10 89" xfId="2664" xr:uid="{00000000-0005-0000-0000-00000D010000}"/>
    <cellStyle name="Chuẩn 10 9" xfId="222" xr:uid="{00000000-0005-0000-0000-00000E010000}"/>
    <cellStyle name="Chuẩn 10 90" xfId="2795" xr:uid="{00000000-0005-0000-0000-00000F010000}"/>
    <cellStyle name="Chuẩn 10 91" xfId="2810" xr:uid="{00000000-0005-0000-0000-000010010000}"/>
    <cellStyle name="Chuẩn 10 92" xfId="2965" xr:uid="{00000000-0005-0000-0000-000011010000}"/>
    <cellStyle name="Chuẩn 10 93" xfId="2929" xr:uid="{00000000-0005-0000-0000-000012010000}"/>
    <cellStyle name="Chuẩn 10 94" xfId="2909" xr:uid="{00000000-0005-0000-0000-000013010000}"/>
    <cellStyle name="Chuẩn 10 95" xfId="2895" xr:uid="{00000000-0005-0000-0000-000014010000}"/>
    <cellStyle name="Chuẩn 10 96" xfId="2871" xr:uid="{00000000-0005-0000-0000-000015010000}"/>
    <cellStyle name="Chuẩn 10 97" xfId="2636" xr:uid="{00000000-0005-0000-0000-000016010000}"/>
    <cellStyle name="Chuẩn 10 98" xfId="2644" xr:uid="{00000000-0005-0000-0000-000017010000}"/>
    <cellStyle name="Chuẩn 10 99" xfId="2602" xr:uid="{00000000-0005-0000-0000-000018010000}"/>
    <cellStyle name="Chuẩn 11" xfId="11" xr:uid="{00000000-0005-0000-0000-000019010000}"/>
    <cellStyle name="Chuẩn 11 10" xfId="252" xr:uid="{00000000-0005-0000-0000-00001A010000}"/>
    <cellStyle name="Chuẩn 11 100" xfId="2575" xr:uid="{00000000-0005-0000-0000-00001B010000}"/>
    <cellStyle name="Chuẩn 11 101" xfId="2525" xr:uid="{00000000-0005-0000-0000-00001C010000}"/>
    <cellStyle name="Chuẩn 11 102" xfId="3053" xr:uid="{00000000-0005-0000-0000-00001D010000}"/>
    <cellStyle name="Chuẩn 11 103" xfId="3845" xr:uid="{00000000-0005-0000-0000-00001E010000}"/>
    <cellStyle name="Chuẩn 11 104" xfId="3021" xr:uid="{00000000-0005-0000-0000-00001F010000}"/>
    <cellStyle name="Chuẩn 11 105" xfId="3794" xr:uid="{00000000-0005-0000-0000-000020010000}"/>
    <cellStyle name="Chuẩn 11 106" xfId="3012" xr:uid="{00000000-0005-0000-0000-000021010000}"/>
    <cellStyle name="Chuẩn 11 107" xfId="3807" xr:uid="{00000000-0005-0000-0000-000022010000}"/>
    <cellStyle name="Chuẩn 11 108" xfId="3859" xr:uid="{00000000-0005-0000-0000-000023010000}"/>
    <cellStyle name="Chuẩn 11 109" xfId="3816" xr:uid="{00000000-0005-0000-0000-000024010000}"/>
    <cellStyle name="Chuẩn 11 11" xfId="281" xr:uid="{00000000-0005-0000-0000-000025010000}"/>
    <cellStyle name="Chuẩn 11 110" xfId="3867" xr:uid="{00000000-0005-0000-0000-000026010000}"/>
    <cellStyle name="Chuẩn 11 111" xfId="3823" xr:uid="{00000000-0005-0000-0000-000027010000}"/>
    <cellStyle name="Chuẩn 11 112" xfId="3874" xr:uid="{00000000-0005-0000-0000-000028010000}"/>
    <cellStyle name="Chuẩn 11 113" xfId="3829" xr:uid="{00000000-0005-0000-0000-000029010000}"/>
    <cellStyle name="Chuẩn 11 114" xfId="3883" xr:uid="{00000000-0005-0000-0000-00002A010000}"/>
    <cellStyle name="Chuẩn 11 115" xfId="3894" xr:uid="{00000000-0005-0000-0000-00002B010000}"/>
    <cellStyle name="Chuẩn 11 116" xfId="3901" xr:uid="{00000000-0005-0000-0000-00002C010000}"/>
    <cellStyle name="Chuẩn 11 117" xfId="3913" xr:uid="{00000000-0005-0000-0000-00002D010000}"/>
    <cellStyle name="Chuẩn 11 118" xfId="3920" xr:uid="{00000000-0005-0000-0000-00002E010000}"/>
    <cellStyle name="Chuẩn 11 119" xfId="3927" xr:uid="{00000000-0005-0000-0000-00002F010000}"/>
    <cellStyle name="Chuẩn 11 12" xfId="311" xr:uid="{00000000-0005-0000-0000-000030010000}"/>
    <cellStyle name="Chuẩn 11 120" xfId="3907" xr:uid="{00000000-0005-0000-0000-000031010000}"/>
    <cellStyle name="Chuẩn 11 121" xfId="3998" xr:uid="{00000000-0005-0000-0000-000032010000}"/>
    <cellStyle name="Chuẩn 11 122" xfId="3934" xr:uid="{00000000-0005-0000-0000-000033010000}"/>
    <cellStyle name="Chuẩn 11 123" xfId="4002" xr:uid="{00000000-0005-0000-0000-000034010000}"/>
    <cellStyle name="Chuẩn 11 124" xfId="3945" xr:uid="{00000000-0005-0000-0000-000035010000}"/>
    <cellStyle name="Chuẩn 11 125" xfId="4006" xr:uid="{00000000-0005-0000-0000-000036010000}"/>
    <cellStyle name="Chuẩn 11 126" xfId="3954" xr:uid="{00000000-0005-0000-0000-000037010000}"/>
    <cellStyle name="Chuẩn 11 127" xfId="4032" xr:uid="{00000000-0005-0000-0000-000038010000}"/>
    <cellStyle name="Chuẩn 11 128" xfId="4081" xr:uid="{00000000-0005-0000-0000-000039010000}"/>
    <cellStyle name="Chuẩn 11 129" xfId="4123" xr:uid="{00000000-0005-0000-0000-00003A010000}"/>
    <cellStyle name="Chuẩn 11 13" xfId="342" xr:uid="{00000000-0005-0000-0000-00003B010000}"/>
    <cellStyle name="Chuẩn 11 130" xfId="4141" xr:uid="{00000000-0005-0000-0000-00003C010000}"/>
    <cellStyle name="Chuẩn 11 131" xfId="4172" xr:uid="{00000000-0005-0000-0000-00003D010000}"/>
    <cellStyle name="Chuẩn 11 132" xfId="4230" xr:uid="{00000000-0005-0000-0000-00003E010000}"/>
    <cellStyle name="Chuẩn 11 133" xfId="4265" xr:uid="{00000000-0005-0000-0000-00003F010000}"/>
    <cellStyle name="Chuẩn 11 134" xfId="4409" xr:uid="{00000000-0005-0000-0000-000040010000}"/>
    <cellStyle name="Chuẩn 11 135" xfId="4481" xr:uid="{00000000-0005-0000-0000-000041010000}"/>
    <cellStyle name="Chuẩn 11 136" xfId="4254" xr:uid="{00000000-0005-0000-0000-000042010000}"/>
    <cellStyle name="Chuẩn 11 137" xfId="4456" xr:uid="{00000000-0005-0000-0000-000043010000}"/>
    <cellStyle name="Chuẩn 11 138" xfId="4493" xr:uid="{00000000-0005-0000-0000-000044010000}"/>
    <cellStyle name="Chuẩn 11 139" xfId="4545" xr:uid="{00000000-0005-0000-0000-000045010000}"/>
    <cellStyle name="Chuẩn 11 14" xfId="401" xr:uid="{00000000-0005-0000-0000-000046010000}"/>
    <cellStyle name="Chuẩn 11 15" xfId="438" xr:uid="{00000000-0005-0000-0000-000047010000}"/>
    <cellStyle name="Chuẩn 11 16" xfId="385" xr:uid="{00000000-0005-0000-0000-000048010000}"/>
    <cellStyle name="Chuẩn 11 17" xfId="463" xr:uid="{00000000-0005-0000-0000-000049010000}"/>
    <cellStyle name="Chuẩn 11 18" xfId="583" xr:uid="{00000000-0005-0000-0000-00004A010000}"/>
    <cellStyle name="Chuẩn 11 19" xfId="596" xr:uid="{00000000-0005-0000-0000-00004B010000}"/>
    <cellStyle name="Chuẩn 11 2" xfId="26" xr:uid="{00000000-0005-0000-0000-00004C010000}"/>
    <cellStyle name="Chuẩn 11 2 10" xfId="296" xr:uid="{00000000-0005-0000-0000-00004D010000}"/>
    <cellStyle name="Chuẩn 11 2 100" xfId="2623" xr:uid="{00000000-0005-0000-0000-00004E010000}"/>
    <cellStyle name="Chuẩn 11 2 101" xfId="3058" xr:uid="{00000000-0005-0000-0000-00004F010000}"/>
    <cellStyle name="Chuẩn 11 2 102" xfId="3842" xr:uid="{00000000-0005-0000-0000-000050010000}"/>
    <cellStyle name="Chuẩn 11 2 103" xfId="3024" xr:uid="{00000000-0005-0000-0000-000051010000}"/>
    <cellStyle name="Chuẩn 11 2 104" xfId="3789" xr:uid="{00000000-0005-0000-0000-000052010000}"/>
    <cellStyle name="Chuẩn 11 2 105" xfId="3015" xr:uid="{00000000-0005-0000-0000-000053010000}"/>
    <cellStyle name="Chuẩn 11 2 106" xfId="3805" xr:uid="{00000000-0005-0000-0000-000054010000}"/>
    <cellStyle name="Chuẩn 11 2 107" xfId="3856" xr:uid="{00000000-0005-0000-0000-000055010000}"/>
    <cellStyle name="Chuẩn 11 2 108" xfId="3813" xr:uid="{00000000-0005-0000-0000-000056010000}"/>
    <cellStyle name="Chuẩn 11 2 109" xfId="3865" xr:uid="{00000000-0005-0000-0000-000057010000}"/>
    <cellStyle name="Chuẩn 11 2 11" xfId="326" xr:uid="{00000000-0005-0000-0000-000058010000}"/>
    <cellStyle name="Chuẩn 11 2 110" xfId="3822" xr:uid="{00000000-0005-0000-0000-000059010000}"/>
    <cellStyle name="Chuẩn 11 2 111" xfId="3871" xr:uid="{00000000-0005-0000-0000-00005A010000}"/>
    <cellStyle name="Chuẩn 11 2 112" xfId="3827" xr:uid="{00000000-0005-0000-0000-00005B010000}"/>
    <cellStyle name="Chuẩn 11 2 113" xfId="3881" xr:uid="{00000000-0005-0000-0000-00005C010000}"/>
    <cellStyle name="Chuẩn 11 2 114" xfId="3892" xr:uid="{00000000-0005-0000-0000-00005D010000}"/>
    <cellStyle name="Chuẩn 11 2 115" xfId="3887" xr:uid="{00000000-0005-0000-0000-00005E010000}"/>
    <cellStyle name="Chuẩn 11 2 116" xfId="3911" xr:uid="{00000000-0005-0000-0000-00005F010000}"/>
    <cellStyle name="Chuẩn 11 2 117" xfId="3906" xr:uid="{00000000-0005-0000-0000-000060010000}"/>
    <cellStyle name="Chuẩn 11 2 118" xfId="3926" xr:uid="{00000000-0005-0000-0000-000061010000}"/>
    <cellStyle name="Chuẩn 11 2 119" xfId="3904" xr:uid="{00000000-0005-0000-0000-000062010000}"/>
    <cellStyle name="Chuẩn 11 2 12" xfId="357" xr:uid="{00000000-0005-0000-0000-000063010000}"/>
    <cellStyle name="Chuẩn 11 2 120" xfId="3997" xr:uid="{00000000-0005-0000-0000-000064010000}"/>
    <cellStyle name="Chuẩn 11 2 121" xfId="3924" xr:uid="{00000000-0005-0000-0000-000065010000}"/>
    <cellStyle name="Chuẩn 11 2 122" xfId="4001" xr:uid="{00000000-0005-0000-0000-000066010000}"/>
    <cellStyle name="Chuẩn 11 2 123" xfId="3944" xr:uid="{00000000-0005-0000-0000-000067010000}"/>
    <cellStyle name="Chuẩn 11 2 124" xfId="4005" xr:uid="{00000000-0005-0000-0000-000068010000}"/>
    <cellStyle name="Chuẩn 11 2 125" xfId="3952" xr:uid="{00000000-0005-0000-0000-000069010000}"/>
    <cellStyle name="Chuẩn 11 2 126" xfId="4033" xr:uid="{00000000-0005-0000-0000-00006A010000}"/>
    <cellStyle name="Chuẩn 11 2 127" xfId="4096" xr:uid="{00000000-0005-0000-0000-00006B010000}"/>
    <cellStyle name="Chuẩn 11 2 128" xfId="4109" xr:uid="{00000000-0005-0000-0000-00006C010000}"/>
    <cellStyle name="Chuẩn 11 2 129" xfId="4156" xr:uid="{00000000-0005-0000-0000-00006D010000}"/>
    <cellStyle name="Chuẩn 11 2 13" xfId="375" xr:uid="{00000000-0005-0000-0000-00006E010000}"/>
    <cellStyle name="Chuẩn 11 2 130" xfId="4187" xr:uid="{00000000-0005-0000-0000-00006F010000}"/>
    <cellStyle name="Chuẩn 11 2 131" xfId="4212" xr:uid="{00000000-0005-0000-0000-000070010000}"/>
    <cellStyle name="Chuẩn 11 2 132" xfId="4280" xr:uid="{00000000-0005-0000-0000-000071010000}"/>
    <cellStyle name="Chuẩn 11 2 133" xfId="4382" xr:uid="{00000000-0005-0000-0000-000072010000}"/>
    <cellStyle name="Chuẩn 11 2 134" xfId="4430" xr:uid="{00000000-0005-0000-0000-000073010000}"/>
    <cellStyle name="Chuẩn 11 2 135" xfId="4417" xr:uid="{00000000-0005-0000-0000-000074010000}"/>
    <cellStyle name="Chuẩn 11 2 136" xfId="4411" xr:uid="{00000000-0005-0000-0000-000075010000}"/>
    <cellStyle name="Chuẩn 11 2 137" xfId="4508" xr:uid="{00000000-0005-0000-0000-000076010000}"/>
    <cellStyle name="Chuẩn 11 2 138" xfId="4531" xr:uid="{00000000-0005-0000-0000-000077010000}"/>
    <cellStyle name="Chuẩn 11 2 14" xfId="406" xr:uid="{00000000-0005-0000-0000-000078010000}"/>
    <cellStyle name="Chuẩn 11 2 15" xfId="446" xr:uid="{00000000-0005-0000-0000-000079010000}"/>
    <cellStyle name="Chuẩn 11 2 16" xfId="465" xr:uid="{00000000-0005-0000-0000-00007A010000}"/>
    <cellStyle name="Chuẩn 11 2 17" xfId="580" xr:uid="{00000000-0005-0000-0000-00007B010000}"/>
    <cellStyle name="Chuẩn 11 2 18" xfId="594" xr:uid="{00000000-0005-0000-0000-00007C010000}"/>
    <cellStyle name="Chuẩn 11 2 19" xfId="606" xr:uid="{00000000-0005-0000-0000-00007D010000}"/>
    <cellStyle name="Chuẩn 11 2 2" xfId="56" xr:uid="{00000000-0005-0000-0000-00007E010000}"/>
    <cellStyle name="Chuẩn 11 2 20" xfId="616" xr:uid="{00000000-0005-0000-0000-00007F010000}"/>
    <cellStyle name="Chuẩn 11 2 21" xfId="624" xr:uid="{00000000-0005-0000-0000-000080010000}"/>
    <cellStyle name="Chuẩn 11 2 22" xfId="659" xr:uid="{00000000-0005-0000-0000-000081010000}"/>
    <cellStyle name="Chuẩn 11 2 23" xfId="934" xr:uid="{00000000-0005-0000-0000-000082010000}"/>
    <cellStyle name="Chuẩn 11 2 24" xfId="634" xr:uid="{00000000-0005-0000-0000-000083010000}"/>
    <cellStyle name="Chuẩn 11 2 25" xfId="994" xr:uid="{00000000-0005-0000-0000-000084010000}"/>
    <cellStyle name="Chuẩn 11 2 26" xfId="1024" xr:uid="{00000000-0005-0000-0000-000085010000}"/>
    <cellStyle name="Chuẩn 11 2 27" xfId="1054" xr:uid="{00000000-0005-0000-0000-000086010000}"/>
    <cellStyle name="Chuẩn 11 2 28" xfId="1084" xr:uid="{00000000-0005-0000-0000-000087010000}"/>
    <cellStyle name="Chuẩn 11 2 29" xfId="1114" xr:uid="{00000000-0005-0000-0000-000088010000}"/>
    <cellStyle name="Chuẩn 11 2 3" xfId="88" xr:uid="{00000000-0005-0000-0000-000089010000}"/>
    <cellStyle name="Chuẩn 11 2 30" xfId="1144" xr:uid="{00000000-0005-0000-0000-00008A010000}"/>
    <cellStyle name="Chuẩn 11 2 31" xfId="1174" xr:uid="{00000000-0005-0000-0000-00008B010000}"/>
    <cellStyle name="Chuẩn 11 2 32" xfId="1204" xr:uid="{00000000-0005-0000-0000-00008C010000}"/>
    <cellStyle name="Chuẩn 11 2 33" xfId="1233" xr:uid="{00000000-0005-0000-0000-00008D010000}"/>
    <cellStyle name="Chuẩn 11 2 34" xfId="1263" xr:uid="{00000000-0005-0000-0000-00008E010000}"/>
    <cellStyle name="Chuẩn 11 2 35" xfId="1292" xr:uid="{00000000-0005-0000-0000-00008F010000}"/>
    <cellStyle name="Chuẩn 11 2 36" xfId="1322" xr:uid="{00000000-0005-0000-0000-000090010000}"/>
    <cellStyle name="Chuẩn 11 2 37" xfId="1351" xr:uid="{00000000-0005-0000-0000-000091010000}"/>
    <cellStyle name="Chuẩn 11 2 38" xfId="1380" xr:uid="{00000000-0005-0000-0000-000092010000}"/>
    <cellStyle name="Chuẩn 11 2 39" xfId="1408" xr:uid="{00000000-0005-0000-0000-000093010000}"/>
    <cellStyle name="Chuẩn 11 2 4" xfId="117" xr:uid="{00000000-0005-0000-0000-000094010000}"/>
    <cellStyle name="Chuẩn 11 2 40" xfId="1438" xr:uid="{00000000-0005-0000-0000-000095010000}"/>
    <cellStyle name="Chuẩn 11 2 41" xfId="1466" xr:uid="{00000000-0005-0000-0000-000096010000}"/>
    <cellStyle name="Chuẩn 11 2 42" xfId="1496" xr:uid="{00000000-0005-0000-0000-000097010000}"/>
    <cellStyle name="Chuẩn 11 2 43" xfId="1524" xr:uid="{00000000-0005-0000-0000-000098010000}"/>
    <cellStyle name="Chuẩn 11 2 44" xfId="1553" xr:uid="{00000000-0005-0000-0000-000099010000}"/>
    <cellStyle name="Chuẩn 11 2 45" xfId="1581" xr:uid="{00000000-0005-0000-0000-00009A010000}"/>
    <cellStyle name="Chuẩn 11 2 46" xfId="1610" xr:uid="{00000000-0005-0000-0000-00009B010000}"/>
    <cellStyle name="Chuẩn 11 2 47" xfId="1638" xr:uid="{00000000-0005-0000-0000-00009C010000}"/>
    <cellStyle name="Chuẩn 11 2 48" xfId="1666" xr:uid="{00000000-0005-0000-0000-00009D010000}"/>
    <cellStyle name="Chuẩn 11 2 49" xfId="1695" xr:uid="{00000000-0005-0000-0000-00009E010000}"/>
    <cellStyle name="Chuẩn 11 2 5" xfId="148" xr:uid="{00000000-0005-0000-0000-00009F010000}"/>
    <cellStyle name="Chuẩn 11 2 50" xfId="1723" xr:uid="{00000000-0005-0000-0000-0000A0010000}"/>
    <cellStyle name="Chuẩn 11 2 51" xfId="1753" xr:uid="{00000000-0005-0000-0000-0000A1010000}"/>
    <cellStyle name="Chuẩn 11 2 52" xfId="1780" xr:uid="{00000000-0005-0000-0000-0000A2010000}"/>
    <cellStyle name="Chuẩn 11 2 53" xfId="1809" xr:uid="{00000000-0005-0000-0000-0000A3010000}"/>
    <cellStyle name="Chuẩn 11 2 54" xfId="1836" xr:uid="{00000000-0005-0000-0000-0000A4010000}"/>
    <cellStyle name="Chuẩn 11 2 55" xfId="1864" xr:uid="{00000000-0005-0000-0000-0000A5010000}"/>
    <cellStyle name="Chuẩn 11 2 56" xfId="1891" xr:uid="{00000000-0005-0000-0000-0000A6010000}"/>
    <cellStyle name="Chuẩn 11 2 57" xfId="1918" xr:uid="{00000000-0005-0000-0000-0000A7010000}"/>
    <cellStyle name="Chuẩn 11 2 58" xfId="1946" xr:uid="{00000000-0005-0000-0000-0000A8010000}"/>
    <cellStyle name="Chuẩn 11 2 59" xfId="1972" xr:uid="{00000000-0005-0000-0000-0000A9010000}"/>
    <cellStyle name="Chuẩn 11 2 6" xfId="178" xr:uid="{00000000-0005-0000-0000-0000AA010000}"/>
    <cellStyle name="Chuẩn 11 2 60" xfId="1999" xr:uid="{00000000-0005-0000-0000-0000AB010000}"/>
    <cellStyle name="Chuẩn 11 2 61" xfId="2024" xr:uid="{00000000-0005-0000-0000-0000AC010000}"/>
    <cellStyle name="Chuẩn 11 2 62" xfId="2049" xr:uid="{00000000-0005-0000-0000-0000AD010000}"/>
    <cellStyle name="Chuẩn 11 2 63" xfId="2074" xr:uid="{00000000-0005-0000-0000-0000AE010000}"/>
    <cellStyle name="Chuẩn 11 2 64" xfId="2097" xr:uid="{00000000-0005-0000-0000-0000AF010000}"/>
    <cellStyle name="Chuẩn 11 2 65" xfId="2120" xr:uid="{00000000-0005-0000-0000-0000B0010000}"/>
    <cellStyle name="Chuẩn 11 2 66" xfId="2144" xr:uid="{00000000-0005-0000-0000-0000B1010000}"/>
    <cellStyle name="Chuẩn 11 2 67" xfId="2166" xr:uid="{00000000-0005-0000-0000-0000B2010000}"/>
    <cellStyle name="Chuẩn 11 2 68" xfId="2187" xr:uid="{00000000-0005-0000-0000-0000B3010000}"/>
    <cellStyle name="Chuẩn 11 2 69" xfId="2208" xr:uid="{00000000-0005-0000-0000-0000B4010000}"/>
    <cellStyle name="Chuẩn 11 2 7" xfId="208" xr:uid="{00000000-0005-0000-0000-0000B5010000}"/>
    <cellStyle name="Chuẩn 11 2 70" xfId="2227" xr:uid="{00000000-0005-0000-0000-0000B6010000}"/>
    <cellStyle name="Chuẩn 11 2 71" xfId="2245" xr:uid="{00000000-0005-0000-0000-0000B7010000}"/>
    <cellStyle name="Chuẩn 11 2 72" xfId="2242" xr:uid="{00000000-0005-0000-0000-0000B8010000}"/>
    <cellStyle name="Chuẩn 11 2 73" xfId="2277" xr:uid="{00000000-0005-0000-0000-0000B9010000}"/>
    <cellStyle name="Chuẩn 11 2 74" xfId="2275" xr:uid="{00000000-0005-0000-0000-0000BA010000}"/>
    <cellStyle name="Chuẩn 11 2 75" xfId="2304" xr:uid="{00000000-0005-0000-0000-0000BB010000}"/>
    <cellStyle name="Chuẩn 11 2 76" xfId="2316" xr:uid="{00000000-0005-0000-0000-0000BC010000}"/>
    <cellStyle name="Chuẩn 11 2 77" xfId="2326" xr:uid="{00000000-0005-0000-0000-0000BD010000}"/>
    <cellStyle name="Chuẩn 11 2 78" xfId="2334" xr:uid="{00000000-0005-0000-0000-0000BE010000}"/>
    <cellStyle name="Chuẩn 11 2 79" xfId="2366" xr:uid="{00000000-0005-0000-0000-0000BF010000}"/>
    <cellStyle name="Chuẩn 11 2 8" xfId="238" xr:uid="{00000000-0005-0000-0000-0000C0010000}"/>
    <cellStyle name="Chuẩn 11 2 80" xfId="2445" xr:uid="{00000000-0005-0000-0000-0000C1010000}"/>
    <cellStyle name="Chuẩn 11 2 81" xfId="2404" xr:uid="{00000000-0005-0000-0000-0000C2010000}"/>
    <cellStyle name="Chuẩn 11 2 82" xfId="2395" xr:uid="{00000000-0005-0000-0000-0000C3010000}"/>
    <cellStyle name="Chuẩn 11 2 83" xfId="2410" xr:uid="{00000000-0005-0000-0000-0000C4010000}"/>
    <cellStyle name="Chuẩn 11 2 84" xfId="2517" xr:uid="{00000000-0005-0000-0000-0000C5010000}"/>
    <cellStyle name="Chuẩn 11 2 85" xfId="2672" xr:uid="{00000000-0005-0000-0000-0000C6010000}"/>
    <cellStyle name="Chuẩn 11 2 86" xfId="2756" xr:uid="{00000000-0005-0000-0000-0000C7010000}"/>
    <cellStyle name="Chuẩn 11 2 87" xfId="2759" xr:uid="{00000000-0005-0000-0000-0000C8010000}"/>
    <cellStyle name="Chuẩn 11 2 88" xfId="2748" xr:uid="{00000000-0005-0000-0000-0000C9010000}"/>
    <cellStyle name="Chuẩn 11 2 89" xfId="2745" xr:uid="{00000000-0005-0000-0000-0000CA010000}"/>
    <cellStyle name="Chuẩn 11 2 9" xfId="267" xr:uid="{00000000-0005-0000-0000-0000CB010000}"/>
    <cellStyle name="Chuẩn 11 2 90" xfId="2826" xr:uid="{00000000-0005-0000-0000-0000CC010000}"/>
    <cellStyle name="Chuẩn 11 2 91" xfId="2938" xr:uid="{00000000-0005-0000-0000-0000CD010000}"/>
    <cellStyle name="Chuẩn 11 2 92" xfId="2950" xr:uid="{00000000-0005-0000-0000-0000CE010000}"/>
    <cellStyle name="Chuẩn 11 2 93" xfId="2976" xr:uid="{00000000-0005-0000-0000-0000CF010000}"/>
    <cellStyle name="Chuẩn 11 2 94" xfId="2861" xr:uid="{00000000-0005-0000-0000-0000D0010000}"/>
    <cellStyle name="Chuẩn 11 2 95" xfId="2908" xr:uid="{00000000-0005-0000-0000-0000D1010000}"/>
    <cellStyle name="Chuẩn 11 2 96" xfId="2607" xr:uid="{00000000-0005-0000-0000-0000D2010000}"/>
    <cellStyle name="Chuẩn 11 2 97" xfId="2619" xr:uid="{00000000-0005-0000-0000-0000D3010000}"/>
    <cellStyle name="Chuẩn 11 2 98" xfId="2583" xr:uid="{00000000-0005-0000-0000-0000D4010000}"/>
    <cellStyle name="Chuẩn 11 2 99" xfId="2586" xr:uid="{00000000-0005-0000-0000-0000D5010000}"/>
    <cellStyle name="Chuẩn 11 20" xfId="608" xr:uid="{00000000-0005-0000-0000-0000D6010000}"/>
    <cellStyle name="Chuẩn 11 21" xfId="617" xr:uid="{00000000-0005-0000-0000-0000D7010000}"/>
    <cellStyle name="Chuẩn 11 22" xfId="625" xr:uid="{00000000-0005-0000-0000-0000D8010000}"/>
    <cellStyle name="Chuẩn 11 23" xfId="655" xr:uid="{00000000-0005-0000-0000-0000D9010000}"/>
    <cellStyle name="Chuẩn 11 24" xfId="938" xr:uid="{00000000-0005-0000-0000-0000DA010000}"/>
    <cellStyle name="Chuẩn 11 25" xfId="966" xr:uid="{00000000-0005-0000-0000-0000DB010000}"/>
    <cellStyle name="Chuẩn 11 26" xfId="998" xr:uid="{00000000-0005-0000-0000-0000DC010000}"/>
    <cellStyle name="Chuẩn 11 27" xfId="1028" xr:uid="{00000000-0005-0000-0000-0000DD010000}"/>
    <cellStyle name="Chuẩn 11 28" xfId="1058" xr:uid="{00000000-0005-0000-0000-0000DE010000}"/>
    <cellStyle name="Chuẩn 11 29" xfId="1088" xr:uid="{00000000-0005-0000-0000-0000DF010000}"/>
    <cellStyle name="Chuẩn 11 3" xfId="41" xr:uid="{00000000-0005-0000-0000-0000E0010000}"/>
    <cellStyle name="Chuẩn 11 3 2" xfId="3087" xr:uid="{00000000-0005-0000-0000-0000E1010000}"/>
    <cellStyle name="Chuẩn 11 3 3" xfId="3088" xr:uid="{00000000-0005-0000-0000-0000E2010000}"/>
    <cellStyle name="Chuẩn 11 30" xfId="1118" xr:uid="{00000000-0005-0000-0000-0000E3010000}"/>
    <cellStyle name="Chuẩn 11 31" xfId="1148" xr:uid="{00000000-0005-0000-0000-0000E4010000}"/>
    <cellStyle name="Chuẩn 11 32" xfId="1178" xr:uid="{00000000-0005-0000-0000-0000E5010000}"/>
    <cellStyle name="Chuẩn 11 33" xfId="1208" xr:uid="{00000000-0005-0000-0000-0000E6010000}"/>
    <cellStyle name="Chuẩn 11 34" xfId="1237" xr:uid="{00000000-0005-0000-0000-0000E7010000}"/>
    <cellStyle name="Chuẩn 11 35" xfId="1267" xr:uid="{00000000-0005-0000-0000-0000E8010000}"/>
    <cellStyle name="Chuẩn 11 36" xfId="1296" xr:uid="{00000000-0005-0000-0000-0000E9010000}"/>
    <cellStyle name="Chuẩn 11 37" xfId="1326" xr:uid="{00000000-0005-0000-0000-0000EA010000}"/>
    <cellStyle name="Chuẩn 11 38" xfId="1355" xr:uid="{00000000-0005-0000-0000-0000EB010000}"/>
    <cellStyle name="Chuẩn 11 39" xfId="1384" xr:uid="{00000000-0005-0000-0000-0000EC010000}"/>
    <cellStyle name="Chuẩn 11 4" xfId="73" xr:uid="{00000000-0005-0000-0000-0000ED010000}"/>
    <cellStyle name="Chuẩn 11 4 2" xfId="3093" xr:uid="{00000000-0005-0000-0000-0000EE010000}"/>
    <cellStyle name="Chuẩn 11 4 3" xfId="3094" xr:uid="{00000000-0005-0000-0000-0000EF010000}"/>
    <cellStyle name="Chuẩn 11 40" xfId="1412" xr:uid="{00000000-0005-0000-0000-0000F0010000}"/>
    <cellStyle name="Chuẩn 11 41" xfId="1442" xr:uid="{00000000-0005-0000-0000-0000F1010000}"/>
    <cellStyle name="Chuẩn 11 42" xfId="1470" xr:uid="{00000000-0005-0000-0000-0000F2010000}"/>
    <cellStyle name="Chuẩn 11 43" xfId="1500" xr:uid="{00000000-0005-0000-0000-0000F3010000}"/>
    <cellStyle name="Chuẩn 11 44" xfId="1528" xr:uid="{00000000-0005-0000-0000-0000F4010000}"/>
    <cellStyle name="Chuẩn 11 45" xfId="1557" xr:uid="{00000000-0005-0000-0000-0000F5010000}"/>
    <cellStyle name="Chuẩn 11 46" xfId="1585" xr:uid="{00000000-0005-0000-0000-0000F6010000}"/>
    <cellStyle name="Chuẩn 11 47" xfId="1614" xr:uid="{00000000-0005-0000-0000-0000F7010000}"/>
    <cellStyle name="Chuẩn 11 48" xfId="1642" xr:uid="{00000000-0005-0000-0000-0000F8010000}"/>
    <cellStyle name="Chuẩn 11 49" xfId="1670" xr:uid="{00000000-0005-0000-0000-0000F9010000}"/>
    <cellStyle name="Chuẩn 11 5" xfId="102" xr:uid="{00000000-0005-0000-0000-0000FA010000}"/>
    <cellStyle name="Chuẩn 11 50" xfId="1699" xr:uid="{00000000-0005-0000-0000-0000FB010000}"/>
    <cellStyle name="Chuẩn 11 51" xfId="1727" xr:uid="{00000000-0005-0000-0000-0000FC010000}"/>
    <cellStyle name="Chuẩn 11 52" xfId="1756" xr:uid="{00000000-0005-0000-0000-0000FD010000}"/>
    <cellStyle name="Chuẩn 11 53" xfId="1784" xr:uid="{00000000-0005-0000-0000-0000FE010000}"/>
    <cellStyle name="Chuẩn 11 54" xfId="1812" xr:uid="{00000000-0005-0000-0000-0000FF010000}"/>
    <cellStyle name="Chuẩn 11 55" xfId="1839" xr:uid="{00000000-0005-0000-0000-000000020000}"/>
    <cellStyle name="Chuẩn 11 56" xfId="1868" xr:uid="{00000000-0005-0000-0000-000001020000}"/>
    <cellStyle name="Chuẩn 11 57" xfId="1894" xr:uid="{00000000-0005-0000-0000-000002020000}"/>
    <cellStyle name="Chuẩn 11 58" xfId="1922" xr:uid="{00000000-0005-0000-0000-000003020000}"/>
    <cellStyle name="Chuẩn 11 59" xfId="1949" xr:uid="{00000000-0005-0000-0000-000004020000}"/>
    <cellStyle name="Chuẩn 11 6" xfId="133" xr:uid="{00000000-0005-0000-0000-000005020000}"/>
    <cellStyle name="Chuẩn 11 60" xfId="1976" xr:uid="{00000000-0005-0000-0000-000006020000}"/>
    <cellStyle name="Chuẩn 11 61" xfId="2003" xr:uid="{00000000-0005-0000-0000-000007020000}"/>
    <cellStyle name="Chuẩn 11 62" xfId="2028" xr:uid="{00000000-0005-0000-0000-000008020000}"/>
    <cellStyle name="Chuẩn 11 63" xfId="2053" xr:uid="{00000000-0005-0000-0000-000009020000}"/>
    <cellStyle name="Chuẩn 11 64" xfId="2077" xr:uid="{00000000-0005-0000-0000-00000A020000}"/>
    <cellStyle name="Chuẩn 11 65" xfId="2100" xr:uid="{00000000-0005-0000-0000-00000B020000}"/>
    <cellStyle name="Chuẩn 11 66" xfId="2123" xr:uid="{00000000-0005-0000-0000-00000C020000}"/>
    <cellStyle name="Chuẩn 11 67" xfId="2147" xr:uid="{00000000-0005-0000-0000-00000D020000}"/>
    <cellStyle name="Chuẩn 11 68" xfId="2169" xr:uid="{00000000-0005-0000-0000-00000E020000}"/>
    <cellStyle name="Chuẩn 11 69" xfId="2190" xr:uid="{00000000-0005-0000-0000-00000F020000}"/>
    <cellStyle name="Chuẩn 11 7" xfId="163" xr:uid="{00000000-0005-0000-0000-000010020000}"/>
    <cellStyle name="Chuẩn 11 70" xfId="2210" xr:uid="{00000000-0005-0000-0000-000011020000}"/>
    <cellStyle name="Chuẩn 11 71" xfId="2230" xr:uid="{00000000-0005-0000-0000-000012020000}"/>
    <cellStyle name="Chuẩn 11 72" xfId="2247" xr:uid="{00000000-0005-0000-0000-000013020000}"/>
    <cellStyle name="Chuẩn 11 73" xfId="2262" xr:uid="{00000000-0005-0000-0000-000014020000}"/>
    <cellStyle name="Chuẩn 11 74" xfId="2279" xr:uid="{00000000-0005-0000-0000-000015020000}"/>
    <cellStyle name="Chuẩn 11 75" xfId="2294" xr:uid="{00000000-0005-0000-0000-000016020000}"/>
    <cellStyle name="Chuẩn 11 76" xfId="2306" xr:uid="{00000000-0005-0000-0000-000017020000}"/>
    <cellStyle name="Chuẩn 11 77" xfId="2318" xr:uid="{00000000-0005-0000-0000-000018020000}"/>
    <cellStyle name="Chuẩn 11 78" xfId="2327" xr:uid="{00000000-0005-0000-0000-000019020000}"/>
    <cellStyle name="Chuẩn 11 79" xfId="2335" xr:uid="{00000000-0005-0000-0000-00001A020000}"/>
    <cellStyle name="Chuẩn 11 8" xfId="193" xr:uid="{00000000-0005-0000-0000-00001B020000}"/>
    <cellStyle name="Chuẩn 11 80" xfId="2351" xr:uid="{00000000-0005-0000-0000-00001C020000}"/>
    <cellStyle name="Chuẩn 11 81" xfId="2466" xr:uid="{00000000-0005-0000-0000-00001D020000}"/>
    <cellStyle name="Chuẩn 11 82" xfId="2413" xr:uid="{00000000-0005-0000-0000-00001E020000}"/>
    <cellStyle name="Chuẩn 11 83" xfId="2454" xr:uid="{00000000-0005-0000-0000-00001F020000}"/>
    <cellStyle name="Chuẩn 11 84" xfId="2382" xr:uid="{00000000-0005-0000-0000-000020020000}"/>
    <cellStyle name="Chuẩn 11 85" xfId="2502" xr:uid="{00000000-0005-0000-0000-000021020000}"/>
    <cellStyle name="Chuẩn 11 86" xfId="2679" xr:uid="{00000000-0005-0000-0000-000022020000}"/>
    <cellStyle name="Chuẩn 11 87" xfId="2665" xr:uid="{00000000-0005-0000-0000-000023020000}"/>
    <cellStyle name="Chuẩn 11 88" xfId="2662" xr:uid="{00000000-0005-0000-0000-000024020000}"/>
    <cellStyle name="Chuẩn 11 89" xfId="2674" xr:uid="{00000000-0005-0000-0000-000025020000}"/>
    <cellStyle name="Chuẩn 11 9" xfId="223" xr:uid="{00000000-0005-0000-0000-000026020000}"/>
    <cellStyle name="Chuẩn 11 90" xfId="2794" xr:uid="{00000000-0005-0000-0000-000027020000}"/>
    <cellStyle name="Chuẩn 11 91" xfId="2811" xr:uid="{00000000-0005-0000-0000-000028020000}"/>
    <cellStyle name="Chuẩn 11 92" xfId="2964" xr:uid="{00000000-0005-0000-0000-000029020000}"/>
    <cellStyle name="Chuẩn 11 93" xfId="2942" xr:uid="{00000000-0005-0000-0000-00002A020000}"/>
    <cellStyle name="Chuẩn 11 94" xfId="2894" xr:uid="{00000000-0005-0000-0000-00002B020000}"/>
    <cellStyle name="Chuẩn 11 95" xfId="2899" xr:uid="{00000000-0005-0000-0000-00002C020000}"/>
    <cellStyle name="Chuẩn 11 96" xfId="2833" xr:uid="{00000000-0005-0000-0000-00002D020000}"/>
    <cellStyle name="Chuẩn 11 97" xfId="2635" xr:uid="{00000000-0005-0000-0000-00002E020000}"/>
    <cellStyle name="Chuẩn 11 98" xfId="2585" xr:uid="{00000000-0005-0000-0000-00002F020000}"/>
    <cellStyle name="Chuẩn 11 99" xfId="2592" xr:uid="{00000000-0005-0000-0000-000030020000}"/>
    <cellStyle name="Chuẩn 12" xfId="12" xr:uid="{00000000-0005-0000-0000-000031020000}"/>
    <cellStyle name="Chuẩn 12 10" xfId="253" xr:uid="{00000000-0005-0000-0000-000032020000}"/>
    <cellStyle name="Chuẩn 12 100" xfId="2551" xr:uid="{00000000-0005-0000-0000-000033020000}"/>
    <cellStyle name="Chuẩn 12 101" xfId="2584" xr:uid="{00000000-0005-0000-0000-000034020000}"/>
    <cellStyle name="Chuẩn 12 102" xfId="3106" xr:uid="{00000000-0005-0000-0000-000035020000}"/>
    <cellStyle name="Chuẩn 12 103" xfId="3837" xr:uid="{00000000-0005-0000-0000-000036020000}"/>
    <cellStyle name="Chuẩn 12 104" xfId="3064" xr:uid="{00000000-0005-0000-0000-000037020000}"/>
    <cellStyle name="Chuẩn 12 105" xfId="3748" xr:uid="{00000000-0005-0000-0000-000038020000}"/>
    <cellStyle name="Chuẩn 12 106" xfId="3054" xr:uid="{00000000-0005-0000-0000-000039020000}"/>
    <cellStyle name="Chuẩn 12 107" xfId="3757" xr:uid="{00000000-0005-0000-0000-00003A020000}"/>
    <cellStyle name="Chuẩn 12 108" xfId="3046" xr:uid="{00000000-0005-0000-0000-00003B020000}"/>
    <cellStyle name="Chuẩn 12 109" xfId="3766" xr:uid="{00000000-0005-0000-0000-00003C020000}"/>
    <cellStyle name="Chuẩn 12 11" xfId="282" xr:uid="{00000000-0005-0000-0000-00003D020000}"/>
    <cellStyle name="Chuẩn 12 110" xfId="3039" xr:uid="{00000000-0005-0000-0000-00003E020000}"/>
    <cellStyle name="Chuẩn 12 111" xfId="3773" xr:uid="{00000000-0005-0000-0000-00003F020000}"/>
    <cellStyle name="Chuẩn 12 112" xfId="3032" xr:uid="{00000000-0005-0000-0000-000040020000}"/>
    <cellStyle name="Chuẩn 12 113" xfId="3783" xr:uid="{00000000-0005-0000-0000-000041020000}"/>
    <cellStyle name="Chuẩn 12 114" xfId="3027" xr:uid="{00000000-0005-0000-0000-000042020000}"/>
    <cellStyle name="Chuẩn 12 115" xfId="3793" xr:uid="{00000000-0005-0000-0000-000043020000}"/>
    <cellStyle name="Chuẩn 12 116" xfId="3018" xr:uid="{00000000-0005-0000-0000-000044020000}"/>
    <cellStyle name="Chuẩn 12 117" xfId="3806" xr:uid="{00000000-0005-0000-0000-000045020000}"/>
    <cellStyle name="Chuẩn 12 118" xfId="3006" xr:uid="{00000000-0005-0000-0000-000046020000}"/>
    <cellStyle name="Chuẩn 12 119" xfId="3814" xr:uid="{00000000-0005-0000-0000-000047020000}"/>
    <cellStyle name="Chuẩn 12 12" xfId="312" xr:uid="{00000000-0005-0000-0000-000048020000}"/>
    <cellStyle name="Chuẩn 12 120" xfId="3023" xr:uid="{00000000-0005-0000-0000-000049020000}"/>
    <cellStyle name="Chuẩn 12 121" xfId="3984" xr:uid="{00000000-0005-0000-0000-00004A020000}"/>
    <cellStyle name="Chuẩn 12 122" xfId="3009" xr:uid="{00000000-0005-0000-0000-00004B020000}"/>
    <cellStyle name="Chuẩn 12 123" xfId="3988" xr:uid="{00000000-0005-0000-0000-00004C020000}"/>
    <cellStyle name="Chuẩn 12 124" xfId="3863" xr:uid="{00000000-0005-0000-0000-00004D020000}"/>
    <cellStyle name="Chuẩn 12 125" xfId="3992" xr:uid="{00000000-0005-0000-0000-00004E020000}"/>
    <cellStyle name="Chuẩn 12 126" xfId="3875" xr:uid="{00000000-0005-0000-0000-00004F020000}"/>
    <cellStyle name="Chuẩn 12 127" xfId="4034" xr:uid="{00000000-0005-0000-0000-000050020000}"/>
    <cellStyle name="Chuẩn 12 128" xfId="4082" xr:uid="{00000000-0005-0000-0000-000051020000}"/>
    <cellStyle name="Chuẩn 12 129" xfId="4122" xr:uid="{00000000-0005-0000-0000-000052020000}"/>
    <cellStyle name="Chuẩn 12 13" xfId="343" xr:uid="{00000000-0005-0000-0000-000053020000}"/>
    <cellStyle name="Chuẩn 12 130" xfId="4142" xr:uid="{00000000-0005-0000-0000-000054020000}"/>
    <cellStyle name="Chuẩn 12 131" xfId="4173" xr:uid="{00000000-0005-0000-0000-000055020000}"/>
    <cellStyle name="Chuẩn 12 132" xfId="4229" xr:uid="{00000000-0005-0000-0000-000056020000}"/>
    <cellStyle name="Chuẩn 12 133" xfId="4266" xr:uid="{00000000-0005-0000-0000-000057020000}"/>
    <cellStyle name="Chuẩn 12 134" xfId="4408" xr:uid="{00000000-0005-0000-0000-000058020000}"/>
    <cellStyle name="Chuẩn 12 135" xfId="4312" xr:uid="{00000000-0005-0000-0000-000059020000}"/>
    <cellStyle name="Chuẩn 12 136" xfId="4344" xr:uid="{00000000-0005-0000-0000-00005A020000}"/>
    <cellStyle name="Chuẩn 12 137" xfId="4398" xr:uid="{00000000-0005-0000-0000-00005B020000}"/>
    <cellStyle name="Chuẩn 12 138" xfId="4494" xr:uid="{00000000-0005-0000-0000-00005C020000}"/>
    <cellStyle name="Chuẩn 12 139" xfId="4544" xr:uid="{00000000-0005-0000-0000-00005D020000}"/>
    <cellStyle name="Chuẩn 12 14" xfId="394" xr:uid="{00000000-0005-0000-0000-00005E020000}"/>
    <cellStyle name="Chuẩn 12 15" xfId="372" xr:uid="{00000000-0005-0000-0000-00005F020000}"/>
    <cellStyle name="Chuẩn 12 16" xfId="433" xr:uid="{00000000-0005-0000-0000-000060020000}"/>
    <cellStyle name="Chuẩn 12 17" xfId="473" xr:uid="{00000000-0005-0000-0000-000061020000}"/>
    <cellStyle name="Chuẩn 12 18" xfId="572" xr:uid="{00000000-0005-0000-0000-000062020000}"/>
    <cellStyle name="Chuẩn 12 19" xfId="459" xr:uid="{00000000-0005-0000-0000-000063020000}"/>
    <cellStyle name="Chuẩn 12 2" xfId="27" xr:uid="{00000000-0005-0000-0000-000064020000}"/>
    <cellStyle name="Chuẩn 12 2 10" xfId="297" xr:uid="{00000000-0005-0000-0000-000065020000}"/>
    <cellStyle name="Chuẩn 12 2 100" xfId="2526" xr:uid="{00000000-0005-0000-0000-000066020000}"/>
    <cellStyle name="Chuẩn 12 2 101" xfId="3109" xr:uid="{00000000-0005-0000-0000-000067020000}"/>
    <cellStyle name="Chuẩn 12 2 102" xfId="3836" xr:uid="{00000000-0005-0000-0000-000068020000}"/>
    <cellStyle name="Chuẩn 12 2 103" xfId="3067" xr:uid="{00000000-0005-0000-0000-000069020000}"/>
    <cellStyle name="Chuẩn 12 2 104" xfId="3746" xr:uid="{00000000-0005-0000-0000-00006A020000}"/>
    <cellStyle name="Chuẩn 12 2 105" xfId="3059" xr:uid="{00000000-0005-0000-0000-00006B020000}"/>
    <cellStyle name="Chuẩn 12 2 106" xfId="3754" xr:uid="{00000000-0005-0000-0000-00006C020000}"/>
    <cellStyle name="Chuẩn 12 2 107" xfId="3048" xr:uid="{00000000-0005-0000-0000-00006D020000}"/>
    <cellStyle name="Chuẩn 12 2 108" xfId="3762" xr:uid="{00000000-0005-0000-0000-00006E020000}"/>
    <cellStyle name="Chuẩn 12 2 109" xfId="3040" xr:uid="{00000000-0005-0000-0000-00006F020000}"/>
    <cellStyle name="Chuẩn 12 2 11" xfId="327" xr:uid="{00000000-0005-0000-0000-000070020000}"/>
    <cellStyle name="Chuẩn 12 2 110" xfId="3770" xr:uid="{00000000-0005-0000-0000-000071020000}"/>
    <cellStyle name="Chuẩn 12 2 111" xfId="3038" xr:uid="{00000000-0005-0000-0000-000072020000}"/>
    <cellStyle name="Chuẩn 12 2 112" xfId="3780" xr:uid="{00000000-0005-0000-0000-000073020000}"/>
    <cellStyle name="Chuẩn 12 2 113" xfId="3029" xr:uid="{00000000-0005-0000-0000-000074020000}"/>
    <cellStyle name="Chuẩn 12 2 114" xfId="3786" xr:uid="{00000000-0005-0000-0000-000075020000}"/>
    <cellStyle name="Chuẩn 12 2 115" xfId="3020" xr:uid="{00000000-0005-0000-0000-000076020000}"/>
    <cellStyle name="Chuẩn 12 2 116" xfId="3803" xr:uid="{00000000-0005-0000-0000-000077020000}"/>
    <cellStyle name="Chuẩn 12 2 117" xfId="3011" xr:uid="{00000000-0005-0000-0000-000078020000}"/>
    <cellStyle name="Chuẩn 12 2 118" xfId="3810" xr:uid="{00000000-0005-0000-0000-000079020000}"/>
    <cellStyle name="Chuẩn 12 2 119" xfId="3026" xr:uid="{00000000-0005-0000-0000-00007A020000}"/>
    <cellStyle name="Chuẩn 12 2 12" xfId="358" xr:uid="{00000000-0005-0000-0000-00007B020000}"/>
    <cellStyle name="Chuẩn 12 2 120" xfId="3983" xr:uid="{00000000-0005-0000-0000-00007C020000}"/>
    <cellStyle name="Chuẩn 12 2 121" xfId="3014" xr:uid="{00000000-0005-0000-0000-00007D020000}"/>
    <cellStyle name="Chuẩn 12 2 122" xfId="3987" xr:uid="{00000000-0005-0000-0000-00007E020000}"/>
    <cellStyle name="Chuẩn 12 2 123" xfId="3861" xr:uid="{00000000-0005-0000-0000-00007F020000}"/>
    <cellStyle name="Chuẩn 12 2 124" xfId="3991" xr:uid="{00000000-0005-0000-0000-000080020000}"/>
    <cellStyle name="Chuẩn 12 2 125" xfId="3873" xr:uid="{00000000-0005-0000-0000-000081020000}"/>
    <cellStyle name="Chuẩn 12 2 126" xfId="4035" xr:uid="{00000000-0005-0000-0000-000082020000}"/>
    <cellStyle name="Chuẩn 12 2 127" xfId="4097" xr:uid="{00000000-0005-0000-0000-000083020000}"/>
    <cellStyle name="Chuẩn 12 2 128" xfId="4102" xr:uid="{00000000-0005-0000-0000-000084020000}"/>
    <cellStyle name="Chuẩn 12 2 129" xfId="4157" xr:uid="{00000000-0005-0000-0000-000085020000}"/>
    <cellStyle name="Chuẩn 12 2 13" xfId="363" xr:uid="{00000000-0005-0000-0000-000086020000}"/>
    <cellStyle name="Chuẩn 12 2 130" xfId="4188" xr:uid="{00000000-0005-0000-0000-000087020000}"/>
    <cellStyle name="Chuẩn 12 2 131" xfId="4211" xr:uid="{00000000-0005-0000-0000-000088020000}"/>
    <cellStyle name="Chuẩn 12 2 132" xfId="4281" xr:uid="{00000000-0005-0000-0000-000089020000}"/>
    <cellStyle name="Chuẩn 12 2 133" xfId="4380" xr:uid="{00000000-0005-0000-0000-00008A020000}"/>
    <cellStyle name="Chuẩn 12 2 134" xfId="4436" xr:uid="{00000000-0005-0000-0000-00008B020000}"/>
    <cellStyle name="Chuẩn 12 2 135" xfId="4307" xr:uid="{00000000-0005-0000-0000-00008C020000}"/>
    <cellStyle name="Chuẩn 12 2 136" xfId="4337" xr:uid="{00000000-0005-0000-0000-00008D020000}"/>
    <cellStyle name="Chuẩn 12 2 137" xfId="4509" xr:uid="{00000000-0005-0000-0000-00008E020000}"/>
    <cellStyle name="Chuẩn 12 2 138" xfId="4530" xr:uid="{00000000-0005-0000-0000-00008F020000}"/>
    <cellStyle name="Chuẩn 12 2 14" xfId="431" xr:uid="{00000000-0005-0000-0000-000090020000}"/>
    <cellStyle name="Chuẩn 12 2 15" xfId="447" xr:uid="{00000000-0005-0000-0000-000091020000}"/>
    <cellStyle name="Chuẩn 12 2 16" xfId="475" xr:uid="{00000000-0005-0000-0000-000092020000}"/>
    <cellStyle name="Chuẩn 12 2 17" xfId="569" xr:uid="{00000000-0005-0000-0000-000093020000}"/>
    <cellStyle name="Chuẩn 12 2 18" xfId="461" xr:uid="{00000000-0005-0000-0000-000094020000}"/>
    <cellStyle name="Chuẩn 12 2 19" xfId="581" xr:uid="{00000000-0005-0000-0000-000095020000}"/>
    <cellStyle name="Chuẩn 12 2 2" xfId="57" xr:uid="{00000000-0005-0000-0000-000096020000}"/>
    <cellStyle name="Chuẩn 12 2 20" xfId="595" xr:uid="{00000000-0005-0000-0000-000097020000}"/>
    <cellStyle name="Chuẩn 12 2 21" xfId="607" xr:uid="{00000000-0005-0000-0000-000098020000}"/>
    <cellStyle name="Chuẩn 12 2 22" xfId="681" xr:uid="{00000000-0005-0000-0000-000099020000}"/>
    <cellStyle name="Chuẩn 12 2 23" xfId="910" xr:uid="{00000000-0005-0000-0000-00009A020000}"/>
    <cellStyle name="Chuẩn 12 2 24" xfId="661" xr:uid="{00000000-0005-0000-0000-00009B020000}"/>
    <cellStyle name="Chuẩn 12 2 25" xfId="937" xr:uid="{00000000-0005-0000-0000-00009C020000}"/>
    <cellStyle name="Chuẩn 12 2 26" xfId="632" xr:uid="{00000000-0005-0000-0000-00009D020000}"/>
    <cellStyle name="Chuẩn 12 2 27" xfId="995" xr:uid="{00000000-0005-0000-0000-00009E020000}"/>
    <cellStyle name="Chuẩn 12 2 28" xfId="1025" xr:uid="{00000000-0005-0000-0000-00009F020000}"/>
    <cellStyle name="Chuẩn 12 2 29" xfId="1055" xr:uid="{00000000-0005-0000-0000-0000A0020000}"/>
    <cellStyle name="Chuẩn 12 2 3" xfId="89" xr:uid="{00000000-0005-0000-0000-0000A1020000}"/>
    <cellStyle name="Chuẩn 12 2 30" xfId="1085" xr:uid="{00000000-0005-0000-0000-0000A2020000}"/>
    <cellStyle name="Chuẩn 12 2 31" xfId="1115" xr:uid="{00000000-0005-0000-0000-0000A3020000}"/>
    <cellStyle name="Chuẩn 12 2 32" xfId="1145" xr:uid="{00000000-0005-0000-0000-0000A4020000}"/>
    <cellStyle name="Chuẩn 12 2 33" xfId="1175" xr:uid="{00000000-0005-0000-0000-0000A5020000}"/>
    <cellStyle name="Chuẩn 12 2 34" xfId="1205" xr:uid="{00000000-0005-0000-0000-0000A6020000}"/>
    <cellStyle name="Chuẩn 12 2 35" xfId="1234" xr:uid="{00000000-0005-0000-0000-0000A7020000}"/>
    <cellStyle name="Chuẩn 12 2 36" xfId="1264" xr:uid="{00000000-0005-0000-0000-0000A8020000}"/>
    <cellStyle name="Chuẩn 12 2 37" xfId="1293" xr:uid="{00000000-0005-0000-0000-0000A9020000}"/>
    <cellStyle name="Chuẩn 12 2 38" xfId="1323" xr:uid="{00000000-0005-0000-0000-0000AA020000}"/>
    <cellStyle name="Chuẩn 12 2 39" xfId="1352" xr:uid="{00000000-0005-0000-0000-0000AB020000}"/>
    <cellStyle name="Chuẩn 12 2 4" xfId="118" xr:uid="{00000000-0005-0000-0000-0000AC020000}"/>
    <cellStyle name="Chuẩn 12 2 40" xfId="1381" xr:uid="{00000000-0005-0000-0000-0000AD020000}"/>
    <cellStyle name="Chuẩn 12 2 41" xfId="1409" xr:uid="{00000000-0005-0000-0000-0000AE020000}"/>
    <cellStyle name="Chuẩn 12 2 42" xfId="1439" xr:uid="{00000000-0005-0000-0000-0000AF020000}"/>
    <cellStyle name="Chuẩn 12 2 43" xfId="1467" xr:uid="{00000000-0005-0000-0000-0000B0020000}"/>
    <cellStyle name="Chuẩn 12 2 44" xfId="1497" xr:uid="{00000000-0005-0000-0000-0000B1020000}"/>
    <cellStyle name="Chuẩn 12 2 45" xfId="1525" xr:uid="{00000000-0005-0000-0000-0000B2020000}"/>
    <cellStyle name="Chuẩn 12 2 46" xfId="1554" xr:uid="{00000000-0005-0000-0000-0000B3020000}"/>
    <cellStyle name="Chuẩn 12 2 47" xfId="1582" xr:uid="{00000000-0005-0000-0000-0000B4020000}"/>
    <cellStyle name="Chuẩn 12 2 48" xfId="1611" xr:uid="{00000000-0005-0000-0000-0000B5020000}"/>
    <cellStyle name="Chuẩn 12 2 49" xfId="1639" xr:uid="{00000000-0005-0000-0000-0000B6020000}"/>
    <cellStyle name="Chuẩn 12 2 5" xfId="149" xr:uid="{00000000-0005-0000-0000-0000B7020000}"/>
    <cellStyle name="Chuẩn 12 2 50" xfId="1667" xr:uid="{00000000-0005-0000-0000-0000B8020000}"/>
    <cellStyle name="Chuẩn 12 2 51" xfId="1696" xr:uid="{00000000-0005-0000-0000-0000B9020000}"/>
    <cellStyle name="Chuẩn 12 2 52" xfId="1724" xr:uid="{00000000-0005-0000-0000-0000BA020000}"/>
    <cellStyle name="Chuẩn 12 2 53" xfId="1754" xr:uid="{00000000-0005-0000-0000-0000BB020000}"/>
    <cellStyle name="Chuẩn 12 2 54" xfId="1781" xr:uid="{00000000-0005-0000-0000-0000BC020000}"/>
    <cellStyle name="Chuẩn 12 2 55" xfId="1810" xr:uid="{00000000-0005-0000-0000-0000BD020000}"/>
    <cellStyle name="Chuẩn 12 2 56" xfId="1837" xr:uid="{00000000-0005-0000-0000-0000BE020000}"/>
    <cellStyle name="Chuẩn 12 2 57" xfId="1865" xr:uid="{00000000-0005-0000-0000-0000BF020000}"/>
    <cellStyle name="Chuẩn 12 2 58" xfId="1892" xr:uid="{00000000-0005-0000-0000-0000C0020000}"/>
    <cellStyle name="Chuẩn 12 2 59" xfId="1919" xr:uid="{00000000-0005-0000-0000-0000C1020000}"/>
    <cellStyle name="Chuẩn 12 2 6" xfId="179" xr:uid="{00000000-0005-0000-0000-0000C2020000}"/>
    <cellStyle name="Chuẩn 12 2 60" xfId="1947" xr:uid="{00000000-0005-0000-0000-0000C3020000}"/>
    <cellStyle name="Chuẩn 12 2 61" xfId="1973" xr:uid="{00000000-0005-0000-0000-0000C4020000}"/>
    <cellStyle name="Chuẩn 12 2 62" xfId="2000" xr:uid="{00000000-0005-0000-0000-0000C5020000}"/>
    <cellStyle name="Chuẩn 12 2 63" xfId="2025" xr:uid="{00000000-0005-0000-0000-0000C6020000}"/>
    <cellStyle name="Chuẩn 12 2 64" xfId="2050" xr:uid="{00000000-0005-0000-0000-0000C7020000}"/>
    <cellStyle name="Chuẩn 12 2 65" xfId="2075" xr:uid="{00000000-0005-0000-0000-0000C8020000}"/>
    <cellStyle name="Chuẩn 12 2 66" xfId="2098" xr:uid="{00000000-0005-0000-0000-0000C9020000}"/>
    <cellStyle name="Chuẩn 12 2 67" xfId="2121" xr:uid="{00000000-0005-0000-0000-0000CA020000}"/>
    <cellStyle name="Chuẩn 12 2 68" xfId="2145" xr:uid="{00000000-0005-0000-0000-0000CB020000}"/>
    <cellStyle name="Chuẩn 12 2 69" xfId="2167" xr:uid="{00000000-0005-0000-0000-0000CC020000}"/>
    <cellStyle name="Chuẩn 12 2 7" xfId="209" xr:uid="{00000000-0005-0000-0000-0000CD020000}"/>
    <cellStyle name="Chuẩn 12 2 70" xfId="2188" xr:uid="{00000000-0005-0000-0000-0000CE020000}"/>
    <cellStyle name="Chuẩn 12 2 71" xfId="2209" xr:uid="{00000000-0005-0000-0000-0000CF020000}"/>
    <cellStyle name="Chuẩn 12 2 72" xfId="2205" xr:uid="{00000000-0005-0000-0000-0000D0020000}"/>
    <cellStyle name="Chuẩn 12 2 73" xfId="2248" xr:uid="{00000000-0005-0000-0000-0000D1020000}"/>
    <cellStyle name="Chuẩn 12 2 74" xfId="2240" xr:uid="{00000000-0005-0000-0000-0000D2020000}"/>
    <cellStyle name="Chuẩn 12 2 75" xfId="2278" xr:uid="{00000000-0005-0000-0000-0000D3020000}"/>
    <cellStyle name="Chuẩn 12 2 76" xfId="2292" xr:uid="{00000000-0005-0000-0000-0000D4020000}"/>
    <cellStyle name="Chuẩn 12 2 77" xfId="2305" xr:uid="{00000000-0005-0000-0000-0000D5020000}"/>
    <cellStyle name="Chuẩn 12 2 78" xfId="2317" xr:uid="{00000000-0005-0000-0000-0000D6020000}"/>
    <cellStyle name="Chuẩn 12 2 79" xfId="2367" xr:uid="{00000000-0005-0000-0000-0000D7020000}"/>
    <cellStyle name="Chuẩn 12 2 8" xfId="239" xr:uid="{00000000-0005-0000-0000-0000D8020000}"/>
    <cellStyle name="Chuẩn 12 2 80" xfId="2443" xr:uid="{00000000-0005-0000-0000-0000D9020000}"/>
    <cellStyle name="Chuẩn 12 2 81" xfId="2418" xr:uid="{00000000-0005-0000-0000-0000DA020000}"/>
    <cellStyle name="Chuẩn 12 2 82" xfId="2387" xr:uid="{00000000-0005-0000-0000-0000DB020000}"/>
    <cellStyle name="Chuẩn 12 2 83" xfId="2444" xr:uid="{00000000-0005-0000-0000-0000DC020000}"/>
    <cellStyle name="Chuẩn 12 2 84" xfId="2518" xr:uid="{00000000-0005-0000-0000-0000DD020000}"/>
    <cellStyle name="Chuẩn 12 2 85" xfId="2725" xr:uid="{00000000-0005-0000-0000-0000DE020000}"/>
    <cellStyle name="Chuẩn 12 2 86" xfId="2730" xr:uid="{00000000-0005-0000-0000-0000DF020000}"/>
    <cellStyle name="Chuẩn 12 2 87" xfId="2660" xr:uid="{00000000-0005-0000-0000-0000E0020000}"/>
    <cellStyle name="Chuẩn 12 2 88" xfId="2752" xr:uid="{00000000-0005-0000-0000-0000E1020000}"/>
    <cellStyle name="Chuẩn 12 2 89" xfId="2677" xr:uid="{00000000-0005-0000-0000-0000E2020000}"/>
    <cellStyle name="Chuẩn 12 2 9" xfId="268" xr:uid="{00000000-0005-0000-0000-0000E3020000}"/>
    <cellStyle name="Chuẩn 12 2 90" xfId="2827" xr:uid="{00000000-0005-0000-0000-0000E4020000}"/>
    <cellStyle name="Chuẩn 12 2 91" xfId="2936" xr:uid="{00000000-0005-0000-0000-0000E5020000}"/>
    <cellStyle name="Chuẩn 12 2 92" xfId="2832" xr:uid="{00000000-0005-0000-0000-0000E6020000}"/>
    <cellStyle name="Chuẩn 12 2 93" xfId="2919" xr:uid="{00000000-0005-0000-0000-0000E7020000}"/>
    <cellStyle name="Chuẩn 12 2 94" xfId="2917" xr:uid="{00000000-0005-0000-0000-0000E8020000}"/>
    <cellStyle name="Chuẩn 12 2 95" xfId="2844" xr:uid="{00000000-0005-0000-0000-0000E9020000}"/>
    <cellStyle name="Chuẩn 12 2 96" xfId="2603" xr:uid="{00000000-0005-0000-0000-0000EA020000}"/>
    <cellStyle name="Chuẩn 12 2 97" xfId="2682" xr:uid="{00000000-0005-0000-0000-0000EB020000}"/>
    <cellStyle name="Chuẩn 12 2 98" xfId="2524" xr:uid="{00000000-0005-0000-0000-0000EC020000}"/>
    <cellStyle name="Chuẩn 12 2 99" xfId="2573" xr:uid="{00000000-0005-0000-0000-0000ED020000}"/>
    <cellStyle name="Chuẩn 12 20" xfId="584" xr:uid="{00000000-0005-0000-0000-0000EE020000}"/>
    <cellStyle name="Chuẩn 12 21" xfId="597" xr:uid="{00000000-0005-0000-0000-0000EF020000}"/>
    <cellStyle name="Chuẩn 12 22" xfId="609" xr:uid="{00000000-0005-0000-0000-0000F0020000}"/>
    <cellStyle name="Chuẩn 12 23" xfId="677" xr:uid="{00000000-0005-0000-0000-0000F1020000}"/>
    <cellStyle name="Chuẩn 12 24" xfId="914" xr:uid="{00000000-0005-0000-0000-0000F2020000}"/>
    <cellStyle name="Chuẩn 12 25" xfId="656" xr:uid="{00000000-0005-0000-0000-0000F3020000}"/>
    <cellStyle name="Chuẩn 12 26" xfId="943" xr:uid="{00000000-0005-0000-0000-0000F4020000}"/>
    <cellStyle name="Chuẩn 12 27" xfId="968" xr:uid="{00000000-0005-0000-0000-0000F5020000}"/>
    <cellStyle name="Chuẩn 12 28" xfId="1000" xr:uid="{00000000-0005-0000-0000-0000F6020000}"/>
    <cellStyle name="Chuẩn 12 29" xfId="1030" xr:uid="{00000000-0005-0000-0000-0000F7020000}"/>
    <cellStyle name="Chuẩn 12 3" xfId="42" xr:uid="{00000000-0005-0000-0000-0000F8020000}"/>
    <cellStyle name="Chuẩn 12 3 2" xfId="3141" xr:uid="{00000000-0005-0000-0000-0000F9020000}"/>
    <cellStyle name="Chuẩn 12 3 3" xfId="3142" xr:uid="{00000000-0005-0000-0000-0000FA020000}"/>
    <cellStyle name="Chuẩn 12 30" xfId="1060" xr:uid="{00000000-0005-0000-0000-0000FB020000}"/>
    <cellStyle name="Chuẩn 12 31" xfId="1090" xr:uid="{00000000-0005-0000-0000-0000FC020000}"/>
    <cellStyle name="Chuẩn 12 32" xfId="1120" xr:uid="{00000000-0005-0000-0000-0000FD020000}"/>
    <cellStyle name="Chuẩn 12 33" xfId="1150" xr:uid="{00000000-0005-0000-0000-0000FE020000}"/>
    <cellStyle name="Chuẩn 12 34" xfId="1180" xr:uid="{00000000-0005-0000-0000-0000FF020000}"/>
    <cellStyle name="Chuẩn 12 35" xfId="1210" xr:uid="{00000000-0005-0000-0000-000000030000}"/>
    <cellStyle name="Chuẩn 12 36" xfId="1239" xr:uid="{00000000-0005-0000-0000-000001030000}"/>
    <cellStyle name="Chuẩn 12 37" xfId="1269" xr:uid="{00000000-0005-0000-0000-000002030000}"/>
    <cellStyle name="Chuẩn 12 38" xfId="1298" xr:uid="{00000000-0005-0000-0000-000003030000}"/>
    <cellStyle name="Chuẩn 12 39" xfId="1328" xr:uid="{00000000-0005-0000-0000-000004030000}"/>
    <cellStyle name="Chuẩn 12 4" xfId="74" xr:uid="{00000000-0005-0000-0000-000005030000}"/>
    <cellStyle name="Chuẩn 12 4 2" xfId="3146" xr:uid="{00000000-0005-0000-0000-000006030000}"/>
    <cellStyle name="Chuẩn 12 4 3" xfId="3147" xr:uid="{00000000-0005-0000-0000-000007030000}"/>
    <cellStyle name="Chuẩn 12 40" xfId="1357" xr:uid="{00000000-0005-0000-0000-000008030000}"/>
    <cellStyle name="Chuẩn 12 41" xfId="1386" xr:uid="{00000000-0005-0000-0000-000009030000}"/>
    <cellStyle name="Chuẩn 12 42" xfId="1414" xr:uid="{00000000-0005-0000-0000-00000A030000}"/>
    <cellStyle name="Chuẩn 12 43" xfId="1444" xr:uid="{00000000-0005-0000-0000-00000B030000}"/>
    <cellStyle name="Chuẩn 12 44" xfId="1472" xr:uid="{00000000-0005-0000-0000-00000C030000}"/>
    <cellStyle name="Chuẩn 12 45" xfId="1502" xr:uid="{00000000-0005-0000-0000-00000D030000}"/>
    <cellStyle name="Chuẩn 12 46" xfId="1530" xr:uid="{00000000-0005-0000-0000-00000E030000}"/>
    <cellStyle name="Chuẩn 12 47" xfId="1559" xr:uid="{00000000-0005-0000-0000-00000F030000}"/>
    <cellStyle name="Chuẩn 12 48" xfId="1587" xr:uid="{00000000-0005-0000-0000-000010030000}"/>
    <cellStyle name="Chuẩn 12 49" xfId="1616" xr:uid="{00000000-0005-0000-0000-000011030000}"/>
    <cellStyle name="Chuẩn 12 5" xfId="103" xr:uid="{00000000-0005-0000-0000-000012030000}"/>
    <cellStyle name="Chuẩn 12 50" xfId="1644" xr:uid="{00000000-0005-0000-0000-000013030000}"/>
    <cellStyle name="Chuẩn 12 51" xfId="1672" xr:uid="{00000000-0005-0000-0000-000014030000}"/>
    <cellStyle name="Chuẩn 12 52" xfId="1701" xr:uid="{00000000-0005-0000-0000-000015030000}"/>
    <cellStyle name="Chuẩn 12 53" xfId="1729" xr:uid="{00000000-0005-0000-0000-000016030000}"/>
    <cellStyle name="Chuẩn 12 54" xfId="1758" xr:uid="{00000000-0005-0000-0000-000017030000}"/>
    <cellStyle name="Chuẩn 12 55" xfId="1786" xr:uid="{00000000-0005-0000-0000-000018030000}"/>
    <cellStyle name="Chuẩn 12 56" xfId="1814" xr:uid="{00000000-0005-0000-0000-000019030000}"/>
    <cellStyle name="Chuẩn 12 57" xfId="1841" xr:uid="{00000000-0005-0000-0000-00001A030000}"/>
    <cellStyle name="Chuẩn 12 58" xfId="1870" xr:uid="{00000000-0005-0000-0000-00001B030000}"/>
    <cellStyle name="Chuẩn 12 59" xfId="1896" xr:uid="{00000000-0005-0000-0000-00001C030000}"/>
    <cellStyle name="Chuẩn 12 6" xfId="134" xr:uid="{00000000-0005-0000-0000-00001D030000}"/>
    <cellStyle name="Chuẩn 12 60" xfId="1924" xr:uid="{00000000-0005-0000-0000-00001E030000}"/>
    <cellStyle name="Chuẩn 12 61" xfId="1951" xr:uid="{00000000-0005-0000-0000-00001F030000}"/>
    <cellStyle name="Chuẩn 12 62" xfId="1978" xr:uid="{00000000-0005-0000-0000-000020030000}"/>
    <cellStyle name="Chuẩn 12 63" xfId="2005" xr:uid="{00000000-0005-0000-0000-000021030000}"/>
    <cellStyle name="Chuẩn 12 64" xfId="2029" xr:uid="{00000000-0005-0000-0000-000022030000}"/>
    <cellStyle name="Chuẩn 12 65" xfId="2054" xr:uid="{00000000-0005-0000-0000-000023030000}"/>
    <cellStyle name="Chuẩn 12 66" xfId="2078" xr:uid="{00000000-0005-0000-0000-000024030000}"/>
    <cellStyle name="Chuẩn 12 67" xfId="2102" xr:uid="{00000000-0005-0000-0000-000025030000}"/>
    <cellStyle name="Chuẩn 12 68" xfId="2124" xr:uid="{00000000-0005-0000-0000-000026030000}"/>
    <cellStyle name="Chuẩn 12 69" xfId="2149" xr:uid="{00000000-0005-0000-0000-000027030000}"/>
    <cellStyle name="Chuẩn 12 7" xfId="164" xr:uid="{00000000-0005-0000-0000-000028030000}"/>
    <cellStyle name="Chuẩn 12 70" xfId="2170" xr:uid="{00000000-0005-0000-0000-000029030000}"/>
    <cellStyle name="Chuẩn 12 71" xfId="2191" xr:uid="{00000000-0005-0000-0000-00002A030000}"/>
    <cellStyle name="Chuẩn 12 72" xfId="2211" xr:uid="{00000000-0005-0000-0000-00002B030000}"/>
    <cellStyle name="Chuẩn 12 73" xfId="2228" xr:uid="{00000000-0005-0000-0000-00002C030000}"/>
    <cellStyle name="Chuẩn 12 74" xfId="2252" xr:uid="{00000000-0005-0000-0000-00002D030000}"/>
    <cellStyle name="Chuẩn 12 75" xfId="2263" xr:uid="{00000000-0005-0000-0000-00002E030000}"/>
    <cellStyle name="Chuẩn 12 76" xfId="2282" xr:uid="{00000000-0005-0000-0000-00002F030000}"/>
    <cellStyle name="Chuẩn 12 77" xfId="2295" xr:uid="{00000000-0005-0000-0000-000030030000}"/>
    <cellStyle name="Chuẩn 12 78" xfId="2307" xr:uid="{00000000-0005-0000-0000-000031030000}"/>
    <cellStyle name="Chuẩn 12 79" xfId="2319" xr:uid="{00000000-0005-0000-0000-000032030000}"/>
    <cellStyle name="Chuẩn 12 8" xfId="194" xr:uid="{00000000-0005-0000-0000-000033030000}"/>
    <cellStyle name="Chuẩn 12 80" xfId="2352" xr:uid="{00000000-0005-0000-0000-000034030000}"/>
    <cellStyle name="Chuẩn 12 81" xfId="2465" xr:uid="{00000000-0005-0000-0000-000035030000}"/>
    <cellStyle name="Chuẩn 12 82" xfId="2439" xr:uid="{00000000-0005-0000-0000-000036030000}"/>
    <cellStyle name="Chuẩn 12 83" xfId="2429" xr:uid="{00000000-0005-0000-0000-000037030000}"/>
    <cellStyle name="Chuẩn 12 84" xfId="2397" xr:uid="{00000000-0005-0000-0000-000038030000}"/>
    <cellStyle name="Chuẩn 12 85" xfId="2503" xr:uid="{00000000-0005-0000-0000-000039030000}"/>
    <cellStyle name="Chuẩn 12 86" xfId="2751" xr:uid="{00000000-0005-0000-0000-00003A030000}"/>
    <cellStyle name="Chuẩn 12 87" xfId="2739" xr:uid="{00000000-0005-0000-0000-00003B030000}"/>
    <cellStyle name="Chuẩn 12 88" xfId="2713" xr:uid="{00000000-0005-0000-0000-00003C030000}"/>
    <cellStyle name="Chuẩn 12 89" xfId="2729" xr:uid="{00000000-0005-0000-0000-00003D030000}"/>
    <cellStyle name="Chuẩn 12 9" xfId="224" xr:uid="{00000000-0005-0000-0000-00003E030000}"/>
    <cellStyle name="Chuẩn 12 90" xfId="2707" xr:uid="{00000000-0005-0000-0000-00003F030000}"/>
    <cellStyle name="Chuẩn 12 91" xfId="2812" xr:uid="{00000000-0005-0000-0000-000040030000}"/>
    <cellStyle name="Chuẩn 12 92" xfId="2963" xr:uid="{00000000-0005-0000-0000-000041030000}"/>
    <cellStyle name="Chuẩn 12 93" xfId="2962" xr:uid="{00000000-0005-0000-0000-000042030000}"/>
    <cellStyle name="Chuẩn 12 94" xfId="2848" xr:uid="{00000000-0005-0000-0000-000043030000}"/>
    <cellStyle name="Chuẩn 12 95" xfId="2931" xr:uid="{00000000-0005-0000-0000-000044030000}"/>
    <cellStyle name="Chuẩn 12 96" xfId="2855" xr:uid="{00000000-0005-0000-0000-000045030000}"/>
    <cellStyle name="Chuẩn 12 97" xfId="2634" xr:uid="{00000000-0005-0000-0000-000046030000}"/>
    <cellStyle name="Chuẩn 12 98" xfId="2550" xr:uid="{00000000-0005-0000-0000-000047030000}"/>
    <cellStyle name="Chuẩn 12 99" xfId="2627" xr:uid="{00000000-0005-0000-0000-000048030000}"/>
    <cellStyle name="Chuẩn 13" xfId="13" xr:uid="{00000000-0005-0000-0000-000049030000}"/>
    <cellStyle name="Chuẩn 13 10" xfId="254" xr:uid="{00000000-0005-0000-0000-00004A030000}"/>
    <cellStyle name="Chuẩn 13 100" xfId="2547" xr:uid="{00000000-0005-0000-0000-00004B030000}"/>
    <cellStyle name="Chuẩn 13 101" xfId="2588" xr:uid="{00000000-0005-0000-0000-00004C030000}"/>
    <cellStyle name="Chuẩn 13 102" xfId="3162" xr:uid="{00000000-0005-0000-0000-00004D030000}"/>
    <cellStyle name="Chuẩn 13 103" xfId="3795" xr:uid="{00000000-0005-0000-0000-00004E030000}"/>
    <cellStyle name="Chuẩn 13 104" xfId="3107" xr:uid="{00000000-0005-0000-0000-00004F030000}"/>
    <cellStyle name="Chuẩn 13 105" xfId="3701" xr:uid="{00000000-0005-0000-0000-000050030000}"/>
    <cellStyle name="Chuẩn 13 106" xfId="3103" xr:uid="{00000000-0005-0000-0000-000051030000}"/>
    <cellStyle name="Chuẩn 13 107" xfId="3712" xr:uid="{00000000-0005-0000-0000-000052030000}"/>
    <cellStyle name="Chuẩn 13 108" xfId="3097" xr:uid="{00000000-0005-0000-0000-000053030000}"/>
    <cellStyle name="Chuẩn 13 109" xfId="3721" xr:uid="{00000000-0005-0000-0000-000054030000}"/>
    <cellStyle name="Chuẩn 13 11" xfId="283" xr:uid="{00000000-0005-0000-0000-000055030000}"/>
    <cellStyle name="Chuẩn 13 110" xfId="3089" xr:uid="{00000000-0005-0000-0000-000056030000}"/>
    <cellStyle name="Chuẩn 13 111" xfId="3727" xr:uid="{00000000-0005-0000-0000-000057030000}"/>
    <cellStyle name="Chuẩn 13 112" xfId="3085" xr:uid="{00000000-0005-0000-0000-000058030000}"/>
    <cellStyle name="Chuẩn 13 113" xfId="3733" xr:uid="{00000000-0005-0000-0000-000059030000}"/>
    <cellStyle name="Chuẩn 13 114" xfId="3078" xr:uid="{00000000-0005-0000-0000-00005A030000}"/>
    <cellStyle name="Chuẩn 13 115" xfId="3740" xr:uid="{00000000-0005-0000-0000-00005B030000}"/>
    <cellStyle name="Chuẩn 13 116" xfId="3069" xr:uid="{00000000-0005-0000-0000-00005C030000}"/>
    <cellStyle name="Chuẩn 13 117" xfId="3749" xr:uid="{00000000-0005-0000-0000-00005D030000}"/>
    <cellStyle name="Chuẩn 13 118" xfId="3060" xr:uid="{00000000-0005-0000-0000-00005E030000}"/>
    <cellStyle name="Chuẩn 13 119" xfId="3755" xr:uid="{00000000-0005-0000-0000-00005F030000}"/>
    <cellStyle name="Chuẩn 13 12" xfId="313" xr:uid="{00000000-0005-0000-0000-000060030000}"/>
    <cellStyle name="Chuẩn 13 120" xfId="3086" xr:uid="{00000000-0005-0000-0000-000061030000}"/>
    <cellStyle name="Chuẩn 13 121" xfId="3958" xr:uid="{00000000-0005-0000-0000-000062030000}"/>
    <cellStyle name="Chuẩn 13 122" xfId="3079" xr:uid="{00000000-0005-0000-0000-000063030000}"/>
    <cellStyle name="Chuẩn 13 123" xfId="3968" xr:uid="{00000000-0005-0000-0000-000064030000}"/>
    <cellStyle name="Chuẩn 13 124" xfId="3066" xr:uid="{00000000-0005-0000-0000-000065030000}"/>
    <cellStyle name="Chuẩn 13 125" xfId="3978" xr:uid="{00000000-0005-0000-0000-000066030000}"/>
    <cellStyle name="Chuẩn 13 126" xfId="3051" xr:uid="{00000000-0005-0000-0000-000067030000}"/>
    <cellStyle name="Chuẩn 13 127" xfId="4036" xr:uid="{00000000-0005-0000-0000-000068030000}"/>
    <cellStyle name="Chuẩn 13 128" xfId="4083" xr:uid="{00000000-0005-0000-0000-000069030000}"/>
    <cellStyle name="Chuẩn 13 129" xfId="4121" xr:uid="{00000000-0005-0000-0000-00006A030000}"/>
    <cellStyle name="Chuẩn 13 13" xfId="344" xr:uid="{00000000-0005-0000-0000-00006B030000}"/>
    <cellStyle name="Chuẩn 13 130" xfId="4143" xr:uid="{00000000-0005-0000-0000-00006C030000}"/>
    <cellStyle name="Chuẩn 13 131" xfId="4174" xr:uid="{00000000-0005-0000-0000-00006D030000}"/>
    <cellStyle name="Chuẩn 13 132" xfId="4194" xr:uid="{00000000-0005-0000-0000-00006E030000}"/>
    <cellStyle name="Chuẩn 13 133" xfId="4267" xr:uid="{00000000-0005-0000-0000-00006F030000}"/>
    <cellStyle name="Chuẩn 13 134" xfId="4293" xr:uid="{00000000-0005-0000-0000-000070030000}"/>
    <cellStyle name="Chuẩn 13 135" xfId="4453" xr:uid="{00000000-0005-0000-0000-000071030000}"/>
    <cellStyle name="Chuẩn 13 136" xfId="4288" xr:uid="{00000000-0005-0000-0000-000072030000}"/>
    <cellStyle name="Chuẩn 13 137" xfId="4324" xr:uid="{00000000-0005-0000-0000-000073030000}"/>
    <cellStyle name="Chuẩn 13 138" xfId="4495" xr:uid="{00000000-0005-0000-0000-000074030000}"/>
    <cellStyle name="Chuẩn 13 139" xfId="4516" xr:uid="{00000000-0005-0000-0000-000075030000}"/>
    <cellStyle name="Chuẩn 13 14" xfId="386" xr:uid="{00000000-0005-0000-0000-000076030000}"/>
    <cellStyle name="Chuẩn 13 15" xfId="365" xr:uid="{00000000-0005-0000-0000-000077030000}"/>
    <cellStyle name="Chuẩn 13 16" xfId="387" xr:uid="{00000000-0005-0000-0000-000078030000}"/>
    <cellStyle name="Chuẩn 13 17" xfId="482" xr:uid="{00000000-0005-0000-0000-000079030000}"/>
    <cellStyle name="Chuẩn 13 18" xfId="562" xr:uid="{00000000-0005-0000-0000-00007A030000}"/>
    <cellStyle name="Chuẩn 13 19" xfId="469" xr:uid="{00000000-0005-0000-0000-00007B030000}"/>
    <cellStyle name="Chuẩn 13 2" xfId="28" xr:uid="{00000000-0005-0000-0000-00007C030000}"/>
    <cellStyle name="Chuẩn 13 2 10" xfId="298" xr:uid="{00000000-0005-0000-0000-00007D030000}"/>
    <cellStyle name="Chuẩn 13 2 100" xfId="2987" xr:uid="{00000000-0005-0000-0000-00007E030000}"/>
    <cellStyle name="Chuẩn 13 2 101" xfId="3164" xr:uid="{00000000-0005-0000-0000-00007F030000}"/>
    <cellStyle name="Chuẩn 13 2 102" xfId="3790" xr:uid="{00000000-0005-0000-0000-000080030000}"/>
    <cellStyle name="Chuẩn 13 2 103" xfId="3110" xr:uid="{00000000-0005-0000-0000-000081030000}"/>
    <cellStyle name="Chuẩn 13 2 104" xfId="3697" xr:uid="{00000000-0005-0000-0000-000082030000}"/>
    <cellStyle name="Chuẩn 13 2 105" xfId="3104" xr:uid="{00000000-0005-0000-0000-000083030000}"/>
    <cellStyle name="Chuẩn 13 2 106" xfId="3706" xr:uid="{00000000-0005-0000-0000-000084030000}"/>
    <cellStyle name="Chuẩn 13 2 107" xfId="3100" xr:uid="{00000000-0005-0000-0000-000085030000}"/>
    <cellStyle name="Chuẩn 13 2 108" xfId="3718" xr:uid="{00000000-0005-0000-0000-000086030000}"/>
    <cellStyle name="Chuẩn 13 2 109" xfId="3095" xr:uid="{00000000-0005-0000-0000-000087030000}"/>
    <cellStyle name="Chuẩn 13 2 11" xfId="328" xr:uid="{00000000-0005-0000-0000-000088030000}"/>
    <cellStyle name="Chuẩn 13 2 110" xfId="3724" xr:uid="{00000000-0005-0000-0000-000089030000}"/>
    <cellStyle name="Chuẩn 13 2 111" xfId="3090" xr:uid="{00000000-0005-0000-0000-00008A030000}"/>
    <cellStyle name="Chuẩn 13 2 112" xfId="3731" xr:uid="{00000000-0005-0000-0000-00008B030000}"/>
    <cellStyle name="Chuẩn 13 2 113" xfId="3081" xr:uid="{00000000-0005-0000-0000-00008C030000}"/>
    <cellStyle name="Chuẩn 13 2 114" xfId="3734" xr:uid="{00000000-0005-0000-0000-00008D030000}"/>
    <cellStyle name="Chuẩn 13 2 115" xfId="3074" xr:uid="{00000000-0005-0000-0000-00008E030000}"/>
    <cellStyle name="Chuẩn 13 2 116" xfId="3745" xr:uid="{00000000-0005-0000-0000-00008F030000}"/>
    <cellStyle name="Chuẩn 13 2 117" xfId="3063" xr:uid="{00000000-0005-0000-0000-000090030000}"/>
    <cellStyle name="Chuẩn 13 2 118" xfId="3751" xr:uid="{00000000-0005-0000-0000-000091030000}"/>
    <cellStyle name="Chuẩn 13 2 119" xfId="3092" xr:uid="{00000000-0005-0000-0000-000092030000}"/>
    <cellStyle name="Chuẩn 13 2 12" xfId="359" xr:uid="{00000000-0005-0000-0000-000093030000}"/>
    <cellStyle name="Chuẩn 13 2 120" xfId="3957" xr:uid="{00000000-0005-0000-0000-000094030000}"/>
    <cellStyle name="Chuẩn 13 2 121" xfId="3082" xr:uid="{00000000-0005-0000-0000-000095030000}"/>
    <cellStyle name="Chuẩn 13 2 122" xfId="3961" xr:uid="{00000000-0005-0000-0000-000096030000}"/>
    <cellStyle name="Chuẩn 13 2 123" xfId="3072" xr:uid="{00000000-0005-0000-0000-000097030000}"/>
    <cellStyle name="Chuẩn 13 2 124" xfId="3971" xr:uid="{00000000-0005-0000-0000-000098030000}"/>
    <cellStyle name="Chuẩn 13 2 125" xfId="3057" xr:uid="{00000000-0005-0000-0000-000099030000}"/>
    <cellStyle name="Chuẩn 13 2 126" xfId="4037" xr:uid="{00000000-0005-0000-0000-00009A030000}"/>
    <cellStyle name="Chuẩn 13 2 127" xfId="4098" xr:uid="{00000000-0005-0000-0000-00009B030000}"/>
    <cellStyle name="Chuẩn 13 2 128" xfId="4108" xr:uid="{00000000-0005-0000-0000-00009C030000}"/>
    <cellStyle name="Chuẩn 13 2 129" xfId="4158" xr:uid="{00000000-0005-0000-0000-00009D030000}"/>
    <cellStyle name="Chuẩn 13 2 13" xfId="423" xr:uid="{00000000-0005-0000-0000-00009E030000}"/>
    <cellStyle name="Chuẩn 13 2 130" xfId="4189" xr:uid="{00000000-0005-0000-0000-00009F030000}"/>
    <cellStyle name="Chuẩn 13 2 131" xfId="4210" xr:uid="{00000000-0005-0000-0000-0000A0030000}"/>
    <cellStyle name="Chuẩn 13 2 132" xfId="4282" xr:uid="{00000000-0005-0000-0000-0000A1030000}"/>
    <cellStyle name="Chuẩn 13 2 133" xfId="4378" xr:uid="{00000000-0005-0000-0000-0000A2030000}"/>
    <cellStyle name="Chuẩn 13 2 134" xfId="4302" xr:uid="{00000000-0005-0000-0000-0000A3030000}"/>
    <cellStyle name="Chuẩn 13 2 135" xfId="4452" xr:uid="{00000000-0005-0000-0000-0000A4030000}"/>
    <cellStyle name="Chuẩn 13 2 136" xfId="4333" xr:uid="{00000000-0005-0000-0000-0000A5030000}"/>
    <cellStyle name="Chuẩn 13 2 137" xfId="4510" xr:uid="{00000000-0005-0000-0000-0000A6030000}"/>
    <cellStyle name="Chuẩn 13 2 138" xfId="4529" xr:uid="{00000000-0005-0000-0000-0000A7030000}"/>
    <cellStyle name="Chuẩn 13 2 14" xfId="390" xr:uid="{00000000-0005-0000-0000-0000A8030000}"/>
    <cellStyle name="Chuẩn 13 2 15" xfId="448" xr:uid="{00000000-0005-0000-0000-0000A9030000}"/>
    <cellStyle name="Chuẩn 13 2 16" xfId="484" xr:uid="{00000000-0005-0000-0000-0000AA030000}"/>
    <cellStyle name="Chuẩn 13 2 17" xfId="558" xr:uid="{00000000-0005-0000-0000-0000AB030000}"/>
    <cellStyle name="Chuẩn 13 2 18" xfId="471" xr:uid="{00000000-0005-0000-0000-0000AC030000}"/>
    <cellStyle name="Chuẩn 13 2 19" xfId="567" xr:uid="{00000000-0005-0000-0000-0000AD030000}"/>
    <cellStyle name="Chuẩn 13 2 2" xfId="58" xr:uid="{00000000-0005-0000-0000-0000AE030000}"/>
    <cellStyle name="Chuẩn 13 2 20" xfId="462" xr:uid="{00000000-0005-0000-0000-0000AF030000}"/>
    <cellStyle name="Chuẩn 13 2 21" xfId="577" xr:uid="{00000000-0005-0000-0000-0000B0030000}"/>
    <cellStyle name="Chuẩn 13 2 22" xfId="703" xr:uid="{00000000-0005-0000-0000-0000B1030000}"/>
    <cellStyle name="Chuẩn 13 2 23" xfId="886" xr:uid="{00000000-0005-0000-0000-0000B2030000}"/>
    <cellStyle name="Chuẩn 13 2 24" xfId="687" xr:uid="{00000000-0005-0000-0000-0000B3030000}"/>
    <cellStyle name="Chuẩn 13 2 25" xfId="908" xr:uid="{00000000-0005-0000-0000-0000B4030000}"/>
    <cellStyle name="Chuẩn 13 2 26" xfId="665" xr:uid="{00000000-0005-0000-0000-0000B5030000}"/>
    <cellStyle name="Chuẩn 13 2 27" xfId="932" xr:uid="{00000000-0005-0000-0000-0000B6030000}"/>
    <cellStyle name="Chuẩn 13 2 28" xfId="639" xr:uid="{00000000-0005-0000-0000-0000B7030000}"/>
    <cellStyle name="Chuẩn 13 2 29" xfId="961" xr:uid="{00000000-0005-0000-0000-0000B8030000}"/>
    <cellStyle name="Chuẩn 13 2 3" xfId="90" xr:uid="{00000000-0005-0000-0000-0000B9030000}"/>
    <cellStyle name="Chuẩn 13 2 30" xfId="987" xr:uid="{00000000-0005-0000-0000-0000BA030000}"/>
    <cellStyle name="Chuẩn 13 2 31" xfId="1019" xr:uid="{00000000-0005-0000-0000-0000BB030000}"/>
    <cellStyle name="Chuẩn 13 2 32" xfId="1049" xr:uid="{00000000-0005-0000-0000-0000BC030000}"/>
    <cellStyle name="Chuẩn 13 2 33" xfId="1079" xr:uid="{00000000-0005-0000-0000-0000BD030000}"/>
    <cellStyle name="Chuẩn 13 2 34" xfId="1109" xr:uid="{00000000-0005-0000-0000-0000BE030000}"/>
    <cellStyle name="Chuẩn 13 2 35" xfId="1139" xr:uid="{00000000-0005-0000-0000-0000BF030000}"/>
    <cellStyle name="Chuẩn 13 2 36" xfId="1169" xr:uid="{00000000-0005-0000-0000-0000C0030000}"/>
    <cellStyle name="Chuẩn 13 2 37" xfId="1199" xr:uid="{00000000-0005-0000-0000-0000C1030000}"/>
    <cellStyle name="Chuẩn 13 2 38" xfId="1228" xr:uid="{00000000-0005-0000-0000-0000C2030000}"/>
    <cellStyle name="Chuẩn 13 2 39" xfId="1258" xr:uid="{00000000-0005-0000-0000-0000C3030000}"/>
    <cellStyle name="Chuẩn 13 2 4" xfId="119" xr:uid="{00000000-0005-0000-0000-0000C4030000}"/>
    <cellStyle name="Chuẩn 13 2 40" xfId="1288" xr:uid="{00000000-0005-0000-0000-0000C5030000}"/>
    <cellStyle name="Chuẩn 13 2 41" xfId="1317" xr:uid="{00000000-0005-0000-0000-0000C6030000}"/>
    <cellStyle name="Chuẩn 13 2 42" xfId="1347" xr:uid="{00000000-0005-0000-0000-0000C7030000}"/>
    <cellStyle name="Chuẩn 13 2 43" xfId="1376" xr:uid="{00000000-0005-0000-0000-0000C8030000}"/>
    <cellStyle name="Chuẩn 13 2 44" xfId="1404" xr:uid="{00000000-0005-0000-0000-0000C9030000}"/>
    <cellStyle name="Chuẩn 13 2 45" xfId="1433" xr:uid="{00000000-0005-0000-0000-0000CA030000}"/>
    <cellStyle name="Chuẩn 13 2 46" xfId="1462" xr:uid="{00000000-0005-0000-0000-0000CB030000}"/>
    <cellStyle name="Chuẩn 13 2 47" xfId="1491" xr:uid="{00000000-0005-0000-0000-0000CC030000}"/>
    <cellStyle name="Chuẩn 13 2 48" xfId="1520" xr:uid="{00000000-0005-0000-0000-0000CD030000}"/>
    <cellStyle name="Chuẩn 13 2 49" xfId="1549" xr:uid="{00000000-0005-0000-0000-0000CE030000}"/>
    <cellStyle name="Chuẩn 13 2 5" xfId="150" xr:uid="{00000000-0005-0000-0000-0000CF030000}"/>
    <cellStyle name="Chuẩn 13 2 50" xfId="1577" xr:uid="{00000000-0005-0000-0000-0000D0030000}"/>
    <cellStyle name="Chuẩn 13 2 51" xfId="1606" xr:uid="{00000000-0005-0000-0000-0000D1030000}"/>
    <cellStyle name="Chuẩn 13 2 52" xfId="1634" xr:uid="{00000000-0005-0000-0000-0000D2030000}"/>
    <cellStyle name="Chuẩn 13 2 53" xfId="1662" xr:uid="{00000000-0005-0000-0000-0000D3030000}"/>
    <cellStyle name="Chuẩn 13 2 54" xfId="1690" xr:uid="{00000000-0005-0000-0000-0000D4030000}"/>
    <cellStyle name="Chuẩn 13 2 55" xfId="1719" xr:uid="{00000000-0005-0000-0000-0000D5030000}"/>
    <cellStyle name="Chuẩn 13 2 56" xfId="1748" xr:uid="{00000000-0005-0000-0000-0000D6030000}"/>
    <cellStyle name="Chuẩn 13 2 57" xfId="1776" xr:uid="{00000000-0005-0000-0000-0000D7030000}"/>
    <cellStyle name="Chuẩn 13 2 58" xfId="1804" xr:uid="{00000000-0005-0000-0000-0000D8030000}"/>
    <cellStyle name="Chuẩn 13 2 59" xfId="1831" xr:uid="{00000000-0005-0000-0000-0000D9030000}"/>
    <cellStyle name="Chuẩn 13 2 6" xfId="180" xr:uid="{00000000-0005-0000-0000-0000DA030000}"/>
    <cellStyle name="Chuẩn 13 2 60" xfId="1860" xr:uid="{00000000-0005-0000-0000-0000DB030000}"/>
    <cellStyle name="Chuẩn 13 2 61" xfId="1887" xr:uid="{00000000-0005-0000-0000-0000DC030000}"/>
    <cellStyle name="Chuẩn 13 2 62" xfId="1914" xr:uid="{00000000-0005-0000-0000-0000DD030000}"/>
    <cellStyle name="Chuẩn 13 2 63" xfId="1941" xr:uid="{00000000-0005-0000-0000-0000DE030000}"/>
    <cellStyle name="Chuẩn 13 2 64" xfId="1968" xr:uid="{00000000-0005-0000-0000-0000DF030000}"/>
    <cellStyle name="Chuẩn 13 2 65" xfId="1994" xr:uid="{00000000-0005-0000-0000-0000E0030000}"/>
    <cellStyle name="Chuẩn 13 2 66" xfId="2020" xr:uid="{00000000-0005-0000-0000-0000E1030000}"/>
    <cellStyle name="Chuẩn 13 2 67" xfId="2044" xr:uid="{00000000-0005-0000-0000-0000E2030000}"/>
    <cellStyle name="Chuẩn 13 2 68" xfId="2069" xr:uid="{00000000-0005-0000-0000-0000E3030000}"/>
    <cellStyle name="Chuẩn 13 2 69" xfId="2093" xr:uid="{00000000-0005-0000-0000-0000E4030000}"/>
    <cellStyle name="Chuẩn 13 2 7" xfId="210" xr:uid="{00000000-0005-0000-0000-0000E5030000}"/>
    <cellStyle name="Chuẩn 13 2 70" xfId="2117" xr:uid="{00000000-0005-0000-0000-0000E6030000}"/>
    <cellStyle name="Chuẩn 13 2 71" xfId="2140" xr:uid="{00000000-0005-0000-0000-0000E7030000}"/>
    <cellStyle name="Chuẩn 13 2 72" xfId="2160" xr:uid="{00000000-0005-0000-0000-0000E8030000}"/>
    <cellStyle name="Chuẩn 13 2 73" xfId="2186" xr:uid="{00000000-0005-0000-0000-0000E9030000}"/>
    <cellStyle name="Chuẩn 13 2 74" xfId="2200" xr:uid="{00000000-0005-0000-0000-0000EA030000}"/>
    <cellStyle name="Chuẩn 13 2 75" xfId="2246" xr:uid="{00000000-0005-0000-0000-0000EB030000}"/>
    <cellStyle name="Chuẩn 13 2 76" xfId="2239" xr:uid="{00000000-0005-0000-0000-0000EC030000}"/>
    <cellStyle name="Chuẩn 13 2 77" xfId="2276" xr:uid="{00000000-0005-0000-0000-0000ED030000}"/>
    <cellStyle name="Chuẩn 13 2 78" xfId="2272" xr:uid="{00000000-0005-0000-0000-0000EE030000}"/>
    <cellStyle name="Chuẩn 13 2 79" xfId="2368" xr:uid="{00000000-0005-0000-0000-0000EF030000}"/>
    <cellStyle name="Chuẩn 13 2 8" xfId="240" xr:uid="{00000000-0005-0000-0000-0000F0030000}"/>
    <cellStyle name="Chuẩn 13 2 80" xfId="2442" xr:uid="{00000000-0005-0000-0000-0000F1030000}"/>
    <cellStyle name="Chuẩn 13 2 81" xfId="2428" xr:uid="{00000000-0005-0000-0000-0000F2030000}"/>
    <cellStyle name="Chuẩn 13 2 82" xfId="2435" xr:uid="{00000000-0005-0000-0000-0000F3030000}"/>
    <cellStyle name="Chuẩn 13 2 83" xfId="2423" xr:uid="{00000000-0005-0000-0000-0000F4030000}"/>
    <cellStyle name="Chuẩn 13 2 84" xfId="2519" xr:uid="{00000000-0005-0000-0000-0000F5030000}"/>
    <cellStyle name="Chuẩn 13 2 85" xfId="2689" xr:uid="{00000000-0005-0000-0000-0000F6030000}"/>
    <cellStyle name="Chuẩn 13 2 86" xfId="2747" xr:uid="{00000000-0005-0000-0000-0000F7030000}"/>
    <cellStyle name="Chuẩn 13 2 87" xfId="2716" xr:uid="{00000000-0005-0000-0000-0000F8030000}"/>
    <cellStyle name="Chuẩn 13 2 88" xfId="2723" xr:uid="{00000000-0005-0000-0000-0000F9030000}"/>
    <cellStyle name="Chuẩn 13 2 89" xfId="2669" xr:uid="{00000000-0005-0000-0000-0000FA030000}"/>
    <cellStyle name="Chuẩn 13 2 9" xfId="269" xr:uid="{00000000-0005-0000-0000-0000FB030000}"/>
    <cellStyle name="Chuẩn 13 2 90" xfId="2828" xr:uid="{00000000-0005-0000-0000-0000FC030000}"/>
    <cellStyle name="Chuẩn 13 2 91" xfId="2934" xr:uid="{00000000-0005-0000-0000-0000FD030000}"/>
    <cellStyle name="Chuẩn 13 2 92" xfId="2918" xr:uid="{00000000-0005-0000-0000-0000FE030000}"/>
    <cellStyle name="Chuẩn 13 2 93" xfId="2920" xr:uid="{00000000-0005-0000-0000-0000FF030000}"/>
    <cellStyle name="Chuẩn 13 2 94" xfId="2898" xr:uid="{00000000-0005-0000-0000-000000040000}"/>
    <cellStyle name="Chuẩn 13 2 95" xfId="2846" xr:uid="{00000000-0005-0000-0000-000001040000}"/>
    <cellStyle name="Chuẩn 13 2 96" xfId="2528" xr:uid="{00000000-0005-0000-0000-000002040000}"/>
    <cellStyle name="Chuẩn 13 2 97" xfId="2541" xr:uid="{00000000-0005-0000-0000-000003040000}"/>
    <cellStyle name="Chuẩn 13 2 98" xfId="2582" xr:uid="{00000000-0005-0000-0000-000004040000}"/>
    <cellStyle name="Chuẩn 13 2 99" xfId="2750" xr:uid="{00000000-0005-0000-0000-000005040000}"/>
    <cellStyle name="Chuẩn 13 20" xfId="570" xr:uid="{00000000-0005-0000-0000-000006040000}"/>
    <cellStyle name="Chuẩn 13 21" xfId="460" xr:uid="{00000000-0005-0000-0000-000007040000}"/>
    <cellStyle name="Chuẩn 13 22" xfId="582" xr:uid="{00000000-0005-0000-0000-000008040000}"/>
    <cellStyle name="Chuẩn 13 23" xfId="699" xr:uid="{00000000-0005-0000-0000-000009040000}"/>
    <cellStyle name="Chuẩn 13 24" xfId="890" xr:uid="{00000000-0005-0000-0000-00000A040000}"/>
    <cellStyle name="Chuẩn 13 25" xfId="683" xr:uid="{00000000-0005-0000-0000-00000B040000}"/>
    <cellStyle name="Chuẩn 13 26" xfId="913" xr:uid="{00000000-0005-0000-0000-00000C040000}"/>
    <cellStyle name="Chuẩn 13 27" xfId="660" xr:uid="{00000000-0005-0000-0000-00000D040000}"/>
    <cellStyle name="Chuẩn 13 28" xfId="939" xr:uid="{00000000-0005-0000-0000-00000E040000}"/>
    <cellStyle name="Chuẩn 13 29" xfId="964" xr:uid="{00000000-0005-0000-0000-00000F040000}"/>
    <cellStyle name="Chuẩn 13 3" xfId="43" xr:uid="{00000000-0005-0000-0000-000010040000}"/>
    <cellStyle name="Chuẩn 13 3 2" xfId="3192" xr:uid="{00000000-0005-0000-0000-000011040000}"/>
    <cellStyle name="Chuẩn 13 3 3" xfId="3193" xr:uid="{00000000-0005-0000-0000-000012040000}"/>
    <cellStyle name="Chuẩn 13 30" xfId="996" xr:uid="{00000000-0005-0000-0000-000013040000}"/>
    <cellStyle name="Chuẩn 13 31" xfId="1026" xr:uid="{00000000-0005-0000-0000-000014040000}"/>
    <cellStyle name="Chuẩn 13 32" xfId="1056" xr:uid="{00000000-0005-0000-0000-000015040000}"/>
    <cellStyle name="Chuẩn 13 33" xfId="1086" xr:uid="{00000000-0005-0000-0000-000016040000}"/>
    <cellStyle name="Chuẩn 13 34" xfId="1116" xr:uid="{00000000-0005-0000-0000-000017040000}"/>
    <cellStyle name="Chuẩn 13 35" xfId="1146" xr:uid="{00000000-0005-0000-0000-000018040000}"/>
    <cellStyle name="Chuẩn 13 36" xfId="1176" xr:uid="{00000000-0005-0000-0000-000019040000}"/>
    <cellStyle name="Chuẩn 13 37" xfId="1206" xr:uid="{00000000-0005-0000-0000-00001A040000}"/>
    <cellStyle name="Chuẩn 13 38" xfId="1235" xr:uid="{00000000-0005-0000-0000-00001B040000}"/>
    <cellStyle name="Chuẩn 13 39" xfId="1265" xr:uid="{00000000-0005-0000-0000-00001C040000}"/>
    <cellStyle name="Chuẩn 13 4" xfId="75" xr:uid="{00000000-0005-0000-0000-00001D040000}"/>
    <cellStyle name="Chuẩn 13 4 2" xfId="3195" xr:uid="{00000000-0005-0000-0000-00001E040000}"/>
    <cellStyle name="Chuẩn 13 4 3" xfId="3196" xr:uid="{00000000-0005-0000-0000-00001F040000}"/>
    <cellStyle name="Chuẩn 13 40" xfId="1294" xr:uid="{00000000-0005-0000-0000-000020040000}"/>
    <cellStyle name="Chuẩn 13 41" xfId="1324" xr:uid="{00000000-0005-0000-0000-000021040000}"/>
    <cellStyle name="Chuẩn 13 42" xfId="1353" xr:uid="{00000000-0005-0000-0000-000022040000}"/>
    <cellStyle name="Chuẩn 13 43" xfId="1382" xr:uid="{00000000-0005-0000-0000-000023040000}"/>
    <cellStyle name="Chuẩn 13 44" xfId="1410" xr:uid="{00000000-0005-0000-0000-000024040000}"/>
    <cellStyle name="Chuẩn 13 45" xfId="1440" xr:uid="{00000000-0005-0000-0000-000025040000}"/>
    <cellStyle name="Chuẩn 13 46" xfId="1468" xr:uid="{00000000-0005-0000-0000-000026040000}"/>
    <cellStyle name="Chuẩn 13 47" xfId="1498" xr:uid="{00000000-0005-0000-0000-000027040000}"/>
    <cellStyle name="Chuẩn 13 48" xfId="1526" xr:uid="{00000000-0005-0000-0000-000028040000}"/>
    <cellStyle name="Chuẩn 13 49" xfId="1555" xr:uid="{00000000-0005-0000-0000-000029040000}"/>
    <cellStyle name="Chuẩn 13 5" xfId="104" xr:uid="{00000000-0005-0000-0000-00002A040000}"/>
    <cellStyle name="Chuẩn 13 50" xfId="1583" xr:uid="{00000000-0005-0000-0000-00002B040000}"/>
    <cellStyle name="Chuẩn 13 51" xfId="1612" xr:uid="{00000000-0005-0000-0000-00002C040000}"/>
    <cellStyle name="Chuẩn 13 52" xfId="1640" xr:uid="{00000000-0005-0000-0000-00002D040000}"/>
    <cellStyle name="Chuẩn 13 53" xfId="1668" xr:uid="{00000000-0005-0000-0000-00002E040000}"/>
    <cellStyle name="Chuẩn 13 54" xfId="1697" xr:uid="{00000000-0005-0000-0000-00002F040000}"/>
    <cellStyle name="Chuẩn 13 55" xfId="1725" xr:uid="{00000000-0005-0000-0000-000030040000}"/>
    <cellStyle name="Chuẩn 13 56" xfId="1755" xr:uid="{00000000-0005-0000-0000-000031040000}"/>
    <cellStyle name="Chuẩn 13 57" xfId="1782" xr:uid="{00000000-0005-0000-0000-000032040000}"/>
    <cellStyle name="Chuẩn 13 58" xfId="1811" xr:uid="{00000000-0005-0000-0000-000033040000}"/>
    <cellStyle name="Chuẩn 13 59" xfId="1838" xr:uid="{00000000-0005-0000-0000-000034040000}"/>
    <cellStyle name="Chuẩn 13 6" xfId="135" xr:uid="{00000000-0005-0000-0000-000035040000}"/>
    <cellStyle name="Chuẩn 13 60" xfId="1866" xr:uid="{00000000-0005-0000-0000-000036040000}"/>
    <cellStyle name="Chuẩn 13 61" xfId="1893" xr:uid="{00000000-0005-0000-0000-000037040000}"/>
    <cellStyle name="Chuẩn 13 62" xfId="1920" xr:uid="{00000000-0005-0000-0000-000038040000}"/>
    <cellStyle name="Chuẩn 13 63" xfId="1948" xr:uid="{00000000-0005-0000-0000-000039040000}"/>
    <cellStyle name="Chuẩn 13 64" xfId="1974" xr:uid="{00000000-0005-0000-0000-00003A040000}"/>
    <cellStyle name="Chuẩn 13 65" xfId="2001" xr:uid="{00000000-0005-0000-0000-00003B040000}"/>
    <cellStyle name="Chuẩn 13 66" xfId="2026" xr:uid="{00000000-0005-0000-0000-00003C040000}"/>
    <cellStyle name="Chuẩn 13 67" xfId="2051" xr:uid="{00000000-0005-0000-0000-00003D040000}"/>
    <cellStyle name="Chuẩn 13 68" xfId="2076" xr:uid="{00000000-0005-0000-0000-00003E040000}"/>
    <cellStyle name="Chuẩn 13 69" xfId="2099" xr:uid="{00000000-0005-0000-0000-00003F040000}"/>
    <cellStyle name="Chuẩn 13 7" xfId="165" xr:uid="{00000000-0005-0000-0000-000040040000}"/>
    <cellStyle name="Chuẩn 13 70" xfId="2122" xr:uid="{00000000-0005-0000-0000-000041040000}"/>
    <cellStyle name="Chuẩn 13 71" xfId="2146" xr:uid="{00000000-0005-0000-0000-000042040000}"/>
    <cellStyle name="Chuẩn 13 72" xfId="2168" xr:uid="{00000000-0005-0000-0000-000043040000}"/>
    <cellStyle name="Chuẩn 13 73" xfId="2163" xr:uid="{00000000-0005-0000-0000-000044040000}"/>
    <cellStyle name="Chuẩn 13 74" xfId="2213" xr:uid="{00000000-0005-0000-0000-000045040000}"/>
    <cellStyle name="Chuẩn 13 75" xfId="2203" xr:uid="{00000000-0005-0000-0000-000046040000}"/>
    <cellStyle name="Chuẩn 13 76" xfId="2251" xr:uid="{00000000-0005-0000-0000-000047040000}"/>
    <cellStyle name="Chuẩn 13 77" xfId="2243" xr:uid="{00000000-0005-0000-0000-000048040000}"/>
    <cellStyle name="Chuẩn 13 78" xfId="2280" xr:uid="{00000000-0005-0000-0000-000049040000}"/>
    <cellStyle name="Chuẩn 13 79" xfId="2293" xr:uid="{00000000-0005-0000-0000-00004A040000}"/>
    <cellStyle name="Chuẩn 13 8" xfId="195" xr:uid="{00000000-0005-0000-0000-00004B040000}"/>
    <cellStyle name="Chuẩn 13 80" xfId="2353" xr:uid="{00000000-0005-0000-0000-00004C040000}"/>
    <cellStyle name="Chuẩn 13 81" xfId="2377" xr:uid="{00000000-0005-0000-0000-00004D040000}"/>
    <cellStyle name="Chuẩn 13 82" xfId="2391" xr:uid="{00000000-0005-0000-0000-00004E040000}"/>
    <cellStyle name="Chuẩn 13 83" xfId="2415" xr:uid="{00000000-0005-0000-0000-00004F040000}"/>
    <cellStyle name="Chuẩn 13 84" xfId="2480" xr:uid="{00000000-0005-0000-0000-000050040000}"/>
    <cellStyle name="Chuẩn 13 85" xfId="2504" xr:uid="{00000000-0005-0000-0000-000051040000}"/>
    <cellStyle name="Chuẩn 13 86" xfId="2715" xr:uid="{00000000-0005-0000-0000-000052040000}"/>
    <cellStyle name="Chuẩn 13 87" xfId="2755" xr:uid="{00000000-0005-0000-0000-000053040000}"/>
    <cellStyle name="Chuẩn 13 88" xfId="2764" xr:uid="{00000000-0005-0000-0000-000054040000}"/>
    <cellStyle name="Chuẩn 13 89" xfId="2753" xr:uid="{00000000-0005-0000-0000-000055040000}"/>
    <cellStyle name="Chuẩn 13 9" xfId="225" xr:uid="{00000000-0005-0000-0000-000056040000}"/>
    <cellStyle name="Chuẩn 13 90" xfId="2667" xr:uid="{00000000-0005-0000-0000-000057040000}"/>
    <cellStyle name="Chuẩn 13 91" xfId="2813" xr:uid="{00000000-0005-0000-0000-000058040000}"/>
    <cellStyle name="Chuẩn 13 92" xfId="2961" xr:uid="{00000000-0005-0000-0000-000059040000}"/>
    <cellStyle name="Chuẩn 13 93" xfId="2852" xr:uid="{00000000-0005-0000-0000-00005A040000}"/>
    <cellStyle name="Chuẩn 13 94" xfId="2952" xr:uid="{00000000-0005-0000-0000-00005B040000}"/>
    <cellStyle name="Chuẩn 13 95" xfId="2954" xr:uid="{00000000-0005-0000-0000-00005C040000}"/>
    <cellStyle name="Chuẩn 13 96" xfId="2923" xr:uid="{00000000-0005-0000-0000-00005D040000}"/>
    <cellStyle name="Chuẩn 13 97" xfId="2632" xr:uid="{00000000-0005-0000-0000-00005E040000}"/>
    <cellStyle name="Chuẩn 13 98" xfId="2982" xr:uid="{00000000-0005-0000-0000-00005F040000}"/>
    <cellStyle name="Chuẩn 13 99" xfId="2983" xr:uid="{00000000-0005-0000-0000-000060040000}"/>
    <cellStyle name="Chuẩn 14" xfId="14" xr:uid="{00000000-0005-0000-0000-000061040000}"/>
    <cellStyle name="Chuẩn 14 10" xfId="255" xr:uid="{00000000-0005-0000-0000-000062040000}"/>
    <cellStyle name="Chuẩn 14 100" xfId="2612" xr:uid="{00000000-0005-0000-0000-000063040000}"/>
    <cellStyle name="Chuẩn 14 101" xfId="2555" xr:uid="{00000000-0005-0000-0000-000064040000}"/>
    <cellStyle name="Chuẩn 14 102" xfId="3213" xr:uid="{00000000-0005-0000-0000-000065040000}"/>
    <cellStyle name="Chuẩn 14 103" xfId="3739" xr:uid="{00000000-0005-0000-0000-000066040000}"/>
    <cellStyle name="Chuẩn 14 104" xfId="3157" xr:uid="{00000000-0005-0000-0000-000067040000}"/>
    <cellStyle name="Chuẩn 14 105" xfId="3661" xr:uid="{00000000-0005-0000-0000-000068040000}"/>
    <cellStyle name="Chuẩn 14 106" xfId="3153" xr:uid="{00000000-0005-0000-0000-000069040000}"/>
    <cellStyle name="Chuẩn 14 107" xfId="3666" xr:uid="{00000000-0005-0000-0000-00006A040000}"/>
    <cellStyle name="Chuẩn 14 108" xfId="3148" xr:uid="{00000000-0005-0000-0000-00006B040000}"/>
    <cellStyle name="Chuẩn 14 109" xfId="3670" xr:uid="{00000000-0005-0000-0000-00006C040000}"/>
    <cellStyle name="Chuẩn 14 11" xfId="284" xr:uid="{00000000-0005-0000-0000-00006D040000}"/>
    <cellStyle name="Chuẩn 14 110" xfId="3137" xr:uid="{00000000-0005-0000-0000-00006E040000}"/>
    <cellStyle name="Chuẩn 14 111" xfId="3674" xr:uid="{00000000-0005-0000-0000-00006F040000}"/>
    <cellStyle name="Chuẩn 14 112" xfId="3134" xr:uid="{00000000-0005-0000-0000-000070040000}"/>
    <cellStyle name="Chuẩn 14 113" xfId="3679" xr:uid="{00000000-0005-0000-0000-000071040000}"/>
    <cellStyle name="Chuẩn 14 114" xfId="3126" xr:uid="{00000000-0005-0000-0000-000072040000}"/>
    <cellStyle name="Chuẩn 14 115" xfId="3686" xr:uid="{00000000-0005-0000-0000-000073040000}"/>
    <cellStyle name="Chuẩn 14 116" xfId="3118" xr:uid="{00000000-0005-0000-0000-000074040000}"/>
    <cellStyle name="Chuẩn 14 117" xfId="3693" xr:uid="{00000000-0005-0000-0000-000075040000}"/>
    <cellStyle name="Chuẩn 14 118" xfId="3112" xr:uid="{00000000-0005-0000-0000-000076040000}"/>
    <cellStyle name="Chuẩn 14 119" xfId="3699" xr:uid="{00000000-0005-0000-0000-000077040000}"/>
    <cellStyle name="Chuẩn 14 12" xfId="314" xr:uid="{00000000-0005-0000-0000-000078040000}"/>
    <cellStyle name="Chuẩn 14 120" xfId="3155" xr:uid="{00000000-0005-0000-0000-000079040000}"/>
    <cellStyle name="Chuẩn 14 121" xfId="3828" xr:uid="{00000000-0005-0000-0000-00007A040000}"/>
    <cellStyle name="Chuẩn 14 122" xfId="3149" xr:uid="{00000000-0005-0000-0000-00007B040000}"/>
    <cellStyle name="Chuẩn 14 123" xfId="3893" xr:uid="{00000000-0005-0000-0000-00007C040000}"/>
    <cellStyle name="Chuẩn 14 124" xfId="3133" xr:uid="{00000000-0005-0000-0000-00007D040000}"/>
    <cellStyle name="Chuẩn 14 125" xfId="3912" xr:uid="{00000000-0005-0000-0000-00007E040000}"/>
    <cellStyle name="Chuẩn 14 126" xfId="3124" xr:uid="{00000000-0005-0000-0000-00007F040000}"/>
    <cellStyle name="Chuẩn 14 127" xfId="4038" xr:uid="{00000000-0005-0000-0000-000080040000}"/>
    <cellStyle name="Chuẩn 14 128" xfId="4084" xr:uid="{00000000-0005-0000-0000-000081040000}"/>
    <cellStyle name="Chuẩn 14 129" xfId="4120" xr:uid="{00000000-0005-0000-0000-000082040000}"/>
    <cellStyle name="Chuẩn 14 13" xfId="345" xr:uid="{00000000-0005-0000-0000-000083040000}"/>
    <cellStyle name="Chuẩn 14 130" xfId="4144" xr:uid="{00000000-0005-0000-0000-000084040000}"/>
    <cellStyle name="Chuẩn 14 131" xfId="4175" xr:uid="{00000000-0005-0000-0000-000085040000}"/>
    <cellStyle name="Chuẩn 14 132" xfId="4225" xr:uid="{00000000-0005-0000-0000-000086040000}"/>
    <cellStyle name="Chuẩn 14 133" xfId="4268" xr:uid="{00000000-0005-0000-0000-000087040000}"/>
    <cellStyle name="Chuẩn 14 134" xfId="4400" xr:uid="{00000000-0005-0000-0000-000088040000}"/>
    <cellStyle name="Chuẩn 14 135" xfId="4367" xr:uid="{00000000-0005-0000-0000-000089040000}"/>
    <cellStyle name="Chuẩn 14 136" xfId="4443" xr:uid="{00000000-0005-0000-0000-00008A040000}"/>
    <cellStyle name="Chuẩn 14 137" xfId="4446" xr:uid="{00000000-0005-0000-0000-00008B040000}"/>
    <cellStyle name="Chuẩn 14 138" xfId="4496" xr:uid="{00000000-0005-0000-0000-00008C040000}"/>
    <cellStyle name="Chuẩn 14 139" xfId="4543" xr:uid="{00000000-0005-0000-0000-00008D040000}"/>
    <cellStyle name="Chuẩn 14 14" xfId="379" xr:uid="{00000000-0005-0000-0000-00008E040000}"/>
    <cellStyle name="Chuẩn 14 15" xfId="374" xr:uid="{00000000-0005-0000-0000-00008F040000}"/>
    <cellStyle name="Chuẩn 14 16" xfId="332" xr:uid="{00000000-0005-0000-0000-000090040000}"/>
    <cellStyle name="Chuẩn 14 17" xfId="492" xr:uid="{00000000-0005-0000-0000-000091040000}"/>
    <cellStyle name="Chuẩn 14 18" xfId="551" xr:uid="{00000000-0005-0000-0000-000092040000}"/>
    <cellStyle name="Chuẩn 14 19" xfId="481" xr:uid="{00000000-0005-0000-0000-000093040000}"/>
    <cellStyle name="Chuẩn 14 2" xfId="29" xr:uid="{00000000-0005-0000-0000-000094040000}"/>
    <cellStyle name="Chuẩn 14 2 10" xfId="299" xr:uid="{00000000-0005-0000-0000-000095040000}"/>
    <cellStyle name="Chuẩn 14 2 100" xfId="2564" xr:uid="{00000000-0005-0000-0000-000096040000}"/>
    <cellStyle name="Chuẩn 14 2 101" xfId="3216" xr:uid="{00000000-0005-0000-0000-000097040000}"/>
    <cellStyle name="Chuẩn 14 2 102" xfId="3735" xr:uid="{00000000-0005-0000-0000-000098040000}"/>
    <cellStyle name="Chuẩn 14 2 103" xfId="3160" xr:uid="{00000000-0005-0000-0000-000099040000}"/>
    <cellStyle name="Chuẩn 14 2 104" xfId="3657" xr:uid="{00000000-0005-0000-0000-00009A040000}"/>
    <cellStyle name="Chuẩn 14 2 105" xfId="3154" xr:uid="{00000000-0005-0000-0000-00009B040000}"/>
    <cellStyle name="Chuẩn 14 2 106" xfId="3664" xr:uid="{00000000-0005-0000-0000-00009C040000}"/>
    <cellStyle name="Chuẩn 14 2 107" xfId="3151" xr:uid="{00000000-0005-0000-0000-00009D040000}"/>
    <cellStyle name="Chuẩn 14 2 108" xfId="3668" xr:uid="{00000000-0005-0000-0000-00009E040000}"/>
    <cellStyle name="Chuẩn 14 2 109" xfId="3144" xr:uid="{00000000-0005-0000-0000-00009F040000}"/>
    <cellStyle name="Chuẩn 14 2 11" xfId="329" xr:uid="{00000000-0005-0000-0000-0000A0040000}"/>
    <cellStyle name="Chuẩn 14 2 110" xfId="3672" xr:uid="{00000000-0005-0000-0000-0000A1040000}"/>
    <cellStyle name="Chuẩn 14 2 111" xfId="3139" xr:uid="{00000000-0005-0000-0000-0000A2040000}"/>
    <cellStyle name="Chuẩn 14 2 112" xfId="3677" xr:uid="{00000000-0005-0000-0000-0000A3040000}"/>
    <cellStyle name="Chuẩn 14 2 113" xfId="3130" xr:uid="{00000000-0005-0000-0000-0000A4040000}"/>
    <cellStyle name="Chuẩn 14 2 114" xfId="3681" xr:uid="{00000000-0005-0000-0000-0000A5040000}"/>
    <cellStyle name="Chuẩn 14 2 115" xfId="3123" xr:uid="{00000000-0005-0000-0000-0000A6040000}"/>
    <cellStyle name="Chuẩn 14 2 116" xfId="3689" xr:uid="{00000000-0005-0000-0000-0000A7040000}"/>
    <cellStyle name="Chuẩn 14 2 117" xfId="3115" xr:uid="{00000000-0005-0000-0000-0000A8040000}"/>
    <cellStyle name="Chuẩn 14 2 118" xfId="3695" xr:uid="{00000000-0005-0000-0000-0000A9040000}"/>
    <cellStyle name="Chuẩn 14 2 119" xfId="3159" xr:uid="{00000000-0005-0000-0000-0000AA040000}"/>
    <cellStyle name="Chuẩn 14 2 12" xfId="360" xr:uid="{00000000-0005-0000-0000-0000AB040000}"/>
    <cellStyle name="Chuẩn 14 2 120" xfId="3826" xr:uid="{00000000-0005-0000-0000-0000AC040000}"/>
    <cellStyle name="Chuẩn 14 2 121" xfId="3152" xr:uid="{00000000-0005-0000-0000-0000AD040000}"/>
    <cellStyle name="Chuẩn 14 2 122" xfId="3833" xr:uid="{00000000-0005-0000-0000-0000AE040000}"/>
    <cellStyle name="Chuẩn 14 2 123" xfId="3138" xr:uid="{00000000-0005-0000-0000-0000AF040000}"/>
    <cellStyle name="Chuẩn 14 2 124" xfId="3898" xr:uid="{00000000-0005-0000-0000-0000B0040000}"/>
    <cellStyle name="Chuẩn 14 2 125" xfId="3128" xr:uid="{00000000-0005-0000-0000-0000B1040000}"/>
    <cellStyle name="Chuẩn 14 2 126" xfId="4039" xr:uid="{00000000-0005-0000-0000-0000B2040000}"/>
    <cellStyle name="Chuẩn 14 2 127" xfId="4099" xr:uid="{00000000-0005-0000-0000-0000B3040000}"/>
    <cellStyle name="Chuẩn 14 2 128" xfId="4107" xr:uid="{00000000-0005-0000-0000-0000B4040000}"/>
    <cellStyle name="Chuẩn 14 2 129" xfId="4159" xr:uid="{00000000-0005-0000-0000-0000B5040000}"/>
    <cellStyle name="Chuẩn 14 2 13" xfId="416" xr:uid="{00000000-0005-0000-0000-0000B6040000}"/>
    <cellStyle name="Chuẩn 14 2 130" xfId="4190" xr:uid="{00000000-0005-0000-0000-0000B7040000}"/>
    <cellStyle name="Chuẩn 14 2 131" xfId="4208" xr:uid="{00000000-0005-0000-0000-0000B8040000}"/>
    <cellStyle name="Chuẩn 14 2 132" xfId="4283" xr:uid="{00000000-0005-0000-0000-0000B9040000}"/>
    <cellStyle name="Chuẩn 14 2 133" xfId="4377" xr:uid="{00000000-0005-0000-0000-0000BA040000}"/>
    <cellStyle name="Chuẩn 14 2 134" xfId="4435" xr:uid="{00000000-0005-0000-0000-0000BB040000}"/>
    <cellStyle name="Chuẩn 14 2 135" xfId="4354" xr:uid="{00000000-0005-0000-0000-0000BC040000}"/>
    <cellStyle name="Chuẩn 14 2 136" xfId="4391" xr:uid="{00000000-0005-0000-0000-0000BD040000}"/>
    <cellStyle name="Chuẩn 14 2 137" xfId="4511" xr:uid="{00000000-0005-0000-0000-0000BE040000}"/>
    <cellStyle name="Chuẩn 14 2 138" xfId="4528" xr:uid="{00000000-0005-0000-0000-0000BF040000}"/>
    <cellStyle name="Chuẩn 14 2 14" xfId="369" xr:uid="{00000000-0005-0000-0000-0000C0040000}"/>
    <cellStyle name="Chuẩn 14 2 15" xfId="449" xr:uid="{00000000-0005-0000-0000-0000C1040000}"/>
    <cellStyle name="Chuẩn 14 2 16" xfId="495" xr:uid="{00000000-0005-0000-0000-0000C2040000}"/>
    <cellStyle name="Chuẩn 14 2 17" xfId="548" xr:uid="{00000000-0005-0000-0000-0000C3040000}"/>
    <cellStyle name="Chuẩn 14 2 18" xfId="483" xr:uid="{00000000-0005-0000-0000-0000C4040000}"/>
    <cellStyle name="Chuẩn 14 2 19" xfId="555" xr:uid="{00000000-0005-0000-0000-0000C5040000}"/>
    <cellStyle name="Chuẩn 14 2 2" xfId="59" xr:uid="{00000000-0005-0000-0000-0000C6040000}"/>
    <cellStyle name="Chuẩn 14 2 20" xfId="477" xr:uid="{00000000-0005-0000-0000-0000C7040000}"/>
    <cellStyle name="Chuẩn 14 2 21" xfId="564" xr:uid="{00000000-0005-0000-0000-0000C8040000}"/>
    <cellStyle name="Chuẩn 14 2 22" xfId="725" xr:uid="{00000000-0005-0000-0000-0000C9040000}"/>
    <cellStyle name="Chuẩn 14 2 23" xfId="862" xr:uid="{00000000-0005-0000-0000-0000CA040000}"/>
    <cellStyle name="Chuẩn 14 2 24" xfId="713" xr:uid="{00000000-0005-0000-0000-0000CB040000}"/>
    <cellStyle name="Chuẩn 14 2 25" xfId="880" xr:uid="{00000000-0005-0000-0000-0000CC040000}"/>
    <cellStyle name="Chuẩn 14 2 26" xfId="697" xr:uid="{00000000-0005-0000-0000-0000CD040000}"/>
    <cellStyle name="Chuẩn 14 2 27" xfId="898" xr:uid="{00000000-0005-0000-0000-0000CE040000}"/>
    <cellStyle name="Chuẩn 14 2 28" xfId="676" xr:uid="{00000000-0005-0000-0000-0000CF040000}"/>
    <cellStyle name="Chuẩn 14 2 29" xfId="920" xr:uid="{00000000-0005-0000-0000-0000D0040000}"/>
    <cellStyle name="Chuẩn 14 2 3" xfId="91" xr:uid="{00000000-0005-0000-0000-0000D1040000}"/>
    <cellStyle name="Chuẩn 14 2 30" xfId="652" xr:uid="{00000000-0005-0000-0000-0000D2040000}"/>
    <cellStyle name="Chuẩn 14 2 31" xfId="947" xr:uid="{00000000-0005-0000-0000-0000D3040000}"/>
    <cellStyle name="Chuẩn 14 2 32" xfId="972" xr:uid="{00000000-0005-0000-0000-0000D4040000}"/>
    <cellStyle name="Chuẩn 14 2 33" xfId="1004" xr:uid="{00000000-0005-0000-0000-0000D5040000}"/>
    <cellStyle name="Chuẩn 14 2 34" xfId="1034" xr:uid="{00000000-0005-0000-0000-0000D6040000}"/>
    <cellStyle name="Chuẩn 14 2 35" xfId="1064" xr:uid="{00000000-0005-0000-0000-0000D7040000}"/>
    <cellStyle name="Chuẩn 14 2 36" xfId="1094" xr:uid="{00000000-0005-0000-0000-0000D8040000}"/>
    <cellStyle name="Chuẩn 14 2 37" xfId="1124" xr:uid="{00000000-0005-0000-0000-0000D9040000}"/>
    <cellStyle name="Chuẩn 14 2 38" xfId="1154" xr:uid="{00000000-0005-0000-0000-0000DA040000}"/>
    <cellStyle name="Chuẩn 14 2 39" xfId="1184" xr:uid="{00000000-0005-0000-0000-0000DB040000}"/>
    <cellStyle name="Chuẩn 14 2 4" xfId="120" xr:uid="{00000000-0005-0000-0000-0000DC040000}"/>
    <cellStyle name="Chuẩn 14 2 40" xfId="1214" xr:uid="{00000000-0005-0000-0000-0000DD040000}"/>
    <cellStyle name="Chuẩn 14 2 41" xfId="1243" xr:uid="{00000000-0005-0000-0000-0000DE040000}"/>
    <cellStyle name="Chuẩn 14 2 42" xfId="1273" xr:uid="{00000000-0005-0000-0000-0000DF040000}"/>
    <cellStyle name="Chuẩn 14 2 43" xfId="1302" xr:uid="{00000000-0005-0000-0000-0000E0040000}"/>
    <cellStyle name="Chuẩn 14 2 44" xfId="1332" xr:uid="{00000000-0005-0000-0000-0000E1040000}"/>
    <cellStyle name="Chuẩn 14 2 45" xfId="1361" xr:uid="{00000000-0005-0000-0000-0000E2040000}"/>
    <cellStyle name="Chuẩn 14 2 46" xfId="1390" xr:uid="{00000000-0005-0000-0000-0000E3040000}"/>
    <cellStyle name="Chuẩn 14 2 47" xfId="1418" xr:uid="{00000000-0005-0000-0000-0000E4040000}"/>
    <cellStyle name="Chuẩn 14 2 48" xfId="1448" xr:uid="{00000000-0005-0000-0000-0000E5040000}"/>
    <cellStyle name="Chuẩn 14 2 49" xfId="1476" xr:uid="{00000000-0005-0000-0000-0000E6040000}"/>
    <cellStyle name="Chuẩn 14 2 5" xfId="151" xr:uid="{00000000-0005-0000-0000-0000E7040000}"/>
    <cellStyle name="Chuẩn 14 2 50" xfId="1506" xr:uid="{00000000-0005-0000-0000-0000E8040000}"/>
    <cellStyle name="Chuẩn 14 2 51" xfId="1534" xr:uid="{00000000-0005-0000-0000-0000E9040000}"/>
    <cellStyle name="Chuẩn 14 2 52" xfId="1563" xr:uid="{00000000-0005-0000-0000-0000EA040000}"/>
    <cellStyle name="Chuẩn 14 2 53" xfId="1591" xr:uid="{00000000-0005-0000-0000-0000EB040000}"/>
    <cellStyle name="Chuẩn 14 2 54" xfId="1620" xr:uid="{00000000-0005-0000-0000-0000EC040000}"/>
    <cellStyle name="Chuẩn 14 2 55" xfId="1648" xr:uid="{00000000-0005-0000-0000-0000ED040000}"/>
    <cellStyle name="Chuẩn 14 2 56" xfId="1676" xr:uid="{00000000-0005-0000-0000-0000EE040000}"/>
    <cellStyle name="Chuẩn 14 2 57" xfId="1705" xr:uid="{00000000-0005-0000-0000-0000EF040000}"/>
    <cellStyle name="Chuẩn 14 2 58" xfId="1733" xr:uid="{00000000-0005-0000-0000-0000F0040000}"/>
    <cellStyle name="Chuẩn 14 2 59" xfId="1762" xr:uid="{00000000-0005-0000-0000-0000F1040000}"/>
    <cellStyle name="Chuẩn 14 2 6" xfId="181" xr:uid="{00000000-0005-0000-0000-0000F2040000}"/>
    <cellStyle name="Chuẩn 14 2 60" xfId="1790" xr:uid="{00000000-0005-0000-0000-0000F3040000}"/>
    <cellStyle name="Chuẩn 14 2 61" xfId="1818" xr:uid="{00000000-0005-0000-0000-0000F4040000}"/>
    <cellStyle name="Chuẩn 14 2 62" xfId="1845" xr:uid="{00000000-0005-0000-0000-0000F5040000}"/>
    <cellStyle name="Chuẩn 14 2 63" xfId="1873" xr:uid="{00000000-0005-0000-0000-0000F6040000}"/>
    <cellStyle name="Chuẩn 14 2 64" xfId="1899" xr:uid="{00000000-0005-0000-0000-0000F7040000}"/>
    <cellStyle name="Chuẩn 14 2 65" xfId="1928" xr:uid="{00000000-0005-0000-0000-0000F8040000}"/>
    <cellStyle name="Chuẩn 14 2 66" xfId="1954" xr:uid="{00000000-0005-0000-0000-0000F9040000}"/>
    <cellStyle name="Chuẩn 14 2 67" xfId="1982" xr:uid="{00000000-0005-0000-0000-0000FA040000}"/>
    <cellStyle name="Chuẩn 14 2 68" xfId="2008" xr:uid="{00000000-0005-0000-0000-0000FB040000}"/>
    <cellStyle name="Chuẩn 14 2 69" xfId="2033" xr:uid="{00000000-0005-0000-0000-0000FC040000}"/>
    <cellStyle name="Chuẩn 14 2 7" xfId="211" xr:uid="{00000000-0005-0000-0000-0000FD040000}"/>
    <cellStyle name="Chuẩn 14 2 70" xfId="2057" xr:uid="{00000000-0005-0000-0000-0000FE040000}"/>
    <cellStyle name="Chuẩn 14 2 71" xfId="2081" xr:uid="{00000000-0005-0000-0000-0000FF040000}"/>
    <cellStyle name="Chuẩn 14 2 72" xfId="2073" xr:uid="{00000000-0005-0000-0000-000000050000}"/>
    <cellStyle name="Chuẩn 14 2 73" xfId="2134" xr:uid="{00000000-0005-0000-0000-000001050000}"/>
    <cellStyle name="Chuẩn 14 2 74" xfId="2118" xr:uid="{00000000-0005-0000-0000-000002050000}"/>
    <cellStyle name="Chuẩn 14 2 75" xfId="2180" xr:uid="{00000000-0005-0000-0000-000003050000}"/>
    <cellStyle name="Chuẩn 14 2 76" xfId="2165" xr:uid="{00000000-0005-0000-0000-000004050000}"/>
    <cellStyle name="Chuẩn 14 2 77" xfId="2219" xr:uid="{00000000-0005-0000-0000-000005050000}"/>
    <cellStyle name="Chuẩn 14 2 78" xfId="2229" xr:uid="{00000000-0005-0000-0000-000006050000}"/>
    <cellStyle name="Chuẩn 14 2 79" xfId="2369" xr:uid="{00000000-0005-0000-0000-000007050000}"/>
    <cellStyle name="Chuẩn 14 2 8" xfId="241" xr:uid="{00000000-0005-0000-0000-000008050000}"/>
    <cellStyle name="Chuẩn 14 2 80" xfId="2440" xr:uid="{00000000-0005-0000-0000-000009050000}"/>
    <cellStyle name="Chuẩn 14 2 81" xfId="2402" xr:uid="{00000000-0005-0000-0000-00000A050000}"/>
    <cellStyle name="Chuẩn 14 2 82" xfId="2401" xr:uid="{00000000-0005-0000-0000-00000B050000}"/>
    <cellStyle name="Chuẩn 14 2 83" xfId="2448" xr:uid="{00000000-0005-0000-0000-00000C050000}"/>
    <cellStyle name="Chuẩn 14 2 84" xfId="2520" xr:uid="{00000000-0005-0000-0000-00000D050000}"/>
    <cellStyle name="Chuẩn 14 2 85" xfId="2657" xr:uid="{00000000-0005-0000-0000-00000E050000}"/>
    <cellStyle name="Chuẩn 14 2 86" xfId="2656" xr:uid="{00000000-0005-0000-0000-00000F050000}"/>
    <cellStyle name="Chuẩn 14 2 87" xfId="2741" xr:uid="{00000000-0005-0000-0000-000010050000}"/>
    <cellStyle name="Chuẩn 14 2 88" xfId="2684" xr:uid="{00000000-0005-0000-0000-000011050000}"/>
    <cellStyle name="Chuẩn 14 2 89" xfId="2695" xr:uid="{00000000-0005-0000-0000-000012050000}"/>
    <cellStyle name="Chuẩn 14 2 9" xfId="270" xr:uid="{00000000-0005-0000-0000-000013050000}"/>
    <cellStyle name="Chuẩn 14 2 90" xfId="2829" xr:uid="{00000000-0005-0000-0000-000014050000}"/>
    <cellStyle name="Chuẩn 14 2 91" xfId="2839" xr:uid="{00000000-0005-0000-0000-000015050000}"/>
    <cellStyle name="Chuẩn 14 2 92" xfId="2892" xr:uid="{00000000-0005-0000-0000-000016050000}"/>
    <cellStyle name="Chuẩn 14 2 93" xfId="2877" xr:uid="{00000000-0005-0000-0000-000017050000}"/>
    <cellStyle name="Chuẩn 14 2 94" xfId="2883" xr:uid="{00000000-0005-0000-0000-000018050000}"/>
    <cellStyle name="Chuẩn 14 2 95" xfId="2897" xr:uid="{00000000-0005-0000-0000-000019050000}"/>
    <cellStyle name="Chuẩn 14 2 96" xfId="2601" xr:uid="{00000000-0005-0000-0000-00001A050000}"/>
    <cellStyle name="Chuẩn 14 2 97" xfId="2569" xr:uid="{00000000-0005-0000-0000-00001B050000}"/>
    <cellStyle name="Chuẩn 14 2 98" xfId="2538" xr:uid="{00000000-0005-0000-0000-00001C050000}"/>
    <cellStyle name="Chuẩn 14 2 99" xfId="2537" xr:uid="{00000000-0005-0000-0000-00001D050000}"/>
    <cellStyle name="Chuẩn 14 20" xfId="556" xr:uid="{00000000-0005-0000-0000-00001E050000}"/>
    <cellStyle name="Chuẩn 14 21" xfId="474" xr:uid="{00000000-0005-0000-0000-00001F050000}"/>
    <cellStyle name="Chuẩn 14 22" xfId="566" xr:uid="{00000000-0005-0000-0000-000020050000}"/>
    <cellStyle name="Chuẩn 14 23" xfId="721" xr:uid="{00000000-0005-0000-0000-000021050000}"/>
    <cellStyle name="Chuẩn 14 24" xfId="866" xr:uid="{00000000-0005-0000-0000-000022050000}"/>
    <cellStyle name="Chuẩn 14 25" xfId="709" xr:uid="{00000000-0005-0000-0000-000023050000}"/>
    <cellStyle name="Chuẩn 14 26" xfId="884" xr:uid="{00000000-0005-0000-0000-000024050000}"/>
    <cellStyle name="Chuẩn 14 27" xfId="691" xr:uid="{00000000-0005-0000-0000-000025050000}"/>
    <cellStyle name="Chuẩn 14 28" xfId="904" xr:uid="{00000000-0005-0000-0000-000026050000}"/>
    <cellStyle name="Chuẩn 14 29" xfId="670" xr:uid="{00000000-0005-0000-0000-000027050000}"/>
    <cellStyle name="Chuẩn 14 3" xfId="44" xr:uid="{00000000-0005-0000-0000-000028050000}"/>
    <cellStyle name="Chuẩn 14 3 2" xfId="3246" xr:uid="{00000000-0005-0000-0000-000029050000}"/>
    <cellStyle name="Chuẩn 14 3 3" xfId="3247" xr:uid="{00000000-0005-0000-0000-00002A050000}"/>
    <cellStyle name="Chuẩn 14 30" xfId="928" xr:uid="{00000000-0005-0000-0000-00002B050000}"/>
    <cellStyle name="Chuẩn 14 31" xfId="643" xr:uid="{00000000-0005-0000-0000-00002C050000}"/>
    <cellStyle name="Chuẩn 14 32" xfId="956" xr:uid="{00000000-0005-0000-0000-00002D050000}"/>
    <cellStyle name="Chuẩn 14 33" xfId="982" xr:uid="{00000000-0005-0000-0000-00002E050000}"/>
    <cellStyle name="Chuẩn 14 34" xfId="1014" xr:uid="{00000000-0005-0000-0000-00002F050000}"/>
    <cellStyle name="Chuẩn 14 35" xfId="1044" xr:uid="{00000000-0005-0000-0000-000030050000}"/>
    <cellStyle name="Chuẩn 14 36" xfId="1074" xr:uid="{00000000-0005-0000-0000-000031050000}"/>
    <cellStyle name="Chuẩn 14 37" xfId="1104" xr:uid="{00000000-0005-0000-0000-000032050000}"/>
    <cellStyle name="Chuẩn 14 38" xfId="1134" xr:uid="{00000000-0005-0000-0000-000033050000}"/>
    <cellStyle name="Chuẩn 14 39" xfId="1164" xr:uid="{00000000-0005-0000-0000-000034050000}"/>
    <cellStyle name="Chuẩn 14 4" xfId="76" xr:uid="{00000000-0005-0000-0000-000035050000}"/>
    <cellStyle name="Chuẩn 14 4 2" xfId="3250" xr:uid="{00000000-0005-0000-0000-000036050000}"/>
    <cellStyle name="Chuẩn 14 4 3" xfId="3251" xr:uid="{00000000-0005-0000-0000-000037050000}"/>
    <cellStyle name="Chuẩn 14 40" xfId="1194" xr:uid="{00000000-0005-0000-0000-000038050000}"/>
    <cellStyle name="Chuẩn 14 41" xfId="1224" xr:uid="{00000000-0005-0000-0000-000039050000}"/>
    <cellStyle name="Chuẩn 14 42" xfId="1253" xr:uid="{00000000-0005-0000-0000-00003A050000}"/>
    <cellStyle name="Chuẩn 14 43" xfId="1283" xr:uid="{00000000-0005-0000-0000-00003B050000}"/>
    <cellStyle name="Chuẩn 14 44" xfId="1312" xr:uid="{00000000-0005-0000-0000-00003C050000}"/>
    <cellStyle name="Chuẩn 14 45" xfId="1342" xr:uid="{00000000-0005-0000-0000-00003D050000}"/>
    <cellStyle name="Chuẩn 14 46" xfId="1371" xr:uid="{00000000-0005-0000-0000-00003E050000}"/>
    <cellStyle name="Chuẩn 14 47" xfId="1400" xr:uid="{00000000-0005-0000-0000-00003F050000}"/>
    <cellStyle name="Chuẩn 14 48" xfId="1428" xr:uid="{00000000-0005-0000-0000-000040050000}"/>
    <cellStyle name="Chuẩn 14 49" xfId="1458" xr:uid="{00000000-0005-0000-0000-000041050000}"/>
    <cellStyle name="Chuẩn 14 5" xfId="105" xr:uid="{00000000-0005-0000-0000-000042050000}"/>
    <cellStyle name="Chuẩn 14 50" xfId="1486" xr:uid="{00000000-0005-0000-0000-000043050000}"/>
    <cellStyle name="Chuẩn 14 51" xfId="1516" xr:uid="{00000000-0005-0000-0000-000044050000}"/>
    <cellStyle name="Chuẩn 14 52" xfId="1544" xr:uid="{00000000-0005-0000-0000-000045050000}"/>
    <cellStyle name="Chuẩn 14 53" xfId="1573" xr:uid="{00000000-0005-0000-0000-000046050000}"/>
    <cellStyle name="Chuẩn 14 54" xfId="1601" xr:uid="{00000000-0005-0000-0000-000047050000}"/>
    <cellStyle name="Chuẩn 14 55" xfId="1630" xr:uid="{00000000-0005-0000-0000-000048050000}"/>
    <cellStyle name="Chuẩn 14 56" xfId="1658" xr:uid="{00000000-0005-0000-0000-000049050000}"/>
    <cellStyle name="Chuẩn 14 57" xfId="1686" xr:uid="{00000000-0005-0000-0000-00004A050000}"/>
    <cellStyle name="Chuẩn 14 58" xfId="1715" xr:uid="{00000000-0005-0000-0000-00004B050000}"/>
    <cellStyle name="Chuẩn 14 59" xfId="1743" xr:uid="{00000000-0005-0000-0000-00004C050000}"/>
    <cellStyle name="Chuẩn 14 6" xfId="136" xr:uid="{00000000-0005-0000-0000-00004D050000}"/>
    <cellStyle name="Chuẩn 14 60" xfId="1772" xr:uid="{00000000-0005-0000-0000-00004E050000}"/>
    <cellStyle name="Chuẩn 14 61" xfId="1800" xr:uid="{00000000-0005-0000-0000-00004F050000}"/>
    <cellStyle name="Chuẩn 14 62" xfId="1828" xr:uid="{00000000-0005-0000-0000-000050050000}"/>
    <cellStyle name="Chuẩn 14 63" xfId="1855" xr:uid="{00000000-0005-0000-0000-000051050000}"/>
    <cellStyle name="Chuẩn 14 64" xfId="1883" xr:uid="{00000000-0005-0000-0000-000052050000}"/>
    <cellStyle name="Chuẩn 14 65" xfId="1909" xr:uid="{00000000-0005-0000-0000-000053050000}"/>
    <cellStyle name="Chuẩn 14 66" xfId="1938" xr:uid="{00000000-0005-0000-0000-000054050000}"/>
    <cellStyle name="Chuẩn 14 67" xfId="1964" xr:uid="{00000000-0005-0000-0000-000055050000}"/>
    <cellStyle name="Chuẩn 14 68" xfId="1991" xr:uid="{00000000-0005-0000-0000-000056050000}"/>
    <cellStyle name="Chuẩn 14 69" xfId="2016" xr:uid="{00000000-0005-0000-0000-000057050000}"/>
    <cellStyle name="Chuẩn 14 7" xfId="166" xr:uid="{00000000-0005-0000-0000-000058050000}"/>
    <cellStyle name="Chuẩn 14 70" xfId="2041" xr:uid="{00000000-0005-0000-0000-000059050000}"/>
    <cellStyle name="Chuẩn 14 71" xfId="2065" xr:uid="{00000000-0005-0000-0000-00005A050000}"/>
    <cellStyle name="Chuẩn 14 72" xfId="2089" xr:uid="{00000000-0005-0000-0000-00005B050000}"/>
    <cellStyle name="Chuẩn 14 73" xfId="2105" xr:uid="{00000000-0005-0000-0000-00005C050000}"/>
    <cellStyle name="Chuẩn 14 74" xfId="2138" xr:uid="{00000000-0005-0000-0000-00005D050000}"/>
    <cellStyle name="Chuẩn 14 75" xfId="2152" xr:uid="{00000000-0005-0000-0000-00005E050000}"/>
    <cellStyle name="Chuẩn 14 76" xfId="2183" xr:uid="{00000000-0005-0000-0000-00005F050000}"/>
    <cellStyle name="Chuẩn 14 77" xfId="2194" xr:uid="{00000000-0005-0000-0000-000060050000}"/>
    <cellStyle name="Chuẩn 14 78" xfId="2224" xr:uid="{00000000-0005-0000-0000-000061050000}"/>
    <cellStyle name="Chuẩn 14 79" xfId="2235" xr:uid="{00000000-0005-0000-0000-000062050000}"/>
    <cellStyle name="Chuẩn 14 8" xfId="196" xr:uid="{00000000-0005-0000-0000-000063050000}"/>
    <cellStyle name="Chuẩn 14 80" xfId="2354" xr:uid="{00000000-0005-0000-0000-000064050000}"/>
    <cellStyle name="Chuẩn 14 81" xfId="2463" xr:uid="{00000000-0005-0000-0000-000065050000}"/>
    <cellStyle name="Chuẩn 14 82" xfId="2409" xr:uid="{00000000-0005-0000-0000-000066050000}"/>
    <cellStyle name="Chuẩn 14 83" xfId="2419" xr:uid="{00000000-0005-0000-0000-000067050000}"/>
    <cellStyle name="Chuẩn 14 84" xfId="2378" xr:uid="{00000000-0005-0000-0000-000068050000}"/>
    <cellStyle name="Chuẩn 14 85" xfId="2505" xr:uid="{00000000-0005-0000-0000-000069050000}"/>
    <cellStyle name="Chuẩn 14 86" xfId="2659" xr:uid="{00000000-0005-0000-0000-00006A050000}"/>
    <cellStyle name="Chuẩn 14 87" xfId="2675" xr:uid="{00000000-0005-0000-0000-00006B050000}"/>
    <cellStyle name="Chuẩn 14 88" xfId="2671" xr:uid="{00000000-0005-0000-0000-00006C050000}"/>
    <cellStyle name="Chuẩn 14 89" xfId="2691" xr:uid="{00000000-0005-0000-0000-00006D050000}"/>
    <cellStyle name="Chuẩn 14 9" xfId="226" xr:uid="{00000000-0005-0000-0000-00006E050000}"/>
    <cellStyle name="Chuẩn 14 90" xfId="2735" xr:uid="{00000000-0005-0000-0000-00006F050000}"/>
    <cellStyle name="Chuẩn 14 91" xfId="2814" xr:uid="{00000000-0005-0000-0000-000070050000}"/>
    <cellStyle name="Chuẩn 14 92" xfId="2959" xr:uid="{00000000-0005-0000-0000-000071050000}"/>
    <cellStyle name="Chuẩn 14 93" xfId="2862" xr:uid="{00000000-0005-0000-0000-000072050000}"/>
    <cellStyle name="Chuẩn 14 94" xfId="2905" xr:uid="{00000000-0005-0000-0000-000073050000}"/>
    <cellStyle name="Chuẩn 14 95" xfId="2866" xr:uid="{00000000-0005-0000-0000-000074050000}"/>
    <cellStyle name="Chuẩn 14 96" xfId="2912" xr:uid="{00000000-0005-0000-0000-000075050000}"/>
    <cellStyle name="Chuẩn 14 97" xfId="2631" xr:uid="{00000000-0005-0000-0000-000076050000}"/>
    <cellStyle name="Chuẩn 14 98" xfId="2988" xr:uid="{00000000-0005-0000-0000-000077050000}"/>
    <cellStyle name="Chuẩn 14 99" xfId="3000" xr:uid="{00000000-0005-0000-0000-000078050000}"/>
    <cellStyle name="Chuẩn 15" xfId="15" xr:uid="{00000000-0005-0000-0000-000079050000}"/>
    <cellStyle name="Chuẩn 15 10" xfId="256" xr:uid="{00000000-0005-0000-0000-00007A050000}"/>
    <cellStyle name="Chuẩn 15 100" xfId="2578" xr:uid="{00000000-0005-0000-0000-00007B050000}"/>
    <cellStyle name="Chuẩn 15 101" xfId="2589" xr:uid="{00000000-0005-0000-0000-00007C050000}"/>
    <cellStyle name="Chuẩn 15 102" xfId="3260" xr:uid="{00000000-0005-0000-0000-00007D050000}"/>
    <cellStyle name="Chuẩn 15 103" xfId="3682" xr:uid="{00000000-0005-0000-0000-00007E050000}"/>
    <cellStyle name="Chuẩn 15 104" xfId="3202" xr:uid="{00000000-0005-0000-0000-00007F050000}"/>
    <cellStyle name="Chuẩn 15 105" xfId="3561" xr:uid="{00000000-0005-0000-0000-000080050000}"/>
    <cellStyle name="Chuẩn 15 106" xfId="3197" xr:uid="{00000000-0005-0000-0000-000081050000}"/>
    <cellStyle name="Chuẩn 15 107" xfId="3564" xr:uid="{00000000-0005-0000-0000-000082050000}"/>
    <cellStyle name="Chuẩn 15 108" xfId="3189" xr:uid="{00000000-0005-0000-0000-000083050000}"/>
    <cellStyle name="Chuẩn 15 109" xfId="3568" xr:uid="{00000000-0005-0000-0000-000084050000}"/>
    <cellStyle name="Chuẩn 15 11" xfId="285" xr:uid="{00000000-0005-0000-0000-000085050000}"/>
    <cellStyle name="Chuẩn 15 110" xfId="3183" xr:uid="{00000000-0005-0000-0000-000086050000}"/>
    <cellStyle name="Chuẩn 15 111" xfId="3575" xr:uid="{00000000-0005-0000-0000-000087050000}"/>
    <cellStyle name="Chuẩn 15 112" xfId="3182" xr:uid="{00000000-0005-0000-0000-000088050000}"/>
    <cellStyle name="Chuẩn 15 113" xfId="3594" xr:uid="{00000000-0005-0000-0000-000089050000}"/>
    <cellStyle name="Chuẩn 15 114" xfId="3177" xr:uid="{00000000-0005-0000-0000-00008A050000}"/>
    <cellStyle name="Chuẩn 15 115" xfId="3611" xr:uid="{00000000-0005-0000-0000-00008B050000}"/>
    <cellStyle name="Chuẩn 15 116" xfId="3170" xr:uid="{00000000-0005-0000-0000-00008C050000}"/>
    <cellStyle name="Chuẩn 15 117" xfId="3630" xr:uid="{00000000-0005-0000-0000-00008D050000}"/>
    <cellStyle name="Chuẩn 15 118" xfId="3166" xr:uid="{00000000-0005-0000-0000-00008E050000}"/>
    <cellStyle name="Chuẩn 15 119" xfId="3641" xr:uid="{00000000-0005-0000-0000-00008F050000}"/>
    <cellStyle name="Chuẩn 15 12" xfId="315" xr:uid="{00000000-0005-0000-0000-000090050000}"/>
    <cellStyle name="Chuẩn 15 120" xfId="3218" xr:uid="{00000000-0005-0000-0000-000091050000}"/>
    <cellStyle name="Chuẩn 15 121" xfId="3768" xr:uid="{00000000-0005-0000-0000-000092050000}"/>
    <cellStyle name="Chuẩn 15 122" xfId="3211" xr:uid="{00000000-0005-0000-0000-000093050000}"/>
    <cellStyle name="Chuẩn 15 123" xfId="3774" xr:uid="{00000000-0005-0000-0000-000094050000}"/>
    <cellStyle name="Chuẩn 15 124" xfId="3206" xr:uid="{00000000-0005-0000-0000-000095050000}"/>
    <cellStyle name="Chuẩn 15 125" xfId="3781" xr:uid="{00000000-0005-0000-0000-000096050000}"/>
    <cellStyle name="Chuẩn 15 126" xfId="3199" xr:uid="{00000000-0005-0000-0000-000097050000}"/>
    <cellStyle name="Chuẩn 15 127" xfId="4040" xr:uid="{00000000-0005-0000-0000-000098050000}"/>
    <cellStyle name="Chuẩn 15 128" xfId="4085" xr:uid="{00000000-0005-0000-0000-000099050000}"/>
    <cellStyle name="Chuẩn 15 129" xfId="4119" xr:uid="{00000000-0005-0000-0000-00009A050000}"/>
    <cellStyle name="Chuẩn 15 13" xfId="346" xr:uid="{00000000-0005-0000-0000-00009B050000}"/>
    <cellStyle name="Chuẩn 15 130" xfId="4145" xr:uid="{00000000-0005-0000-0000-00009C050000}"/>
    <cellStyle name="Chuẩn 15 131" xfId="4176" xr:uid="{00000000-0005-0000-0000-00009D050000}"/>
    <cellStyle name="Chuẩn 15 132" xfId="4228" xr:uid="{00000000-0005-0000-0000-00009E050000}"/>
    <cellStyle name="Chuẩn 15 133" xfId="4269" xr:uid="{00000000-0005-0000-0000-00009F050000}"/>
    <cellStyle name="Chuẩn 15 134" xfId="4407" xr:uid="{00000000-0005-0000-0000-0000A0050000}"/>
    <cellStyle name="Chuẩn 15 135" xfId="4347" xr:uid="{00000000-0005-0000-0000-0000A1050000}"/>
    <cellStyle name="Chuẩn 15 136" xfId="4366" xr:uid="{00000000-0005-0000-0000-0000A2050000}"/>
    <cellStyle name="Chuẩn 15 137" xfId="4432" xr:uid="{00000000-0005-0000-0000-0000A3050000}"/>
    <cellStyle name="Chuẩn 15 138" xfId="4497" xr:uid="{00000000-0005-0000-0000-0000A4050000}"/>
    <cellStyle name="Chuẩn 15 139" xfId="4542" xr:uid="{00000000-0005-0000-0000-0000A5050000}"/>
    <cellStyle name="Chuẩn 15 14" xfId="368" xr:uid="{00000000-0005-0000-0000-0000A6050000}"/>
    <cellStyle name="Chuẩn 15 15" xfId="378" xr:uid="{00000000-0005-0000-0000-0000A7050000}"/>
    <cellStyle name="Chuẩn 15 16" xfId="393" xr:uid="{00000000-0005-0000-0000-0000A8050000}"/>
    <cellStyle name="Chuẩn 15 17" xfId="501" xr:uid="{00000000-0005-0000-0000-0000A9050000}"/>
    <cellStyle name="Chuẩn 15 18" xfId="539" xr:uid="{00000000-0005-0000-0000-0000AA050000}"/>
    <cellStyle name="Chuẩn 15 19" xfId="493" xr:uid="{00000000-0005-0000-0000-0000AB050000}"/>
    <cellStyle name="Chuẩn 15 2" xfId="30" xr:uid="{00000000-0005-0000-0000-0000AC050000}"/>
    <cellStyle name="Chuẩn 15 2 10" xfId="300" xr:uid="{00000000-0005-0000-0000-0000AD050000}"/>
    <cellStyle name="Chuẩn 15 2 100" xfId="3001" xr:uid="{00000000-0005-0000-0000-0000AE050000}"/>
    <cellStyle name="Chuẩn 15 2 101" xfId="3268" xr:uid="{00000000-0005-0000-0000-0000AF050000}"/>
    <cellStyle name="Chuẩn 15 2 102" xfId="3680" xr:uid="{00000000-0005-0000-0000-0000B0050000}"/>
    <cellStyle name="Chuẩn 15 2 103" xfId="3204" xr:uid="{00000000-0005-0000-0000-0000B1050000}"/>
    <cellStyle name="Chuẩn 15 2 104" xfId="3560" xr:uid="{00000000-0005-0000-0000-0000B2050000}"/>
    <cellStyle name="Chuẩn 15 2 105" xfId="3200" xr:uid="{00000000-0005-0000-0000-0000B3050000}"/>
    <cellStyle name="Chuẩn 15 2 106" xfId="3562" xr:uid="{00000000-0005-0000-0000-0000B4050000}"/>
    <cellStyle name="Chuẩn 15 2 107" xfId="3194" xr:uid="{00000000-0005-0000-0000-0000B5050000}"/>
    <cellStyle name="Chuẩn 15 2 108" xfId="3565" xr:uid="{00000000-0005-0000-0000-0000B6050000}"/>
    <cellStyle name="Chuẩn 15 2 109" xfId="3188" xr:uid="{00000000-0005-0000-0000-0000B7050000}"/>
    <cellStyle name="Chuẩn 15 2 11" xfId="330" xr:uid="{00000000-0005-0000-0000-0000B8050000}"/>
    <cellStyle name="Chuẩn 15 2 110" xfId="3569" xr:uid="{00000000-0005-0000-0000-0000B9050000}"/>
    <cellStyle name="Chuẩn 15 2 111" xfId="3187" xr:uid="{00000000-0005-0000-0000-0000BA050000}"/>
    <cellStyle name="Chuẩn 15 2 112" xfId="3580" xr:uid="{00000000-0005-0000-0000-0000BB050000}"/>
    <cellStyle name="Chuẩn 15 2 113" xfId="3180" xr:uid="{00000000-0005-0000-0000-0000BC050000}"/>
    <cellStyle name="Chuẩn 15 2 114" xfId="3598" xr:uid="{00000000-0005-0000-0000-0000BD050000}"/>
    <cellStyle name="Chuẩn 15 2 115" xfId="3175" xr:uid="{00000000-0005-0000-0000-0000BE050000}"/>
    <cellStyle name="Chuẩn 15 2 116" xfId="3617" xr:uid="{00000000-0005-0000-0000-0000BF050000}"/>
    <cellStyle name="Chuẩn 15 2 117" xfId="3169" xr:uid="{00000000-0005-0000-0000-0000C0050000}"/>
    <cellStyle name="Chuẩn 15 2 118" xfId="3631" xr:uid="{00000000-0005-0000-0000-0000C1050000}"/>
    <cellStyle name="Chuẩn 15 2 119" xfId="3223" xr:uid="{00000000-0005-0000-0000-0000C2050000}"/>
    <cellStyle name="Chuẩn 15 2 12" xfId="361" xr:uid="{00000000-0005-0000-0000-0000C3050000}"/>
    <cellStyle name="Chuẩn 15 2 120" xfId="3764" xr:uid="{00000000-0005-0000-0000-0000C4050000}"/>
    <cellStyle name="Chuẩn 15 2 121" xfId="3214" xr:uid="{00000000-0005-0000-0000-0000C5050000}"/>
    <cellStyle name="Chuẩn 15 2 122" xfId="3771" xr:uid="{00000000-0005-0000-0000-0000C6050000}"/>
    <cellStyle name="Chuẩn 15 2 123" xfId="3209" xr:uid="{00000000-0005-0000-0000-0000C7050000}"/>
    <cellStyle name="Chuẩn 15 2 124" xfId="3778" xr:uid="{00000000-0005-0000-0000-0000C8050000}"/>
    <cellStyle name="Chuẩn 15 2 125" xfId="3203" xr:uid="{00000000-0005-0000-0000-0000C9050000}"/>
    <cellStyle name="Chuẩn 15 2 126" xfId="4041" xr:uid="{00000000-0005-0000-0000-0000CA050000}"/>
    <cellStyle name="Chuẩn 15 2 127" xfId="4100" xr:uid="{00000000-0005-0000-0000-0000CB050000}"/>
    <cellStyle name="Chuẩn 15 2 128" xfId="4106" xr:uid="{00000000-0005-0000-0000-0000CC050000}"/>
    <cellStyle name="Chuẩn 15 2 129" xfId="4160" xr:uid="{00000000-0005-0000-0000-0000CD050000}"/>
    <cellStyle name="Chuẩn 15 2 13" xfId="407" xr:uid="{00000000-0005-0000-0000-0000CE050000}"/>
    <cellStyle name="Chuẩn 15 2 130" xfId="4191" xr:uid="{00000000-0005-0000-0000-0000CF050000}"/>
    <cellStyle name="Chuẩn 15 2 131" xfId="4207" xr:uid="{00000000-0005-0000-0000-0000D0050000}"/>
    <cellStyle name="Chuẩn 15 2 132" xfId="4284" xr:uid="{00000000-0005-0000-0000-0000D1050000}"/>
    <cellStyle name="Chuẩn 15 2 133" xfId="4376" xr:uid="{00000000-0005-0000-0000-0000D2050000}"/>
    <cellStyle name="Chuẩn 15 2 134" xfId="4427" xr:uid="{00000000-0005-0000-0000-0000D3050000}"/>
    <cellStyle name="Chuẩn 15 2 135" xfId="4445" xr:uid="{00000000-0005-0000-0000-0000D4050000}"/>
    <cellStyle name="Chuẩn 15 2 136" xfId="4368" xr:uid="{00000000-0005-0000-0000-0000D5050000}"/>
    <cellStyle name="Chuẩn 15 2 137" xfId="4512" xr:uid="{00000000-0005-0000-0000-0000D6050000}"/>
    <cellStyle name="Chuẩn 15 2 138" xfId="4527" xr:uid="{00000000-0005-0000-0000-0000D7050000}"/>
    <cellStyle name="Chuẩn 15 2 14" xfId="384" xr:uid="{00000000-0005-0000-0000-0000D8050000}"/>
    <cellStyle name="Chuẩn 15 2 15" xfId="450" xr:uid="{00000000-0005-0000-0000-0000D9050000}"/>
    <cellStyle name="Chuẩn 15 2 16" xfId="503" xr:uid="{00000000-0005-0000-0000-0000DA050000}"/>
    <cellStyle name="Chuẩn 15 2 17" xfId="537" xr:uid="{00000000-0005-0000-0000-0000DB050000}"/>
    <cellStyle name="Chuẩn 15 2 18" xfId="496" xr:uid="{00000000-0005-0000-0000-0000DC050000}"/>
    <cellStyle name="Chuẩn 15 2 19" xfId="543" xr:uid="{00000000-0005-0000-0000-0000DD050000}"/>
    <cellStyle name="Chuẩn 15 2 2" xfId="60" xr:uid="{00000000-0005-0000-0000-0000DE050000}"/>
    <cellStyle name="Chuẩn 15 2 20" xfId="490" xr:uid="{00000000-0005-0000-0000-0000DF050000}"/>
    <cellStyle name="Chuẩn 15 2 21" xfId="547" xr:uid="{00000000-0005-0000-0000-0000E0050000}"/>
    <cellStyle name="Chuẩn 15 2 22" xfId="747" xr:uid="{00000000-0005-0000-0000-0000E1050000}"/>
    <cellStyle name="Chuẩn 15 2 23" xfId="838" xr:uid="{00000000-0005-0000-0000-0000E2050000}"/>
    <cellStyle name="Chuẩn 15 2 24" xfId="739" xr:uid="{00000000-0005-0000-0000-0000E3050000}"/>
    <cellStyle name="Chuẩn 15 2 25" xfId="850" xr:uid="{00000000-0005-0000-0000-0000E4050000}"/>
    <cellStyle name="Chuẩn 15 2 26" xfId="729" xr:uid="{00000000-0005-0000-0000-0000E5050000}"/>
    <cellStyle name="Chuẩn 15 2 27" xfId="863" xr:uid="{00000000-0005-0000-0000-0000E6050000}"/>
    <cellStyle name="Chuẩn 15 2 28" xfId="715" xr:uid="{00000000-0005-0000-0000-0000E7050000}"/>
    <cellStyle name="Chuẩn 15 2 29" xfId="877" xr:uid="{00000000-0005-0000-0000-0000E8050000}"/>
    <cellStyle name="Chuẩn 15 2 3" xfId="92" xr:uid="{00000000-0005-0000-0000-0000E9050000}"/>
    <cellStyle name="Chuẩn 15 2 30" xfId="700" xr:uid="{00000000-0005-0000-0000-0000EA050000}"/>
    <cellStyle name="Chuẩn 15 2 31" xfId="894" xr:uid="{00000000-0005-0000-0000-0000EB050000}"/>
    <cellStyle name="Chuẩn 15 2 32" xfId="680" xr:uid="{00000000-0005-0000-0000-0000EC050000}"/>
    <cellStyle name="Chuẩn 15 2 33" xfId="916" xr:uid="{00000000-0005-0000-0000-0000ED050000}"/>
    <cellStyle name="Chuẩn 15 2 34" xfId="657" xr:uid="{00000000-0005-0000-0000-0000EE050000}"/>
    <cellStyle name="Chuẩn 15 2 35" xfId="942" xr:uid="{00000000-0005-0000-0000-0000EF050000}"/>
    <cellStyle name="Chuẩn 15 2 36" xfId="967" xr:uid="{00000000-0005-0000-0000-0000F0050000}"/>
    <cellStyle name="Chuẩn 15 2 37" xfId="999" xr:uid="{00000000-0005-0000-0000-0000F1050000}"/>
    <cellStyle name="Chuẩn 15 2 38" xfId="1029" xr:uid="{00000000-0005-0000-0000-0000F2050000}"/>
    <cellStyle name="Chuẩn 15 2 39" xfId="1059" xr:uid="{00000000-0005-0000-0000-0000F3050000}"/>
    <cellStyle name="Chuẩn 15 2 4" xfId="121" xr:uid="{00000000-0005-0000-0000-0000F4050000}"/>
    <cellStyle name="Chuẩn 15 2 40" xfId="1089" xr:uid="{00000000-0005-0000-0000-0000F5050000}"/>
    <cellStyle name="Chuẩn 15 2 41" xfId="1119" xr:uid="{00000000-0005-0000-0000-0000F6050000}"/>
    <cellStyle name="Chuẩn 15 2 42" xfId="1149" xr:uid="{00000000-0005-0000-0000-0000F7050000}"/>
    <cellStyle name="Chuẩn 15 2 43" xfId="1179" xr:uid="{00000000-0005-0000-0000-0000F8050000}"/>
    <cellStyle name="Chuẩn 15 2 44" xfId="1209" xr:uid="{00000000-0005-0000-0000-0000F9050000}"/>
    <cellStyle name="Chuẩn 15 2 45" xfId="1238" xr:uid="{00000000-0005-0000-0000-0000FA050000}"/>
    <cellStyle name="Chuẩn 15 2 46" xfId="1268" xr:uid="{00000000-0005-0000-0000-0000FB050000}"/>
    <cellStyle name="Chuẩn 15 2 47" xfId="1297" xr:uid="{00000000-0005-0000-0000-0000FC050000}"/>
    <cellStyle name="Chuẩn 15 2 48" xfId="1327" xr:uid="{00000000-0005-0000-0000-0000FD050000}"/>
    <cellStyle name="Chuẩn 15 2 49" xfId="1356" xr:uid="{00000000-0005-0000-0000-0000FE050000}"/>
    <cellStyle name="Chuẩn 15 2 5" xfId="152" xr:uid="{00000000-0005-0000-0000-0000FF050000}"/>
    <cellStyle name="Chuẩn 15 2 50" xfId="1385" xr:uid="{00000000-0005-0000-0000-000000060000}"/>
    <cellStyle name="Chuẩn 15 2 51" xfId="1413" xr:uid="{00000000-0005-0000-0000-000001060000}"/>
    <cellStyle name="Chuẩn 15 2 52" xfId="1443" xr:uid="{00000000-0005-0000-0000-000002060000}"/>
    <cellStyle name="Chuẩn 15 2 53" xfId="1471" xr:uid="{00000000-0005-0000-0000-000003060000}"/>
    <cellStyle name="Chuẩn 15 2 54" xfId="1501" xr:uid="{00000000-0005-0000-0000-000004060000}"/>
    <cellStyle name="Chuẩn 15 2 55" xfId="1529" xr:uid="{00000000-0005-0000-0000-000005060000}"/>
    <cellStyle name="Chuẩn 15 2 56" xfId="1558" xr:uid="{00000000-0005-0000-0000-000006060000}"/>
    <cellStyle name="Chuẩn 15 2 57" xfId="1586" xr:uid="{00000000-0005-0000-0000-000007060000}"/>
    <cellStyle name="Chuẩn 15 2 58" xfId="1615" xr:uid="{00000000-0005-0000-0000-000008060000}"/>
    <cellStyle name="Chuẩn 15 2 59" xfId="1643" xr:uid="{00000000-0005-0000-0000-000009060000}"/>
    <cellStyle name="Chuẩn 15 2 6" xfId="182" xr:uid="{00000000-0005-0000-0000-00000A060000}"/>
    <cellStyle name="Chuẩn 15 2 60" xfId="1671" xr:uid="{00000000-0005-0000-0000-00000B060000}"/>
    <cellStyle name="Chuẩn 15 2 61" xfId="1700" xr:uid="{00000000-0005-0000-0000-00000C060000}"/>
    <cellStyle name="Chuẩn 15 2 62" xfId="1728" xr:uid="{00000000-0005-0000-0000-00000D060000}"/>
    <cellStyle name="Chuẩn 15 2 63" xfId="1757" xr:uid="{00000000-0005-0000-0000-00000E060000}"/>
    <cellStyle name="Chuẩn 15 2 64" xfId="1785" xr:uid="{00000000-0005-0000-0000-00000F060000}"/>
    <cellStyle name="Chuẩn 15 2 65" xfId="1813" xr:uid="{00000000-0005-0000-0000-000010060000}"/>
    <cellStyle name="Chuẩn 15 2 66" xfId="1840" xr:uid="{00000000-0005-0000-0000-000011060000}"/>
    <cellStyle name="Chuẩn 15 2 67" xfId="1869" xr:uid="{00000000-0005-0000-0000-000012060000}"/>
    <cellStyle name="Chuẩn 15 2 68" xfId="1895" xr:uid="{00000000-0005-0000-0000-000013060000}"/>
    <cellStyle name="Chuẩn 15 2 69" xfId="1923" xr:uid="{00000000-0005-0000-0000-000014060000}"/>
    <cellStyle name="Chuẩn 15 2 7" xfId="212" xr:uid="{00000000-0005-0000-0000-000015060000}"/>
    <cellStyle name="Chuẩn 15 2 70" xfId="1950" xr:uid="{00000000-0005-0000-0000-000016060000}"/>
    <cellStyle name="Chuẩn 15 2 71" xfId="1977" xr:uid="{00000000-0005-0000-0000-000017060000}"/>
    <cellStyle name="Chuẩn 15 2 72" xfId="1966" xr:uid="{00000000-0005-0000-0000-000018060000}"/>
    <cellStyle name="Chuẩn 15 2 73" xfId="2038" xr:uid="{00000000-0005-0000-0000-000019060000}"/>
    <cellStyle name="Chuẩn 15 2 74" xfId="2018" xr:uid="{00000000-0005-0000-0000-00001A060000}"/>
    <cellStyle name="Chuẩn 15 2 75" xfId="2090" xr:uid="{00000000-0005-0000-0000-00001B060000}"/>
    <cellStyle name="Chuẩn 15 2 76" xfId="2067" xr:uid="{00000000-0005-0000-0000-00001C060000}"/>
    <cellStyle name="Chuẩn 15 2 77" xfId="2136" xr:uid="{00000000-0005-0000-0000-00001D060000}"/>
    <cellStyle name="Chuẩn 15 2 78" xfId="2115" xr:uid="{00000000-0005-0000-0000-00001E060000}"/>
    <cellStyle name="Chuẩn 15 2 79" xfId="2370" xr:uid="{00000000-0005-0000-0000-00001F060000}"/>
    <cellStyle name="Chuẩn 15 2 8" xfId="242" xr:uid="{00000000-0005-0000-0000-000020060000}"/>
    <cellStyle name="Chuẩn 15 2 80" xfId="2438" xr:uid="{00000000-0005-0000-0000-000021060000}"/>
    <cellStyle name="Chuẩn 15 2 81" xfId="2373" xr:uid="{00000000-0005-0000-0000-000022060000}"/>
    <cellStyle name="Chuẩn 15 2 82" xfId="2462" xr:uid="{00000000-0005-0000-0000-000023060000}"/>
    <cellStyle name="Chuẩn 15 2 83" xfId="2457" xr:uid="{00000000-0005-0000-0000-000024060000}"/>
    <cellStyle name="Chuẩn 15 2 84" xfId="2521" xr:uid="{00000000-0005-0000-0000-000025060000}"/>
    <cellStyle name="Chuẩn 15 2 85" xfId="2670" xr:uid="{00000000-0005-0000-0000-000026060000}"/>
    <cellStyle name="Chuẩn 15 2 86" xfId="2733" xr:uid="{00000000-0005-0000-0000-000027060000}"/>
    <cellStyle name="Chuẩn 15 2 87" xfId="2724" xr:uid="{00000000-0005-0000-0000-000028060000}"/>
    <cellStyle name="Chuẩn 15 2 88" xfId="2681" xr:uid="{00000000-0005-0000-0000-000029060000}"/>
    <cellStyle name="Chuẩn 15 2 89" xfId="2701" xr:uid="{00000000-0005-0000-0000-00002A060000}"/>
    <cellStyle name="Chuẩn 15 2 9" xfId="271" xr:uid="{00000000-0005-0000-0000-00002B060000}"/>
    <cellStyle name="Chuẩn 15 2 90" xfId="2830" xr:uid="{00000000-0005-0000-0000-00002C060000}"/>
    <cellStyle name="Chuẩn 15 2 91" xfId="2932" xr:uid="{00000000-0005-0000-0000-00002D060000}"/>
    <cellStyle name="Chuẩn 15 2 92" xfId="2960" xr:uid="{00000000-0005-0000-0000-00002E060000}"/>
    <cellStyle name="Chuẩn 15 2 93" xfId="2860" xr:uid="{00000000-0005-0000-0000-00002F060000}"/>
    <cellStyle name="Chuẩn 15 2 94" xfId="2850" xr:uid="{00000000-0005-0000-0000-000030060000}"/>
    <cellStyle name="Chuẩn 15 2 95" xfId="2869" xr:uid="{00000000-0005-0000-0000-000031060000}"/>
    <cellStyle name="Chuẩn 15 2 96" xfId="2599" xr:uid="{00000000-0005-0000-0000-000032060000}"/>
    <cellStyle name="Chuẩn 15 2 97" xfId="2594" xr:uid="{00000000-0005-0000-0000-000033060000}"/>
    <cellStyle name="Chuẩn 15 2 98" xfId="2556" xr:uid="{00000000-0005-0000-0000-000034060000}"/>
    <cellStyle name="Chuẩn 15 2 99" xfId="2570" xr:uid="{00000000-0005-0000-0000-000035060000}"/>
    <cellStyle name="Chuẩn 15 20" xfId="545" xr:uid="{00000000-0005-0000-0000-000036060000}"/>
    <cellStyle name="Chuẩn 15 21" xfId="488" xr:uid="{00000000-0005-0000-0000-000037060000}"/>
    <cellStyle name="Chuẩn 15 22" xfId="550" xr:uid="{00000000-0005-0000-0000-000038060000}"/>
    <cellStyle name="Chuẩn 15 23" xfId="743" xr:uid="{00000000-0005-0000-0000-000039060000}"/>
    <cellStyle name="Chuẩn 15 24" xfId="842" xr:uid="{00000000-0005-0000-0000-00003A060000}"/>
    <cellStyle name="Chuẩn 15 25" xfId="735" xr:uid="{00000000-0005-0000-0000-00003B060000}"/>
    <cellStyle name="Chuẩn 15 26" xfId="855" xr:uid="{00000000-0005-0000-0000-00003C060000}"/>
    <cellStyle name="Chuẩn 15 27" xfId="724" xr:uid="{00000000-0005-0000-0000-00003D060000}"/>
    <cellStyle name="Chuẩn 15 28" xfId="868" xr:uid="{00000000-0005-0000-0000-00003E060000}"/>
    <cellStyle name="Chuẩn 15 29" xfId="710" xr:uid="{00000000-0005-0000-0000-00003F060000}"/>
    <cellStyle name="Chuẩn 15 3" xfId="45" xr:uid="{00000000-0005-0000-0000-000040060000}"/>
    <cellStyle name="Chuẩn 15 3 2" xfId="3346" xr:uid="{00000000-0005-0000-0000-000041060000}"/>
    <cellStyle name="Chuẩn 15 3 3" xfId="3347" xr:uid="{00000000-0005-0000-0000-000042060000}"/>
    <cellStyle name="Chuẩn 15 30" xfId="883" xr:uid="{00000000-0005-0000-0000-000043060000}"/>
    <cellStyle name="Chuẩn 15 31" xfId="693" xr:uid="{00000000-0005-0000-0000-000044060000}"/>
    <cellStyle name="Chuẩn 15 32" xfId="903" xr:uid="{00000000-0005-0000-0000-000045060000}"/>
    <cellStyle name="Chuẩn 15 33" xfId="671" xr:uid="{00000000-0005-0000-0000-000046060000}"/>
    <cellStyle name="Chuẩn 15 34" xfId="926" xr:uid="{00000000-0005-0000-0000-000047060000}"/>
    <cellStyle name="Chuẩn 15 35" xfId="646" xr:uid="{00000000-0005-0000-0000-000048060000}"/>
    <cellStyle name="Chuẩn 15 36" xfId="954" xr:uid="{00000000-0005-0000-0000-000049060000}"/>
    <cellStyle name="Chuẩn 15 37" xfId="980" xr:uid="{00000000-0005-0000-0000-00004A060000}"/>
    <cellStyle name="Chuẩn 15 38" xfId="1012" xr:uid="{00000000-0005-0000-0000-00004B060000}"/>
    <cellStyle name="Chuẩn 15 39" xfId="1042" xr:uid="{00000000-0005-0000-0000-00004C060000}"/>
    <cellStyle name="Chuẩn 15 4" xfId="77" xr:uid="{00000000-0005-0000-0000-00004D060000}"/>
    <cellStyle name="Chuẩn 15 4 2" xfId="3350" xr:uid="{00000000-0005-0000-0000-00004E060000}"/>
    <cellStyle name="Chuẩn 15 4 3" xfId="3351" xr:uid="{00000000-0005-0000-0000-00004F060000}"/>
    <cellStyle name="Chuẩn 15 40" xfId="1072" xr:uid="{00000000-0005-0000-0000-000050060000}"/>
    <cellStyle name="Chuẩn 15 41" xfId="1102" xr:uid="{00000000-0005-0000-0000-000051060000}"/>
    <cellStyle name="Chuẩn 15 42" xfId="1132" xr:uid="{00000000-0005-0000-0000-000052060000}"/>
    <cellStyle name="Chuẩn 15 43" xfId="1162" xr:uid="{00000000-0005-0000-0000-000053060000}"/>
    <cellStyle name="Chuẩn 15 44" xfId="1192" xr:uid="{00000000-0005-0000-0000-000054060000}"/>
    <cellStyle name="Chuẩn 15 45" xfId="1222" xr:uid="{00000000-0005-0000-0000-000055060000}"/>
    <cellStyle name="Chuẩn 15 46" xfId="1251" xr:uid="{00000000-0005-0000-0000-000056060000}"/>
    <cellStyle name="Chuẩn 15 47" xfId="1281" xr:uid="{00000000-0005-0000-0000-000057060000}"/>
    <cellStyle name="Chuẩn 15 48" xfId="1310" xr:uid="{00000000-0005-0000-0000-000058060000}"/>
    <cellStyle name="Chuẩn 15 49" xfId="1340" xr:uid="{00000000-0005-0000-0000-000059060000}"/>
    <cellStyle name="Chuẩn 15 5" xfId="106" xr:uid="{00000000-0005-0000-0000-00005A060000}"/>
    <cellStyle name="Chuẩn 15 50" xfId="1369" xr:uid="{00000000-0005-0000-0000-00005B060000}"/>
    <cellStyle name="Chuẩn 15 51" xfId="1398" xr:uid="{00000000-0005-0000-0000-00005C060000}"/>
    <cellStyle name="Chuẩn 15 52" xfId="1426" xr:uid="{00000000-0005-0000-0000-00005D060000}"/>
    <cellStyle name="Chuẩn 15 53" xfId="1456" xr:uid="{00000000-0005-0000-0000-00005E060000}"/>
    <cellStyle name="Chuẩn 15 54" xfId="1484" xr:uid="{00000000-0005-0000-0000-00005F060000}"/>
    <cellStyle name="Chuẩn 15 55" xfId="1514" xr:uid="{00000000-0005-0000-0000-000060060000}"/>
    <cellStyle name="Chuẩn 15 56" xfId="1542" xr:uid="{00000000-0005-0000-0000-000061060000}"/>
    <cellStyle name="Chuẩn 15 57" xfId="1571" xr:uid="{00000000-0005-0000-0000-000062060000}"/>
    <cellStyle name="Chuẩn 15 58" xfId="1599" xr:uid="{00000000-0005-0000-0000-000063060000}"/>
    <cellStyle name="Chuẩn 15 59" xfId="1628" xr:uid="{00000000-0005-0000-0000-000064060000}"/>
    <cellStyle name="Chuẩn 15 6" xfId="137" xr:uid="{00000000-0005-0000-0000-000065060000}"/>
    <cellStyle name="Chuẩn 15 60" xfId="1656" xr:uid="{00000000-0005-0000-0000-000066060000}"/>
    <cellStyle name="Chuẩn 15 61" xfId="1684" xr:uid="{00000000-0005-0000-0000-000067060000}"/>
    <cellStyle name="Chuẩn 15 62" xfId="1713" xr:uid="{00000000-0005-0000-0000-000068060000}"/>
    <cellStyle name="Chuẩn 15 63" xfId="1741" xr:uid="{00000000-0005-0000-0000-000069060000}"/>
    <cellStyle name="Chuẩn 15 64" xfId="1770" xr:uid="{00000000-0005-0000-0000-00006A060000}"/>
    <cellStyle name="Chuẩn 15 65" xfId="1798" xr:uid="{00000000-0005-0000-0000-00006B060000}"/>
    <cellStyle name="Chuẩn 15 66" xfId="1826" xr:uid="{00000000-0005-0000-0000-00006C060000}"/>
    <cellStyle name="Chuẩn 15 67" xfId="1853" xr:uid="{00000000-0005-0000-0000-00006D060000}"/>
    <cellStyle name="Chuẩn 15 68" xfId="1881" xr:uid="{00000000-0005-0000-0000-00006E060000}"/>
    <cellStyle name="Chuẩn 15 69" xfId="1907" xr:uid="{00000000-0005-0000-0000-00006F060000}"/>
    <cellStyle name="Chuẩn 15 7" xfId="167" xr:uid="{00000000-0005-0000-0000-000070060000}"/>
    <cellStyle name="Chuẩn 15 70" xfId="1936" xr:uid="{00000000-0005-0000-0000-000071060000}"/>
    <cellStyle name="Chuẩn 15 71" xfId="1962" xr:uid="{00000000-0005-0000-0000-000072060000}"/>
    <cellStyle name="Chuẩn 15 72" xfId="1989" xr:uid="{00000000-0005-0000-0000-000073060000}"/>
    <cellStyle name="Chuẩn 15 73" xfId="2004" xr:uid="{00000000-0005-0000-0000-000074060000}"/>
    <cellStyle name="Chuẩn 15 74" xfId="2045" xr:uid="{00000000-0005-0000-0000-000075060000}"/>
    <cellStyle name="Chuẩn 15 75" xfId="2052" xr:uid="{00000000-0005-0000-0000-000076060000}"/>
    <cellStyle name="Chuẩn 15 76" xfId="2096" xr:uid="{00000000-0005-0000-0000-000077060000}"/>
    <cellStyle name="Chuẩn 15 77" xfId="2101" xr:uid="{00000000-0005-0000-0000-000078060000}"/>
    <cellStyle name="Chuẩn 15 78" xfId="2141" xr:uid="{00000000-0005-0000-0000-000079060000}"/>
    <cellStyle name="Chuẩn 15 79" xfId="2148" xr:uid="{00000000-0005-0000-0000-00007A060000}"/>
    <cellStyle name="Chuẩn 15 8" xfId="197" xr:uid="{00000000-0005-0000-0000-00007B060000}"/>
    <cellStyle name="Chuẩn 15 80" xfId="2355" xr:uid="{00000000-0005-0000-0000-00007C060000}"/>
    <cellStyle name="Chuẩn 15 81" xfId="2461" xr:uid="{00000000-0005-0000-0000-00007D060000}"/>
    <cellStyle name="Chuẩn 15 82" xfId="2431" xr:uid="{00000000-0005-0000-0000-00007E060000}"/>
    <cellStyle name="Chuẩn 15 83" xfId="2376" xr:uid="{00000000-0005-0000-0000-00007F060000}"/>
    <cellStyle name="Chuẩn 15 84" xfId="2407" xr:uid="{00000000-0005-0000-0000-000080060000}"/>
    <cellStyle name="Chuẩn 15 85" xfId="2506" xr:uid="{00000000-0005-0000-0000-000081060000}"/>
    <cellStyle name="Chuẩn 15 86" xfId="2757" xr:uid="{00000000-0005-0000-0000-000082060000}"/>
    <cellStyle name="Chuẩn 15 87" xfId="2663" xr:uid="{00000000-0005-0000-0000-000083060000}"/>
    <cellStyle name="Chuẩn 15 88" xfId="2706" xr:uid="{00000000-0005-0000-0000-000084060000}"/>
    <cellStyle name="Chuẩn 15 89" xfId="2705" xr:uid="{00000000-0005-0000-0000-000085060000}"/>
    <cellStyle name="Chuẩn 15 9" xfId="227" xr:uid="{00000000-0005-0000-0000-000086060000}"/>
    <cellStyle name="Chuẩn 15 90" xfId="2688" xr:uid="{00000000-0005-0000-0000-000087060000}"/>
    <cellStyle name="Chuẩn 15 91" xfId="2815" xr:uid="{00000000-0005-0000-0000-000088060000}"/>
    <cellStyle name="Chuẩn 15 92" xfId="2958" xr:uid="{00000000-0005-0000-0000-000089060000}"/>
    <cellStyle name="Chuẩn 15 93" xfId="2889" xr:uid="{00000000-0005-0000-0000-00008A060000}"/>
    <cellStyle name="Chuẩn 15 94" xfId="2880" xr:uid="{00000000-0005-0000-0000-00008B060000}"/>
    <cellStyle name="Chuẩn 15 95" xfId="2907" xr:uid="{00000000-0005-0000-0000-00008C060000}"/>
    <cellStyle name="Chuẩn 15 96" xfId="2973" xr:uid="{00000000-0005-0000-0000-00008D060000}"/>
    <cellStyle name="Chuẩn 15 97" xfId="2629" xr:uid="{00000000-0005-0000-0000-00008E060000}"/>
    <cellStyle name="Chuẩn 15 98" xfId="2561" xr:uid="{00000000-0005-0000-0000-00008F060000}"/>
    <cellStyle name="Chuẩn 15 99" xfId="2996" xr:uid="{00000000-0005-0000-0000-000090060000}"/>
    <cellStyle name="Chuẩn 16" xfId="16" xr:uid="{00000000-0005-0000-0000-000091060000}"/>
    <cellStyle name="Chuẩn 16 10" xfId="257" xr:uid="{00000000-0005-0000-0000-000092060000}"/>
    <cellStyle name="Chuẩn 16 100" xfId="2608" xr:uid="{00000000-0005-0000-0000-000093060000}"/>
    <cellStyle name="Chuẩn 16 101" xfId="2568" xr:uid="{00000000-0005-0000-0000-000094060000}"/>
    <cellStyle name="Chuẩn 16 102" xfId="3355" xr:uid="{00000000-0005-0000-0000-000095060000}"/>
    <cellStyle name="Chuẩn 16 103" xfId="3592" xr:uid="{00000000-0005-0000-0000-000096060000}"/>
    <cellStyle name="Chuẩn 16 104" xfId="3249" xr:uid="{00000000-0005-0000-0000-000097060000}"/>
    <cellStyle name="Chuẩn 16 105" xfId="3501" xr:uid="{00000000-0005-0000-0000-000098060000}"/>
    <cellStyle name="Chuẩn 16 106" xfId="3245" xr:uid="{00000000-0005-0000-0000-000099060000}"/>
    <cellStyle name="Chuẩn 16 107" xfId="3507" xr:uid="{00000000-0005-0000-0000-00009A060000}"/>
    <cellStyle name="Chuẩn 16 108" xfId="3242" xr:uid="{00000000-0005-0000-0000-00009B060000}"/>
    <cellStyle name="Chuẩn 16 109" xfId="3514" xr:uid="{00000000-0005-0000-0000-00009C060000}"/>
    <cellStyle name="Chuẩn 16 11" xfId="286" xr:uid="{00000000-0005-0000-0000-00009D060000}"/>
    <cellStyle name="Chuẩn 16 110" xfId="3238" xr:uid="{00000000-0005-0000-0000-00009E060000}"/>
    <cellStyle name="Chuẩn 16 111" xfId="3519" xr:uid="{00000000-0005-0000-0000-00009F060000}"/>
    <cellStyle name="Chuẩn 16 112" xfId="3239" xr:uid="{00000000-0005-0000-0000-0000A0060000}"/>
    <cellStyle name="Chuẩn 16 113" xfId="3526" xr:uid="{00000000-0005-0000-0000-0000A1060000}"/>
    <cellStyle name="Chuẩn 16 114" xfId="3231" xr:uid="{00000000-0005-0000-0000-0000A2060000}"/>
    <cellStyle name="Chuẩn 16 115" xfId="3531" xr:uid="{00000000-0005-0000-0000-0000A3060000}"/>
    <cellStyle name="Chuẩn 16 116" xfId="3226" xr:uid="{00000000-0005-0000-0000-0000A4060000}"/>
    <cellStyle name="Chuẩn 16 117" xfId="3537" xr:uid="{00000000-0005-0000-0000-0000A5060000}"/>
    <cellStyle name="Chuẩn 16 118" xfId="3221" xr:uid="{00000000-0005-0000-0000-0000A6060000}"/>
    <cellStyle name="Chuẩn 16 119" xfId="3539" xr:uid="{00000000-0005-0000-0000-0000A7060000}"/>
    <cellStyle name="Chuẩn 16 12" xfId="316" xr:uid="{00000000-0005-0000-0000-0000A8060000}"/>
    <cellStyle name="Chuẩn 16 120" xfId="3353" xr:uid="{00000000-0005-0000-0000-0000A9060000}"/>
    <cellStyle name="Chuẩn 16 121" xfId="3696" xr:uid="{00000000-0005-0000-0000-0000AA060000}"/>
    <cellStyle name="Chuẩn 16 122" xfId="3349" xr:uid="{00000000-0005-0000-0000-0000AB060000}"/>
    <cellStyle name="Chuẩn 16 123" xfId="3705" xr:uid="{00000000-0005-0000-0000-0000AC060000}"/>
    <cellStyle name="Chuẩn 16 124" xfId="3328" xr:uid="{00000000-0005-0000-0000-0000AD060000}"/>
    <cellStyle name="Chuẩn 16 125" xfId="3717" xr:uid="{00000000-0005-0000-0000-0000AE060000}"/>
    <cellStyle name="Chuẩn 16 126" xfId="3266" xr:uid="{00000000-0005-0000-0000-0000AF060000}"/>
    <cellStyle name="Chuẩn 16 127" xfId="4042" xr:uid="{00000000-0005-0000-0000-0000B0060000}"/>
    <cellStyle name="Chuẩn 16 128" xfId="4086" xr:uid="{00000000-0005-0000-0000-0000B1060000}"/>
    <cellStyle name="Chuẩn 16 129" xfId="4103" xr:uid="{00000000-0005-0000-0000-0000B2060000}"/>
    <cellStyle name="Chuẩn 16 13" xfId="347" xr:uid="{00000000-0005-0000-0000-0000B3060000}"/>
    <cellStyle name="Chuẩn 16 130" xfId="4146" xr:uid="{00000000-0005-0000-0000-0000B4060000}"/>
    <cellStyle name="Chuẩn 16 131" xfId="4177" xr:uid="{00000000-0005-0000-0000-0000B5060000}"/>
    <cellStyle name="Chuẩn 16 132" xfId="4227" xr:uid="{00000000-0005-0000-0000-0000B6060000}"/>
    <cellStyle name="Chuẩn 16 133" xfId="4270" xr:uid="{00000000-0005-0000-0000-0000B7060000}"/>
    <cellStyle name="Chuẩn 16 134" xfId="4404" xr:uid="{00000000-0005-0000-0000-0000B8060000}"/>
    <cellStyle name="Chuẩn 16 135" xfId="4330" xr:uid="{00000000-0005-0000-0000-0000B9060000}"/>
    <cellStyle name="Chuẩn 16 136" xfId="4393" xr:uid="{00000000-0005-0000-0000-0000BA060000}"/>
    <cellStyle name="Chuẩn 16 137" xfId="4321" xr:uid="{00000000-0005-0000-0000-0000BB060000}"/>
    <cellStyle name="Chuẩn 16 138" xfId="4498" xr:uid="{00000000-0005-0000-0000-0000BC060000}"/>
    <cellStyle name="Chuẩn 16 139" xfId="4541" xr:uid="{00000000-0005-0000-0000-0000BD060000}"/>
    <cellStyle name="Chuẩn 16 14" xfId="435" xr:uid="{00000000-0005-0000-0000-0000BE060000}"/>
    <cellStyle name="Chuẩn 16 15" xfId="441" xr:uid="{00000000-0005-0000-0000-0000BF060000}"/>
    <cellStyle name="Chuẩn 16 16" xfId="440" xr:uid="{00000000-0005-0000-0000-0000C0060000}"/>
    <cellStyle name="Chuẩn 16 17" xfId="511" xr:uid="{00000000-0005-0000-0000-0000C1060000}"/>
    <cellStyle name="Chuẩn 16 18" xfId="528" xr:uid="{00000000-0005-0000-0000-0000C2060000}"/>
    <cellStyle name="Chuẩn 16 19" xfId="505" xr:uid="{00000000-0005-0000-0000-0000C3060000}"/>
    <cellStyle name="Chuẩn 16 2" xfId="31" xr:uid="{00000000-0005-0000-0000-0000C4060000}"/>
    <cellStyle name="Chuẩn 16 2 10" xfId="301" xr:uid="{00000000-0005-0000-0000-0000C5060000}"/>
    <cellStyle name="Chuẩn 16 2 100" xfId="2545" xr:uid="{00000000-0005-0000-0000-0000C6060000}"/>
    <cellStyle name="Chuẩn 16 2 101" xfId="3356" xr:uid="{00000000-0005-0000-0000-0000C7060000}"/>
    <cellStyle name="Chuẩn 16 2 102" xfId="3581" xr:uid="{00000000-0005-0000-0000-0000C8060000}"/>
    <cellStyle name="Chuẩn 16 2 103" xfId="3252" xr:uid="{00000000-0005-0000-0000-0000C9060000}"/>
    <cellStyle name="Chuẩn 16 2 104" xfId="3490" xr:uid="{00000000-0005-0000-0000-0000CA060000}"/>
    <cellStyle name="Chuẩn 16 2 105" xfId="3248" xr:uid="{00000000-0005-0000-0000-0000CB060000}"/>
    <cellStyle name="Chuẩn 16 2 106" xfId="3502" xr:uid="{00000000-0005-0000-0000-0000CC060000}"/>
    <cellStyle name="Chuẩn 16 2 107" xfId="3244" xr:uid="{00000000-0005-0000-0000-0000CD060000}"/>
    <cellStyle name="Chuẩn 16 2 108" xfId="3508" xr:uid="{00000000-0005-0000-0000-0000CE060000}"/>
    <cellStyle name="Chuẩn 16 2 109" xfId="3241" xr:uid="{00000000-0005-0000-0000-0000CF060000}"/>
    <cellStyle name="Chuẩn 16 2 11" xfId="331" xr:uid="{00000000-0005-0000-0000-0000D0060000}"/>
    <cellStyle name="Chuẩn 16 2 110" xfId="3515" xr:uid="{00000000-0005-0000-0000-0000D1060000}"/>
    <cellStyle name="Chuẩn 16 2 111" xfId="3243" xr:uid="{00000000-0005-0000-0000-0000D2060000}"/>
    <cellStyle name="Chuẩn 16 2 112" xfId="3523" xr:uid="{00000000-0005-0000-0000-0000D3060000}"/>
    <cellStyle name="Chuẩn 16 2 113" xfId="3235" xr:uid="{00000000-0005-0000-0000-0000D4060000}"/>
    <cellStyle name="Chuẩn 16 2 114" xfId="3527" xr:uid="{00000000-0005-0000-0000-0000D5060000}"/>
    <cellStyle name="Chuẩn 16 2 115" xfId="3230" xr:uid="{00000000-0005-0000-0000-0000D6060000}"/>
    <cellStyle name="Chuẩn 16 2 116" xfId="3532" xr:uid="{00000000-0005-0000-0000-0000D7060000}"/>
    <cellStyle name="Chuẩn 16 2 117" xfId="3225" xr:uid="{00000000-0005-0000-0000-0000D8060000}"/>
    <cellStyle name="Chuẩn 16 2 118" xfId="3535" xr:uid="{00000000-0005-0000-0000-0000D9060000}"/>
    <cellStyle name="Chuẩn 16 2 119" xfId="3354" xr:uid="{00000000-0005-0000-0000-0000DA060000}"/>
    <cellStyle name="Chuẩn 16 2 12" xfId="362" xr:uid="{00000000-0005-0000-0000-0000DB060000}"/>
    <cellStyle name="Chuẩn 16 2 120" xfId="3692" xr:uid="{00000000-0005-0000-0000-0000DC060000}"/>
    <cellStyle name="Chuẩn 16 2 121" xfId="3352" xr:uid="{00000000-0005-0000-0000-0000DD060000}"/>
    <cellStyle name="Chuẩn 16 2 122" xfId="3700" xr:uid="{00000000-0005-0000-0000-0000DE060000}"/>
    <cellStyle name="Chuẩn 16 2 123" xfId="3345" xr:uid="{00000000-0005-0000-0000-0000DF060000}"/>
    <cellStyle name="Chuẩn 16 2 124" xfId="3709" xr:uid="{00000000-0005-0000-0000-0000E0060000}"/>
    <cellStyle name="Chuẩn 16 2 125" xfId="3327" xr:uid="{00000000-0005-0000-0000-0000E1060000}"/>
    <cellStyle name="Chuẩn 16 2 126" xfId="4043" xr:uid="{00000000-0005-0000-0000-0000E2060000}"/>
    <cellStyle name="Chuẩn 16 2 127" xfId="4101" xr:uid="{00000000-0005-0000-0000-0000E3060000}"/>
    <cellStyle name="Chuẩn 16 2 128" xfId="4105" xr:uid="{00000000-0005-0000-0000-0000E4060000}"/>
    <cellStyle name="Chuẩn 16 2 129" xfId="4161" xr:uid="{00000000-0005-0000-0000-0000E5060000}"/>
    <cellStyle name="Chuẩn 16 2 13" xfId="400" xr:uid="{00000000-0005-0000-0000-0000E6060000}"/>
    <cellStyle name="Chuẩn 16 2 130" xfId="4192" xr:uid="{00000000-0005-0000-0000-0000E7060000}"/>
    <cellStyle name="Chuẩn 16 2 131" xfId="4206" xr:uid="{00000000-0005-0000-0000-0000E8060000}"/>
    <cellStyle name="Chuẩn 16 2 132" xfId="4285" xr:uid="{00000000-0005-0000-0000-0000E9060000}"/>
    <cellStyle name="Chuẩn 16 2 133" xfId="4374" xr:uid="{00000000-0005-0000-0000-0000EA060000}"/>
    <cellStyle name="Chuẩn 16 2 134" xfId="4474" xr:uid="{00000000-0005-0000-0000-0000EB060000}"/>
    <cellStyle name="Chuẩn 16 2 135" xfId="4297" xr:uid="{00000000-0005-0000-0000-0000EC060000}"/>
    <cellStyle name="Chuẩn 16 2 136" xfId="4295" xr:uid="{00000000-0005-0000-0000-0000ED060000}"/>
    <cellStyle name="Chuẩn 16 2 137" xfId="4513" xr:uid="{00000000-0005-0000-0000-0000EE060000}"/>
    <cellStyle name="Chuẩn 16 2 138" xfId="4526" xr:uid="{00000000-0005-0000-0000-0000EF060000}"/>
    <cellStyle name="Chuẩn 16 2 14" xfId="371" xr:uid="{00000000-0005-0000-0000-0000F0060000}"/>
    <cellStyle name="Chuẩn 16 2 15" xfId="451" xr:uid="{00000000-0005-0000-0000-0000F1060000}"/>
    <cellStyle name="Chuẩn 16 2 16" xfId="512" xr:uid="{00000000-0005-0000-0000-0000F2060000}"/>
    <cellStyle name="Chuẩn 16 2 17" xfId="526" xr:uid="{00000000-0005-0000-0000-0000F3060000}"/>
    <cellStyle name="Chuẩn 16 2 18" xfId="507" xr:uid="{00000000-0005-0000-0000-0000F4060000}"/>
    <cellStyle name="Chuẩn 16 2 19" xfId="530" xr:uid="{00000000-0005-0000-0000-0000F5060000}"/>
    <cellStyle name="Chuẩn 16 2 2" xfId="61" xr:uid="{00000000-0005-0000-0000-0000F6060000}"/>
    <cellStyle name="Chuẩn 16 2 20" xfId="502" xr:uid="{00000000-0005-0000-0000-0000F7060000}"/>
    <cellStyle name="Chuẩn 16 2 21" xfId="535" xr:uid="{00000000-0005-0000-0000-0000F8060000}"/>
    <cellStyle name="Chuẩn 16 2 22" xfId="769" xr:uid="{00000000-0005-0000-0000-0000F9060000}"/>
    <cellStyle name="Chuẩn 16 2 23" xfId="814" xr:uid="{00000000-0005-0000-0000-0000FA060000}"/>
    <cellStyle name="Chuẩn 16 2 24" xfId="767" xr:uid="{00000000-0005-0000-0000-0000FB060000}"/>
    <cellStyle name="Chuẩn 16 2 25" xfId="822" xr:uid="{00000000-0005-0000-0000-0000FC060000}"/>
    <cellStyle name="Chuẩn 16 2 26" xfId="759" xr:uid="{00000000-0005-0000-0000-0000FD060000}"/>
    <cellStyle name="Chuẩn 16 2 27" xfId="828" xr:uid="{00000000-0005-0000-0000-0000FE060000}"/>
    <cellStyle name="Chuẩn 16 2 28" xfId="753" xr:uid="{00000000-0005-0000-0000-0000FF060000}"/>
    <cellStyle name="Chuẩn 16 2 29" xfId="836" xr:uid="{00000000-0005-0000-0000-000000070000}"/>
    <cellStyle name="Chuẩn 16 2 3" xfId="93" xr:uid="{00000000-0005-0000-0000-000001070000}"/>
    <cellStyle name="Chuẩn 16 2 30" xfId="746" xr:uid="{00000000-0005-0000-0000-000002070000}"/>
    <cellStyle name="Chuẩn 16 2 31" xfId="845" xr:uid="{00000000-0005-0000-0000-000003070000}"/>
    <cellStyle name="Chuẩn 16 2 32" xfId="734" xr:uid="{00000000-0005-0000-0000-000004070000}"/>
    <cellStyle name="Chuẩn 16 2 33" xfId="856" xr:uid="{00000000-0005-0000-0000-000005070000}"/>
    <cellStyle name="Chuẩn 16 2 34" xfId="723" xr:uid="{00000000-0005-0000-0000-000006070000}"/>
    <cellStyle name="Chuẩn 16 2 35" xfId="870" xr:uid="{00000000-0005-0000-0000-000007070000}"/>
    <cellStyle name="Chuẩn 16 2 36" xfId="707" xr:uid="{00000000-0005-0000-0000-000008070000}"/>
    <cellStyle name="Chuẩn 16 2 37" xfId="887" xr:uid="{00000000-0005-0000-0000-000009070000}"/>
    <cellStyle name="Chuẩn 16 2 38" xfId="689" xr:uid="{00000000-0005-0000-0000-00000A070000}"/>
    <cellStyle name="Chuẩn 16 2 39" xfId="906" xr:uid="{00000000-0005-0000-0000-00000B070000}"/>
    <cellStyle name="Chuẩn 16 2 4" xfId="122" xr:uid="{00000000-0005-0000-0000-00000C070000}"/>
    <cellStyle name="Chuẩn 16 2 40" xfId="667" xr:uid="{00000000-0005-0000-0000-00000D070000}"/>
    <cellStyle name="Chuẩn 16 2 41" xfId="930" xr:uid="{00000000-0005-0000-0000-00000E070000}"/>
    <cellStyle name="Chuẩn 16 2 42" xfId="641" xr:uid="{00000000-0005-0000-0000-00000F070000}"/>
    <cellStyle name="Chuẩn 16 2 43" xfId="959" xr:uid="{00000000-0005-0000-0000-000010070000}"/>
    <cellStyle name="Chuẩn 16 2 44" xfId="984" xr:uid="{00000000-0005-0000-0000-000011070000}"/>
    <cellStyle name="Chuẩn 16 2 45" xfId="1016" xr:uid="{00000000-0005-0000-0000-000012070000}"/>
    <cellStyle name="Chuẩn 16 2 46" xfId="1046" xr:uid="{00000000-0005-0000-0000-000013070000}"/>
    <cellStyle name="Chuẩn 16 2 47" xfId="1076" xr:uid="{00000000-0005-0000-0000-000014070000}"/>
    <cellStyle name="Chuẩn 16 2 48" xfId="1106" xr:uid="{00000000-0005-0000-0000-000015070000}"/>
    <cellStyle name="Chuẩn 16 2 49" xfId="1136" xr:uid="{00000000-0005-0000-0000-000016070000}"/>
    <cellStyle name="Chuẩn 16 2 5" xfId="153" xr:uid="{00000000-0005-0000-0000-000017070000}"/>
    <cellStyle name="Chuẩn 16 2 50" xfId="1166" xr:uid="{00000000-0005-0000-0000-000018070000}"/>
    <cellStyle name="Chuẩn 16 2 51" xfId="1196" xr:uid="{00000000-0005-0000-0000-000019070000}"/>
    <cellStyle name="Chuẩn 16 2 52" xfId="1226" xr:uid="{00000000-0005-0000-0000-00001A070000}"/>
    <cellStyle name="Chuẩn 16 2 53" xfId="1255" xr:uid="{00000000-0005-0000-0000-00001B070000}"/>
    <cellStyle name="Chuẩn 16 2 54" xfId="1285" xr:uid="{00000000-0005-0000-0000-00001C070000}"/>
    <cellStyle name="Chuẩn 16 2 55" xfId="1314" xr:uid="{00000000-0005-0000-0000-00001D070000}"/>
    <cellStyle name="Chuẩn 16 2 56" xfId="1344" xr:uid="{00000000-0005-0000-0000-00001E070000}"/>
    <cellStyle name="Chuẩn 16 2 57" xfId="1373" xr:uid="{00000000-0005-0000-0000-00001F070000}"/>
    <cellStyle name="Chuẩn 16 2 58" xfId="1402" xr:uid="{00000000-0005-0000-0000-000020070000}"/>
    <cellStyle name="Chuẩn 16 2 59" xfId="1430" xr:uid="{00000000-0005-0000-0000-000021070000}"/>
    <cellStyle name="Chuẩn 16 2 6" xfId="183" xr:uid="{00000000-0005-0000-0000-000022070000}"/>
    <cellStyle name="Chuẩn 16 2 60" xfId="1460" xr:uid="{00000000-0005-0000-0000-000023070000}"/>
    <cellStyle name="Chuẩn 16 2 61" xfId="1488" xr:uid="{00000000-0005-0000-0000-000024070000}"/>
    <cellStyle name="Chuẩn 16 2 62" xfId="1518" xr:uid="{00000000-0005-0000-0000-000025070000}"/>
    <cellStyle name="Chuẩn 16 2 63" xfId="1546" xr:uid="{00000000-0005-0000-0000-000026070000}"/>
    <cellStyle name="Chuẩn 16 2 64" xfId="1575" xr:uid="{00000000-0005-0000-0000-000027070000}"/>
    <cellStyle name="Chuẩn 16 2 65" xfId="1603" xr:uid="{00000000-0005-0000-0000-000028070000}"/>
    <cellStyle name="Chuẩn 16 2 66" xfId="1632" xr:uid="{00000000-0005-0000-0000-000029070000}"/>
    <cellStyle name="Chuẩn 16 2 67" xfId="1660" xr:uid="{00000000-0005-0000-0000-00002A070000}"/>
    <cellStyle name="Chuẩn 16 2 68" xfId="1688" xr:uid="{00000000-0005-0000-0000-00002B070000}"/>
    <cellStyle name="Chuẩn 16 2 69" xfId="1717" xr:uid="{00000000-0005-0000-0000-00002C070000}"/>
    <cellStyle name="Chuẩn 16 2 7" xfId="213" xr:uid="{00000000-0005-0000-0000-00002D070000}"/>
    <cellStyle name="Chuẩn 16 2 70" xfId="1745" xr:uid="{00000000-0005-0000-0000-00002E070000}"/>
    <cellStyle name="Chuẩn 16 2 71" xfId="1774" xr:uid="{00000000-0005-0000-0000-00002F070000}"/>
    <cellStyle name="Chuẩn 16 2 72" xfId="1694" xr:uid="{00000000-0005-0000-0000-000030070000}"/>
    <cellStyle name="Chuẩn 16 2 73" xfId="1835" xr:uid="{00000000-0005-0000-0000-000031070000}"/>
    <cellStyle name="Chuẩn 16 2 74" xfId="1783" xr:uid="{00000000-0005-0000-0000-000032070000}"/>
    <cellStyle name="Chuẩn 16 2 75" xfId="1934" xr:uid="{00000000-0005-0000-0000-000033070000}"/>
    <cellStyle name="Chuẩn 16 2 76" xfId="1858" xr:uid="{00000000-0005-0000-0000-000034070000}"/>
    <cellStyle name="Chuẩn 16 2 77" xfId="1984" xr:uid="{00000000-0005-0000-0000-000035070000}"/>
    <cellStyle name="Chuẩn 16 2 78" xfId="1912" xr:uid="{00000000-0005-0000-0000-000036070000}"/>
    <cellStyle name="Chuẩn 16 2 79" xfId="2371" xr:uid="{00000000-0005-0000-0000-000037070000}"/>
    <cellStyle name="Chuẩn 16 2 8" xfId="243" xr:uid="{00000000-0005-0000-0000-000038070000}"/>
    <cellStyle name="Chuẩn 16 2 80" xfId="2437" xr:uid="{00000000-0005-0000-0000-000039070000}"/>
    <cellStyle name="Chuẩn 16 2 81" xfId="2392" xr:uid="{00000000-0005-0000-0000-00003A070000}"/>
    <cellStyle name="Chuẩn 16 2 82" xfId="2460" xr:uid="{00000000-0005-0000-0000-00003B070000}"/>
    <cellStyle name="Chuẩn 16 2 83" xfId="2389" xr:uid="{00000000-0005-0000-0000-00003C070000}"/>
    <cellStyle name="Chuẩn 16 2 84" xfId="2522" xr:uid="{00000000-0005-0000-0000-00003D070000}"/>
    <cellStyle name="Chuẩn 16 2 85" xfId="2698" xr:uid="{00000000-0005-0000-0000-00003E070000}"/>
    <cellStyle name="Chuẩn 16 2 86" xfId="2683" xr:uid="{00000000-0005-0000-0000-00003F070000}"/>
    <cellStyle name="Chuẩn 16 2 87" xfId="2726" xr:uid="{00000000-0005-0000-0000-000040070000}"/>
    <cellStyle name="Chuẩn 16 2 88" xfId="2708" xr:uid="{00000000-0005-0000-0000-000041070000}"/>
    <cellStyle name="Chuẩn 16 2 89" xfId="2704" xr:uid="{00000000-0005-0000-0000-000042070000}"/>
    <cellStyle name="Chuẩn 16 2 9" xfId="272" xr:uid="{00000000-0005-0000-0000-000043070000}"/>
    <cellStyle name="Chuẩn 16 2 90" xfId="2831" xr:uid="{00000000-0005-0000-0000-000044070000}"/>
    <cellStyle name="Chuẩn 16 2 91" xfId="2930" xr:uid="{00000000-0005-0000-0000-000045070000}"/>
    <cellStyle name="Chuẩn 16 2 92" xfId="2865" xr:uid="{00000000-0005-0000-0000-000046070000}"/>
    <cellStyle name="Chuẩn 16 2 93" xfId="2863" xr:uid="{00000000-0005-0000-0000-000047070000}"/>
    <cellStyle name="Chuẩn 16 2 94" xfId="2882" xr:uid="{00000000-0005-0000-0000-000048070000}"/>
    <cellStyle name="Chuẩn 16 2 95" xfId="2906" xr:uid="{00000000-0005-0000-0000-000049070000}"/>
    <cellStyle name="Chuẩn 16 2 96" xfId="2597" xr:uid="{00000000-0005-0000-0000-00004A070000}"/>
    <cellStyle name="Chuẩn 16 2 97" xfId="2630" xr:uid="{00000000-0005-0000-0000-00004B070000}"/>
    <cellStyle name="Chuẩn 16 2 98" xfId="2527" xr:uid="{00000000-0005-0000-0000-00004C070000}"/>
    <cellStyle name="Chuẩn 16 2 99" xfId="2605" xr:uid="{00000000-0005-0000-0000-00004D070000}"/>
    <cellStyle name="Chuẩn 16 20" xfId="533" xr:uid="{00000000-0005-0000-0000-00004E070000}"/>
    <cellStyle name="Chuẩn 16 21" xfId="500" xr:uid="{00000000-0005-0000-0000-00004F070000}"/>
    <cellStyle name="Chuẩn 16 22" xfId="536" xr:uid="{00000000-0005-0000-0000-000050070000}"/>
    <cellStyle name="Chuẩn 16 23" xfId="765" xr:uid="{00000000-0005-0000-0000-000051070000}"/>
    <cellStyle name="Chuẩn 16 24" xfId="818" xr:uid="{00000000-0005-0000-0000-000052070000}"/>
    <cellStyle name="Chuẩn 16 25" xfId="761" xr:uid="{00000000-0005-0000-0000-000053070000}"/>
    <cellStyle name="Chuẩn 16 26" xfId="826" xr:uid="{00000000-0005-0000-0000-000054070000}"/>
    <cellStyle name="Chuẩn 16 27" xfId="755" xr:uid="{00000000-0005-0000-0000-000055070000}"/>
    <cellStyle name="Chuẩn 16 28" xfId="833" xr:uid="{00000000-0005-0000-0000-000056070000}"/>
    <cellStyle name="Chuẩn 16 29" xfId="749" xr:uid="{00000000-0005-0000-0000-000057070000}"/>
    <cellStyle name="Chuẩn 16 3" xfId="46" xr:uid="{00000000-0005-0000-0000-000058070000}"/>
    <cellStyle name="Chuẩn 16 3 2" xfId="3416" xr:uid="{00000000-0005-0000-0000-000059070000}"/>
    <cellStyle name="Chuẩn 16 3 3" xfId="3417" xr:uid="{00000000-0005-0000-0000-00005A070000}"/>
    <cellStyle name="Chuẩn 16 30" xfId="841" xr:uid="{00000000-0005-0000-0000-00005B070000}"/>
    <cellStyle name="Chuẩn 16 31" xfId="738" xr:uid="{00000000-0005-0000-0000-00005C070000}"/>
    <cellStyle name="Chuẩn 16 32" xfId="851" xr:uid="{00000000-0005-0000-0000-00005D070000}"/>
    <cellStyle name="Chuẩn 16 33" xfId="728" xr:uid="{00000000-0005-0000-0000-00005E070000}"/>
    <cellStyle name="Chuẩn 16 34" xfId="864" xr:uid="{00000000-0005-0000-0000-00005F070000}"/>
    <cellStyle name="Chuẩn 16 35" xfId="714" xr:uid="{00000000-0005-0000-0000-000060070000}"/>
    <cellStyle name="Chuẩn 16 36" xfId="878" xr:uid="{00000000-0005-0000-0000-000061070000}"/>
    <cellStyle name="Chuẩn 16 37" xfId="698" xr:uid="{00000000-0005-0000-0000-000062070000}"/>
    <cellStyle name="Chuẩn 16 38" xfId="896" xr:uid="{00000000-0005-0000-0000-000063070000}"/>
    <cellStyle name="Chuẩn 16 39" xfId="678" xr:uid="{00000000-0005-0000-0000-000064070000}"/>
    <cellStyle name="Chuẩn 16 4" xfId="78" xr:uid="{00000000-0005-0000-0000-000065070000}"/>
    <cellStyle name="Chuẩn 16 4 2" xfId="3420" xr:uid="{00000000-0005-0000-0000-000066070000}"/>
    <cellStyle name="Chuẩn 16 4 3" xfId="3421" xr:uid="{00000000-0005-0000-0000-000067070000}"/>
    <cellStyle name="Chuẩn 16 40" xfId="918" xr:uid="{00000000-0005-0000-0000-000068070000}"/>
    <cellStyle name="Chuẩn 16 41" xfId="653" xr:uid="{00000000-0005-0000-0000-000069070000}"/>
    <cellStyle name="Chuẩn 16 42" xfId="946" xr:uid="{00000000-0005-0000-0000-00006A070000}"/>
    <cellStyle name="Chuẩn 16 43" xfId="970" xr:uid="{00000000-0005-0000-0000-00006B070000}"/>
    <cellStyle name="Chuẩn 16 44" xfId="1003" xr:uid="{00000000-0005-0000-0000-00006C070000}"/>
    <cellStyle name="Chuẩn 16 45" xfId="1033" xr:uid="{00000000-0005-0000-0000-00006D070000}"/>
    <cellStyle name="Chuẩn 16 46" xfId="1063" xr:uid="{00000000-0005-0000-0000-00006E070000}"/>
    <cellStyle name="Chuẩn 16 47" xfId="1093" xr:uid="{00000000-0005-0000-0000-00006F070000}"/>
    <cellStyle name="Chuẩn 16 48" xfId="1123" xr:uid="{00000000-0005-0000-0000-000070070000}"/>
    <cellStyle name="Chuẩn 16 49" xfId="1153" xr:uid="{00000000-0005-0000-0000-000071070000}"/>
    <cellStyle name="Chuẩn 16 5" xfId="107" xr:uid="{00000000-0005-0000-0000-000072070000}"/>
    <cellStyle name="Chuẩn 16 50" xfId="1183" xr:uid="{00000000-0005-0000-0000-000073070000}"/>
    <cellStyle name="Chuẩn 16 51" xfId="1213" xr:uid="{00000000-0005-0000-0000-000074070000}"/>
    <cellStyle name="Chuẩn 16 52" xfId="1242" xr:uid="{00000000-0005-0000-0000-000075070000}"/>
    <cellStyle name="Chuẩn 16 53" xfId="1272" xr:uid="{00000000-0005-0000-0000-000076070000}"/>
    <cellStyle name="Chuẩn 16 54" xfId="1301" xr:uid="{00000000-0005-0000-0000-000077070000}"/>
    <cellStyle name="Chuẩn 16 55" xfId="1331" xr:uid="{00000000-0005-0000-0000-000078070000}"/>
    <cellStyle name="Chuẩn 16 56" xfId="1360" xr:uid="{00000000-0005-0000-0000-000079070000}"/>
    <cellStyle name="Chuẩn 16 57" xfId="1389" xr:uid="{00000000-0005-0000-0000-00007A070000}"/>
    <cellStyle name="Chuẩn 16 58" xfId="1417" xr:uid="{00000000-0005-0000-0000-00007B070000}"/>
    <cellStyle name="Chuẩn 16 59" xfId="1447" xr:uid="{00000000-0005-0000-0000-00007C070000}"/>
    <cellStyle name="Chuẩn 16 6" xfId="138" xr:uid="{00000000-0005-0000-0000-00007D070000}"/>
    <cellStyle name="Chuẩn 16 60" xfId="1475" xr:uid="{00000000-0005-0000-0000-00007E070000}"/>
    <cellStyle name="Chuẩn 16 61" xfId="1505" xr:uid="{00000000-0005-0000-0000-00007F070000}"/>
    <cellStyle name="Chuẩn 16 62" xfId="1533" xr:uid="{00000000-0005-0000-0000-000080070000}"/>
    <cellStyle name="Chuẩn 16 63" xfId="1562" xr:uid="{00000000-0005-0000-0000-000081070000}"/>
    <cellStyle name="Chuẩn 16 64" xfId="1590" xr:uid="{00000000-0005-0000-0000-000082070000}"/>
    <cellStyle name="Chuẩn 16 65" xfId="1619" xr:uid="{00000000-0005-0000-0000-000083070000}"/>
    <cellStyle name="Chuẩn 16 66" xfId="1647" xr:uid="{00000000-0005-0000-0000-000084070000}"/>
    <cellStyle name="Chuẩn 16 67" xfId="1675" xr:uid="{00000000-0005-0000-0000-000085070000}"/>
    <cellStyle name="Chuẩn 16 68" xfId="1704" xr:uid="{00000000-0005-0000-0000-000086070000}"/>
    <cellStyle name="Chuẩn 16 69" xfId="1732" xr:uid="{00000000-0005-0000-0000-000087070000}"/>
    <cellStyle name="Chuẩn 16 7" xfId="168" xr:uid="{00000000-0005-0000-0000-000088070000}"/>
    <cellStyle name="Chuẩn 16 70" xfId="1761" xr:uid="{00000000-0005-0000-0000-000089070000}"/>
    <cellStyle name="Chuẩn 16 71" xfId="1789" xr:uid="{00000000-0005-0000-0000-00008A070000}"/>
    <cellStyle name="Chuẩn 16 72" xfId="1817" xr:uid="{00000000-0005-0000-0000-00008B070000}"/>
    <cellStyle name="Chuẩn 16 73" xfId="1802" xr:uid="{00000000-0005-0000-0000-00008C070000}"/>
    <cellStyle name="Chuẩn 16 74" xfId="1885" xr:uid="{00000000-0005-0000-0000-00008D070000}"/>
    <cellStyle name="Chuẩn 16 75" xfId="1851" xr:uid="{00000000-0005-0000-0000-00008E070000}"/>
    <cellStyle name="Chuẩn 16 76" xfId="1975" xr:uid="{00000000-0005-0000-0000-00008F070000}"/>
    <cellStyle name="Chuẩn 16 77" xfId="1905" xr:uid="{00000000-0005-0000-0000-000090070000}"/>
    <cellStyle name="Chuẩn 16 78" xfId="1998" xr:uid="{00000000-0005-0000-0000-000091070000}"/>
    <cellStyle name="Chuẩn 16 79" xfId="1960" xr:uid="{00000000-0005-0000-0000-000092070000}"/>
    <cellStyle name="Chuẩn 16 8" xfId="198" xr:uid="{00000000-0005-0000-0000-000093070000}"/>
    <cellStyle name="Chuẩn 16 80" xfId="2356" xr:uid="{00000000-0005-0000-0000-000094070000}"/>
    <cellStyle name="Chuẩn 16 81" xfId="2459" xr:uid="{00000000-0005-0000-0000-000095070000}"/>
    <cellStyle name="Chuẩn 16 82" xfId="2406" xr:uid="{00000000-0005-0000-0000-000096070000}"/>
    <cellStyle name="Chuẩn 16 83" xfId="2379" xr:uid="{00000000-0005-0000-0000-000097070000}"/>
    <cellStyle name="Chuẩn 16 84" xfId="2405" xr:uid="{00000000-0005-0000-0000-000098070000}"/>
    <cellStyle name="Chuẩn 16 85" xfId="2507" xr:uid="{00000000-0005-0000-0000-000099070000}"/>
    <cellStyle name="Chuẩn 16 86" xfId="2714" xr:uid="{00000000-0005-0000-0000-00009A070000}"/>
    <cellStyle name="Chuẩn 16 87" xfId="2658" xr:uid="{00000000-0005-0000-0000-00009B070000}"/>
    <cellStyle name="Chuẩn 16 88" xfId="2649" xr:uid="{00000000-0005-0000-0000-00009C070000}"/>
    <cellStyle name="Chuẩn 16 89" xfId="2738" xr:uid="{00000000-0005-0000-0000-00009D070000}"/>
    <cellStyle name="Chuẩn 16 9" xfId="228" xr:uid="{00000000-0005-0000-0000-00009E070000}"/>
    <cellStyle name="Chuẩn 16 90" xfId="2728" xr:uid="{00000000-0005-0000-0000-00009F070000}"/>
    <cellStyle name="Chuẩn 16 91" xfId="2816" xr:uid="{00000000-0005-0000-0000-0000A0070000}"/>
    <cellStyle name="Chuẩn 16 92" xfId="2955" xr:uid="{00000000-0005-0000-0000-0000A1070000}"/>
    <cellStyle name="Chuẩn 16 93" xfId="2910" xr:uid="{00000000-0005-0000-0000-0000A2070000}"/>
    <cellStyle name="Chuẩn 16 94" xfId="2890" xr:uid="{00000000-0005-0000-0000-0000A3070000}"/>
    <cellStyle name="Chuẩn 16 95" xfId="2867" xr:uid="{00000000-0005-0000-0000-0000A4070000}"/>
    <cellStyle name="Chuẩn 16 96" xfId="2836" xr:uid="{00000000-0005-0000-0000-0000A5070000}"/>
    <cellStyle name="Chuẩn 16 97" xfId="2626" xr:uid="{00000000-0005-0000-0000-0000A6070000}"/>
    <cellStyle name="Chuẩn 16 98" xfId="2609" xr:uid="{00000000-0005-0000-0000-0000A7070000}"/>
    <cellStyle name="Chuẩn 16 99" xfId="2531" xr:uid="{00000000-0005-0000-0000-0000A8070000}"/>
    <cellStyle name="Chuẩn 17" xfId="3002" xr:uid="{00000000-0005-0000-0000-0000A9070000}"/>
    <cellStyle name="Chuẩn 17 10" xfId="4518" xr:uid="{00000000-0005-0000-0000-0000AA070000}"/>
    <cellStyle name="Chuẩn 17 2" xfId="4236" xr:uid="{00000000-0005-0000-0000-0000AB070000}"/>
    <cellStyle name="Chuẩn 17 3" xfId="4253" xr:uid="{00000000-0005-0000-0000-0000AC070000}"/>
    <cellStyle name="Chuẩn 17 4" xfId="4418" xr:uid="{00000000-0005-0000-0000-0000AD070000}"/>
    <cellStyle name="Chuẩn 17 5" xfId="4372" xr:uid="{00000000-0005-0000-0000-0000AE070000}"/>
    <cellStyle name="Chuẩn 17 6" xfId="4313" xr:uid="{00000000-0005-0000-0000-0000AF070000}"/>
    <cellStyle name="Chuẩn 17 7" xfId="4287" xr:uid="{00000000-0005-0000-0000-0000B0070000}"/>
    <cellStyle name="Chuẩn 17 8" xfId="4454" xr:uid="{00000000-0005-0000-0000-0000B1070000}"/>
    <cellStyle name="Chuẩn 17 9" xfId="4558" xr:uid="{00000000-0005-0000-0000-0000B2070000}"/>
    <cellStyle name="Chuẩn 18" xfId="3854" xr:uid="{00000000-0005-0000-0000-0000B3070000}"/>
    <cellStyle name="Chuẩn 18 10" xfId="4559" xr:uid="{00000000-0005-0000-0000-0000B4070000}"/>
    <cellStyle name="Chuẩn 18 2" xfId="4238" xr:uid="{00000000-0005-0000-0000-0000B5070000}"/>
    <cellStyle name="Chuẩn 18 3" xfId="4222" xr:uid="{00000000-0005-0000-0000-0000B6070000}"/>
    <cellStyle name="Chuẩn 18 4" xfId="4455" xr:uid="{00000000-0005-0000-0000-0000B7070000}"/>
    <cellStyle name="Chuẩn 18 5" xfId="4318" xr:uid="{00000000-0005-0000-0000-0000B8070000}"/>
    <cellStyle name="Chuẩn 18 6" xfId="4355" xr:uid="{00000000-0005-0000-0000-0000B9070000}"/>
    <cellStyle name="Chuẩn 18 7" xfId="4363" xr:uid="{00000000-0005-0000-0000-0000BA070000}"/>
    <cellStyle name="Chuẩn 18 8" xfId="4433" xr:uid="{00000000-0005-0000-0000-0000BB070000}"/>
    <cellStyle name="Chuẩn 18 9" xfId="4561" xr:uid="{00000000-0005-0000-0000-0000BC070000}"/>
    <cellStyle name="Chuẩn 19" xfId="4029" xr:uid="{00000000-0005-0000-0000-0000BD070000}"/>
    <cellStyle name="Chuẩn 19 10" xfId="4520" xr:uid="{00000000-0005-0000-0000-0000BE070000}"/>
    <cellStyle name="Chuẩn 19 2" xfId="4252" xr:uid="{00000000-0005-0000-0000-0000BF070000}"/>
    <cellStyle name="Chuẩn 19 3" xfId="4195" xr:uid="{00000000-0005-0000-0000-0000C0070000}"/>
    <cellStyle name="Chuẩn 19 4" xfId="4473" xr:uid="{00000000-0005-0000-0000-0000C1070000}"/>
    <cellStyle name="Chuẩn 19 5" xfId="4322" xr:uid="{00000000-0005-0000-0000-0000C2070000}"/>
    <cellStyle name="Chuẩn 19 6" xfId="4459" xr:uid="{00000000-0005-0000-0000-0000C3070000}"/>
    <cellStyle name="Chuẩn 19 7" xfId="4448" xr:uid="{00000000-0005-0000-0000-0000C4070000}"/>
    <cellStyle name="Chuẩn 19 8" xfId="4364" xr:uid="{00000000-0005-0000-0000-0000C5070000}"/>
    <cellStyle name="Chuẩn 19 9" xfId="4574" xr:uid="{00000000-0005-0000-0000-0000C6070000}"/>
    <cellStyle name="Chuẩn 2" xfId="1" xr:uid="{00000000-0005-0000-0000-0000C7070000}"/>
    <cellStyle name="Chuẩn 2 10" xfId="184" xr:uid="{00000000-0005-0000-0000-0000C8070000}"/>
    <cellStyle name="Chuẩn 2 100" xfId="2986" xr:uid="{00000000-0005-0000-0000-0000C9070000}"/>
    <cellStyle name="Chuẩn 2 101" xfId="2591" xr:uid="{00000000-0005-0000-0000-0000CA070000}"/>
    <cellStyle name="Chuẩn 2 102" xfId="3460" xr:uid="{00000000-0005-0000-0000-0000CB070000}"/>
    <cellStyle name="Chuẩn 2 103" xfId="3522" xr:uid="{00000000-0005-0000-0000-0000CC070000}"/>
    <cellStyle name="Chuẩn 2 104" xfId="3335" xr:uid="{00000000-0005-0000-0000-0000CD070000}"/>
    <cellStyle name="Chuẩn 2 105" xfId="3362" xr:uid="{00000000-0005-0000-0000-0000CE070000}"/>
    <cellStyle name="Chuẩn 2 106" xfId="3333" xr:uid="{00000000-0005-0000-0000-0000CF070000}"/>
    <cellStyle name="Chuẩn 2 107" xfId="3364" xr:uid="{00000000-0005-0000-0000-0000D0070000}"/>
    <cellStyle name="Chuẩn 2 108" xfId="3331" xr:uid="{00000000-0005-0000-0000-0000D1070000}"/>
    <cellStyle name="Chuẩn 2 109" xfId="3366" xr:uid="{00000000-0005-0000-0000-0000D2070000}"/>
    <cellStyle name="Chuẩn 2 11" xfId="214" xr:uid="{00000000-0005-0000-0000-0000D3070000}"/>
    <cellStyle name="Chuẩn 2 110" xfId="3330" xr:uid="{00000000-0005-0000-0000-0000D4070000}"/>
    <cellStyle name="Chuẩn 2 111" xfId="3368" xr:uid="{00000000-0005-0000-0000-0000D5070000}"/>
    <cellStyle name="Chuẩn 2 112" xfId="3341" xr:uid="{00000000-0005-0000-0000-0000D6070000}"/>
    <cellStyle name="Chuẩn 2 113" xfId="3370" xr:uid="{00000000-0005-0000-0000-0000D7070000}"/>
    <cellStyle name="Chuẩn 2 114" xfId="3336" xr:uid="{00000000-0005-0000-0000-0000D8070000}"/>
    <cellStyle name="Chuẩn 2 115" xfId="3371" xr:uid="{00000000-0005-0000-0000-0000D9070000}"/>
    <cellStyle name="Chuẩn 2 116" xfId="3332" xr:uid="{00000000-0005-0000-0000-0000DA070000}"/>
    <cellStyle name="Chuẩn 2 117" xfId="3380" xr:uid="{00000000-0005-0000-0000-0000DB070000}"/>
    <cellStyle name="Chuẩn 2 118" xfId="3329" xr:uid="{00000000-0005-0000-0000-0000DC070000}"/>
    <cellStyle name="Chuẩn 2 119" xfId="3369" xr:uid="{00000000-0005-0000-0000-0000DD070000}"/>
    <cellStyle name="Chuẩn 2 12" xfId="302" xr:uid="{00000000-0005-0000-0000-0000DE070000}"/>
    <cellStyle name="Chuẩn 2 120" xfId="3506" xr:uid="{00000000-0005-0000-0000-0000DF070000}"/>
    <cellStyle name="Chuẩn 2 121" xfId="3576" xr:uid="{00000000-0005-0000-0000-0000E0070000}"/>
    <cellStyle name="Chuẩn 2 122" xfId="3505" xr:uid="{00000000-0005-0000-0000-0000E1070000}"/>
    <cellStyle name="Chuẩn 2 123" xfId="3577" xr:uid="{00000000-0005-0000-0000-0000E2070000}"/>
    <cellStyle name="Chuẩn 2 124" xfId="3504" xr:uid="{00000000-0005-0000-0000-0000E3070000}"/>
    <cellStyle name="Chuẩn 2 125" xfId="3579" xr:uid="{00000000-0005-0000-0000-0000E4070000}"/>
    <cellStyle name="Chuẩn 2 126" xfId="3503" xr:uid="{00000000-0005-0000-0000-0000E5070000}"/>
    <cellStyle name="Chuẩn 2 127" xfId="4044" xr:uid="{00000000-0005-0000-0000-0000E6070000}"/>
    <cellStyle name="Chuẩn 2 128" xfId="4072" xr:uid="{00000000-0005-0000-0000-0000E7070000}"/>
    <cellStyle name="Chuẩn 2 129" xfId="4130" xr:uid="{00000000-0005-0000-0000-0000E8070000}"/>
    <cellStyle name="Chuẩn 2 13" xfId="333" xr:uid="{00000000-0005-0000-0000-0000E9070000}"/>
    <cellStyle name="Chuẩn 2 130" xfId="4132" xr:uid="{00000000-0005-0000-0000-0000EA070000}"/>
    <cellStyle name="Chuẩn 2 131" xfId="4162" xr:uid="{00000000-0005-0000-0000-0000EB070000}"/>
    <cellStyle name="Chuẩn 2 132" xfId="4163" xr:uid="{00000000-0005-0000-0000-0000EC070000}"/>
    <cellStyle name="Chuẩn 2 133" xfId="4255" xr:uid="{00000000-0005-0000-0000-0000ED070000}"/>
    <cellStyle name="Chuẩn 2 134" xfId="4256" xr:uid="{00000000-0005-0000-0000-0000EE070000}"/>
    <cellStyle name="Chuẩn 2 135" xfId="4475" xr:uid="{00000000-0005-0000-0000-0000EF070000}"/>
    <cellStyle name="Chuẩn 2 136" xfId="4371" xr:uid="{00000000-0005-0000-0000-0000F0070000}"/>
    <cellStyle name="Chuẩn 2 137" xfId="4309" xr:uid="{00000000-0005-0000-0000-0000F1070000}"/>
    <cellStyle name="Chuẩn 2 138" xfId="4484" xr:uid="{00000000-0005-0000-0000-0000F2070000}"/>
    <cellStyle name="Chuẩn 2 139" xfId="4554" xr:uid="{00000000-0005-0000-0000-0000F3070000}"/>
    <cellStyle name="Chuẩn 2 14" xfId="412" xr:uid="{00000000-0005-0000-0000-0000F4070000}"/>
    <cellStyle name="Chuẩn 2 15" xfId="413" xr:uid="{00000000-0005-0000-0000-0000F5070000}"/>
    <cellStyle name="Chuẩn 2 16" xfId="443" xr:uid="{00000000-0005-0000-0000-0000F6070000}"/>
    <cellStyle name="Chuẩn 2 17" xfId="523" xr:uid="{00000000-0005-0000-0000-0000F7070000}"/>
    <cellStyle name="Chuẩn 2 18" xfId="520" xr:uid="{00000000-0005-0000-0000-0000F8070000}"/>
    <cellStyle name="Chuẩn 2 19" xfId="514" xr:uid="{00000000-0005-0000-0000-0000F9070000}"/>
    <cellStyle name="Chuẩn 2 2" xfId="17" xr:uid="{00000000-0005-0000-0000-0000FA070000}"/>
    <cellStyle name="Chuẩn 2 2 10" xfId="287" xr:uid="{00000000-0005-0000-0000-0000FB070000}"/>
    <cellStyle name="Chuẩn 2 2 100" xfId="2641" xr:uid="{00000000-0005-0000-0000-0000FC070000}"/>
    <cellStyle name="Chuẩn 2 2 101" xfId="3471" xr:uid="{00000000-0005-0000-0000-0000FD070000}"/>
    <cellStyle name="Chuẩn 2 2 102" xfId="3518" xr:uid="{00000000-0005-0000-0000-0000FE070000}"/>
    <cellStyle name="Chuẩn 2 2 103" xfId="3340" xr:uid="{00000000-0005-0000-0000-0000FF070000}"/>
    <cellStyle name="Chuẩn 2 2 104" xfId="3357" xr:uid="{00000000-0005-0000-0000-000000080000}"/>
    <cellStyle name="Chuẩn 2 2 105" xfId="3339" xr:uid="{00000000-0005-0000-0000-000001080000}"/>
    <cellStyle name="Chuẩn 2 2 106" xfId="3358" xr:uid="{00000000-0005-0000-0000-000002080000}"/>
    <cellStyle name="Chuẩn 2 2 107" xfId="3338" xr:uid="{00000000-0005-0000-0000-000003080000}"/>
    <cellStyle name="Chuẩn 2 2 108" xfId="3359" xr:uid="{00000000-0005-0000-0000-000004080000}"/>
    <cellStyle name="Chuẩn 2 2 109" xfId="3337" xr:uid="{00000000-0005-0000-0000-000005080000}"/>
    <cellStyle name="Chuẩn 2 2 11" xfId="317" xr:uid="{00000000-0005-0000-0000-000006080000}"/>
    <cellStyle name="Chuẩn 2 2 110" xfId="3360" xr:uid="{00000000-0005-0000-0000-000007080000}"/>
    <cellStyle name="Chuẩn 2 2 111" xfId="3348" xr:uid="{00000000-0005-0000-0000-000008080000}"/>
    <cellStyle name="Chuẩn 2 2 112" xfId="3363" xr:uid="{00000000-0005-0000-0000-000009080000}"/>
    <cellStyle name="Chuẩn 2 2 113" xfId="3344" xr:uid="{00000000-0005-0000-0000-00000A080000}"/>
    <cellStyle name="Chuẩn 2 2 114" xfId="3365" xr:uid="{00000000-0005-0000-0000-00000B080000}"/>
    <cellStyle name="Chuẩn 2 2 115" xfId="3343" xr:uid="{00000000-0005-0000-0000-00000C080000}"/>
    <cellStyle name="Chuẩn 2 2 116" xfId="3367" xr:uid="{00000000-0005-0000-0000-00000D080000}"/>
    <cellStyle name="Chuẩn 2 2 117" xfId="3342" xr:uid="{00000000-0005-0000-0000-00000E080000}"/>
    <cellStyle name="Chuẩn 2 2 118" xfId="3361" xr:uid="{00000000-0005-0000-0000-00000F080000}"/>
    <cellStyle name="Chuẩn 2 2 119" xfId="3513" xr:uid="{00000000-0005-0000-0000-000010080000}"/>
    <cellStyle name="Chuẩn 2 2 12" xfId="348" xr:uid="{00000000-0005-0000-0000-000011080000}"/>
    <cellStyle name="Chuẩn 2 2 120" xfId="3571" xr:uid="{00000000-0005-0000-0000-000012080000}"/>
    <cellStyle name="Chuẩn 2 2 121" xfId="3512" xr:uid="{00000000-0005-0000-0000-000013080000}"/>
    <cellStyle name="Chuẩn 2 2 122" xfId="3572" xr:uid="{00000000-0005-0000-0000-000014080000}"/>
    <cellStyle name="Chuẩn 2 2 123" xfId="3511" xr:uid="{00000000-0005-0000-0000-000015080000}"/>
    <cellStyle name="Chuẩn 2 2 124" xfId="3573" xr:uid="{00000000-0005-0000-0000-000016080000}"/>
    <cellStyle name="Chuẩn 2 2 125" xfId="3510" xr:uid="{00000000-0005-0000-0000-000017080000}"/>
    <cellStyle name="Chuẩn 2 2 126" xfId="4045" xr:uid="{00000000-0005-0000-0000-000018080000}"/>
    <cellStyle name="Chuẩn 2 2 127" xfId="4087" xr:uid="{00000000-0005-0000-0000-000019080000}"/>
    <cellStyle name="Chuẩn 2 2 128" xfId="4118" xr:uid="{00000000-0005-0000-0000-00001A080000}"/>
    <cellStyle name="Chuẩn 2 2 129" xfId="4147" xr:uid="{00000000-0005-0000-0000-00001B080000}"/>
    <cellStyle name="Chuẩn 2 2 13" xfId="430" xr:uid="{00000000-0005-0000-0000-00001C080000}"/>
    <cellStyle name="Chuẩn 2 2 130" xfId="4178" xr:uid="{00000000-0005-0000-0000-00001D080000}"/>
    <cellStyle name="Chuẩn 2 2 131" xfId="4226" xr:uid="{00000000-0005-0000-0000-00001E080000}"/>
    <cellStyle name="Chuẩn 2 2 132" xfId="4271" xr:uid="{00000000-0005-0000-0000-00001F080000}"/>
    <cellStyle name="Chuẩn 2 2 133" xfId="4402" xr:uid="{00000000-0005-0000-0000-000020080000}"/>
    <cellStyle name="Chuẩn 2 2 134" xfId="4361" xr:uid="{00000000-0005-0000-0000-000021080000}"/>
    <cellStyle name="Chuẩn 2 2 135" xfId="4434" xr:uid="{00000000-0005-0000-0000-000022080000}"/>
    <cellStyle name="Chuẩn 2 2 136" xfId="4359" xr:uid="{00000000-0005-0000-0000-000023080000}"/>
    <cellStyle name="Chuẩn 2 2 137" xfId="4499" xr:uid="{00000000-0005-0000-0000-000024080000}"/>
    <cellStyle name="Chuẩn 2 2 138" xfId="4540" xr:uid="{00000000-0005-0000-0000-000025080000}"/>
    <cellStyle name="Chuẩn 2 2 14" xfId="380" xr:uid="{00000000-0005-0000-0000-000026080000}"/>
    <cellStyle name="Chuẩn 2 2 15" xfId="367" xr:uid="{00000000-0005-0000-0000-000027080000}"/>
    <cellStyle name="Chuẩn 2 2 16" xfId="524" xr:uid="{00000000-0005-0000-0000-000028080000}"/>
    <cellStyle name="Chuẩn 2 2 17" xfId="517" xr:uid="{00000000-0005-0000-0000-000029080000}"/>
    <cellStyle name="Chuẩn 2 2 18" xfId="518" xr:uid="{00000000-0005-0000-0000-00002A080000}"/>
    <cellStyle name="Chuẩn 2 2 19" xfId="516" xr:uid="{00000000-0005-0000-0000-00002B080000}"/>
    <cellStyle name="Chuẩn 2 2 2" xfId="47" xr:uid="{00000000-0005-0000-0000-00002C080000}"/>
    <cellStyle name="Chuẩn 2 2 2 2" xfId="3481" xr:uid="{00000000-0005-0000-0000-00002D080000}"/>
    <cellStyle name="Chuẩn 2 2 20" xfId="519" xr:uid="{00000000-0005-0000-0000-00002E080000}"/>
    <cellStyle name="Chuẩn 2 2 21" xfId="515" xr:uid="{00000000-0005-0000-0000-00002F080000}"/>
    <cellStyle name="Chuẩn 2 2 22" xfId="791" xr:uid="{00000000-0005-0000-0000-000030080000}"/>
    <cellStyle name="Chuẩn 2 2 23" xfId="789" xr:uid="{00000000-0005-0000-0000-000031080000}"/>
    <cellStyle name="Chuẩn 2 2 24" xfId="795" xr:uid="{00000000-0005-0000-0000-000032080000}"/>
    <cellStyle name="Chuẩn 2 2 25" xfId="792" xr:uid="{00000000-0005-0000-0000-000033080000}"/>
    <cellStyle name="Chuẩn 2 2 26" xfId="796" xr:uid="{00000000-0005-0000-0000-000034080000}"/>
    <cellStyle name="Chuẩn 2 2 27" xfId="790" xr:uid="{00000000-0005-0000-0000-000035080000}"/>
    <cellStyle name="Chuẩn 2 2 28" xfId="797" xr:uid="{00000000-0005-0000-0000-000036080000}"/>
    <cellStyle name="Chuẩn 2 2 29" xfId="786" xr:uid="{00000000-0005-0000-0000-000037080000}"/>
    <cellStyle name="Chuẩn 2 2 3" xfId="79" xr:uid="{00000000-0005-0000-0000-000038080000}"/>
    <cellStyle name="Chuẩn 2 2 30" xfId="799" xr:uid="{00000000-0005-0000-0000-000039080000}"/>
    <cellStyle name="Chuẩn 2 2 31" xfId="784" xr:uid="{00000000-0005-0000-0000-00003A080000}"/>
    <cellStyle name="Chuẩn 2 2 32" xfId="801" xr:uid="{00000000-0005-0000-0000-00003B080000}"/>
    <cellStyle name="Chuẩn 2 2 33" xfId="782" xr:uid="{00000000-0005-0000-0000-00003C080000}"/>
    <cellStyle name="Chuẩn 2 2 34" xfId="803" xr:uid="{00000000-0005-0000-0000-00003D080000}"/>
    <cellStyle name="Chuẩn 2 2 35" xfId="780" xr:uid="{00000000-0005-0000-0000-00003E080000}"/>
    <cellStyle name="Chuẩn 2 2 36" xfId="805" xr:uid="{00000000-0005-0000-0000-00003F080000}"/>
    <cellStyle name="Chuẩn 2 2 37" xfId="778" xr:uid="{00000000-0005-0000-0000-000040080000}"/>
    <cellStyle name="Chuẩn 2 2 38" xfId="807" xr:uid="{00000000-0005-0000-0000-000041080000}"/>
    <cellStyle name="Chuẩn 2 2 39" xfId="776" xr:uid="{00000000-0005-0000-0000-000042080000}"/>
    <cellStyle name="Chuẩn 2 2 4" xfId="108" xr:uid="{00000000-0005-0000-0000-000043080000}"/>
    <cellStyle name="Chuẩn 2 2 40" xfId="810" xr:uid="{00000000-0005-0000-0000-000044080000}"/>
    <cellStyle name="Chuẩn 2 2 41" xfId="774" xr:uid="{00000000-0005-0000-0000-000045080000}"/>
    <cellStyle name="Chuẩn 2 2 42" xfId="812" xr:uid="{00000000-0005-0000-0000-000046080000}"/>
    <cellStyle name="Chuẩn 2 2 43" xfId="772" xr:uid="{00000000-0005-0000-0000-000047080000}"/>
    <cellStyle name="Chuẩn 2 2 44" xfId="817" xr:uid="{00000000-0005-0000-0000-000048080000}"/>
    <cellStyle name="Chuẩn 2 2 45" xfId="766" xr:uid="{00000000-0005-0000-0000-000049080000}"/>
    <cellStyle name="Chuẩn 2 2 46" xfId="823" xr:uid="{00000000-0005-0000-0000-00004A080000}"/>
    <cellStyle name="Chuẩn 2 2 47" xfId="758" xr:uid="{00000000-0005-0000-0000-00004B080000}"/>
    <cellStyle name="Chuẩn 2 2 48" xfId="829" xr:uid="{00000000-0005-0000-0000-00004C080000}"/>
    <cellStyle name="Chuẩn 2 2 49" xfId="752" xr:uid="{00000000-0005-0000-0000-00004D080000}"/>
    <cellStyle name="Chuẩn 2 2 5" xfId="139" xr:uid="{00000000-0005-0000-0000-00004E080000}"/>
    <cellStyle name="Chuẩn 2 2 50" xfId="837" xr:uid="{00000000-0005-0000-0000-00004F080000}"/>
    <cellStyle name="Chuẩn 2 2 51" xfId="744" xr:uid="{00000000-0005-0000-0000-000050080000}"/>
    <cellStyle name="Chuẩn 2 2 52" xfId="846" xr:uid="{00000000-0005-0000-0000-000051080000}"/>
    <cellStyle name="Chuẩn 2 2 53" xfId="733" xr:uid="{00000000-0005-0000-0000-000052080000}"/>
    <cellStyle name="Chuẩn 2 2 54" xfId="858" xr:uid="{00000000-0005-0000-0000-000053080000}"/>
    <cellStyle name="Chuẩn 2 2 55" xfId="722" xr:uid="{00000000-0005-0000-0000-000054080000}"/>
    <cellStyle name="Chuẩn 2 2 56" xfId="871" xr:uid="{00000000-0005-0000-0000-000055080000}"/>
    <cellStyle name="Chuẩn 2 2 57" xfId="706" xr:uid="{00000000-0005-0000-0000-000056080000}"/>
    <cellStyle name="Chuẩn 2 2 58" xfId="888" xr:uid="{00000000-0005-0000-0000-000057080000}"/>
    <cellStyle name="Chuẩn 2 2 59" xfId="688" xr:uid="{00000000-0005-0000-0000-000058080000}"/>
    <cellStyle name="Chuẩn 2 2 6" xfId="169" xr:uid="{00000000-0005-0000-0000-000059080000}"/>
    <cellStyle name="Chuẩn 2 2 60" xfId="907" xr:uid="{00000000-0005-0000-0000-00005A080000}"/>
    <cellStyle name="Chuẩn 2 2 61" xfId="666" xr:uid="{00000000-0005-0000-0000-00005B080000}"/>
    <cellStyle name="Chuẩn 2 2 62" xfId="931" xr:uid="{00000000-0005-0000-0000-00005C080000}"/>
    <cellStyle name="Chuẩn 2 2 63" xfId="640" xr:uid="{00000000-0005-0000-0000-00005D080000}"/>
    <cellStyle name="Chuẩn 2 2 64" xfId="960" xr:uid="{00000000-0005-0000-0000-00005E080000}"/>
    <cellStyle name="Chuẩn 2 2 65" xfId="985" xr:uid="{00000000-0005-0000-0000-00005F080000}"/>
    <cellStyle name="Chuẩn 2 2 66" xfId="1017" xr:uid="{00000000-0005-0000-0000-000060080000}"/>
    <cellStyle name="Chuẩn 2 2 67" xfId="1047" xr:uid="{00000000-0005-0000-0000-000061080000}"/>
    <cellStyle name="Chuẩn 2 2 68" xfId="1077" xr:uid="{00000000-0005-0000-0000-000062080000}"/>
    <cellStyle name="Chuẩn 2 2 69" xfId="1107" xr:uid="{00000000-0005-0000-0000-000063080000}"/>
    <cellStyle name="Chuẩn 2 2 7" xfId="199" xr:uid="{00000000-0005-0000-0000-000064080000}"/>
    <cellStyle name="Chuẩn 2 2 70" xfId="1137" xr:uid="{00000000-0005-0000-0000-000065080000}"/>
    <cellStyle name="Chuẩn 2 2 71" xfId="1167" xr:uid="{00000000-0005-0000-0000-000066080000}"/>
    <cellStyle name="Chuẩn 2 2 72" xfId="1374" xr:uid="{00000000-0005-0000-0000-000067080000}"/>
    <cellStyle name="Chuẩn 2 2 73" xfId="1256" xr:uid="{00000000-0005-0000-0000-000068080000}"/>
    <cellStyle name="Chuẩn 2 2 74" xfId="1437" xr:uid="{00000000-0005-0000-0000-000069080000}"/>
    <cellStyle name="Chuẩn 2 2 75" xfId="1321" xr:uid="{00000000-0005-0000-0000-00006A080000}"/>
    <cellStyle name="Chuẩn 2 2 76" xfId="1489" xr:uid="{00000000-0005-0000-0000-00006B080000}"/>
    <cellStyle name="Chuẩn 2 2 77" xfId="1315" xr:uid="{00000000-0005-0000-0000-00006C080000}"/>
    <cellStyle name="Chuẩn 2 2 78" xfId="1495" xr:uid="{00000000-0005-0000-0000-00006D080000}"/>
    <cellStyle name="Chuẩn 2 2 79" xfId="2357" xr:uid="{00000000-0005-0000-0000-00006E080000}"/>
    <cellStyle name="Chuẩn 2 2 8" xfId="229" xr:uid="{00000000-0005-0000-0000-00006F080000}"/>
    <cellStyle name="Chuẩn 2 2 80" xfId="2458" xr:uid="{00000000-0005-0000-0000-000070080000}"/>
    <cellStyle name="Chuẩn 2 2 81" xfId="2478" xr:uid="{00000000-0005-0000-0000-000071080000}"/>
    <cellStyle name="Chuẩn 2 2 82" xfId="2383" xr:uid="{00000000-0005-0000-0000-000072080000}"/>
    <cellStyle name="Chuẩn 2 2 83" xfId="2400" xr:uid="{00000000-0005-0000-0000-000073080000}"/>
    <cellStyle name="Chuẩn 2 2 84" xfId="2508" xr:uid="{00000000-0005-0000-0000-000074080000}"/>
    <cellStyle name="Chuẩn 2 2 85" xfId="2678" xr:uid="{00000000-0005-0000-0000-000075080000}"/>
    <cellStyle name="Chuẩn 2 2 86" xfId="2687" xr:uid="{00000000-0005-0000-0000-000076080000}"/>
    <cellStyle name="Chuẩn 2 2 87" xfId="2645" xr:uid="{00000000-0005-0000-0000-000077080000}"/>
    <cellStyle name="Chuẩn 2 2 88" xfId="2734" xr:uid="{00000000-0005-0000-0000-000078080000}"/>
    <cellStyle name="Chuẩn 2 2 89" xfId="2736" xr:uid="{00000000-0005-0000-0000-000079080000}"/>
    <cellStyle name="Chuẩn 2 2 9" xfId="258" xr:uid="{00000000-0005-0000-0000-00007A080000}"/>
    <cellStyle name="Chuẩn 2 2 90" xfId="2817" xr:uid="{00000000-0005-0000-0000-00007B080000}"/>
    <cellStyle name="Chuẩn 2 2 91" xfId="2953" xr:uid="{00000000-0005-0000-0000-00007C080000}"/>
    <cellStyle name="Chuẩn 2 2 92" xfId="2845" xr:uid="{00000000-0005-0000-0000-00007D080000}"/>
    <cellStyle name="Chuẩn 2 2 93" xfId="2956" xr:uid="{00000000-0005-0000-0000-00007E080000}"/>
    <cellStyle name="Chuẩn 2 2 94" xfId="2903" xr:uid="{00000000-0005-0000-0000-00007F080000}"/>
    <cellStyle name="Chuẩn 2 2 95" xfId="2911" xr:uid="{00000000-0005-0000-0000-000080080000}"/>
    <cellStyle name="Chuẩn 2 2 96" xfId="2535" xr:uid="{00000000-0005-0000-0000-000081080000}"/>
    <cellStyle name="Chuẩn 2 2 97" xfId="2604" xr:uid="{00000000-0005-0000-0000-000082080000}"/>
    <cellStyle name="Chuẩn 2 2 98" xfId="2587" xr:uid="{00000000-0005-0000-0000-000083080000}"/>
    <cellStyle name="Chuẩn 2 2 99" xfId="2492" xr:uid="{00000000-0005-0000-0000-000084080000}"/>
    <cellStyle name="Chuẩn 2 20" xfId="521" xr:uid="{00000000-0005-0000-0000-000085080000}"/>
    <cellStyle name="Chuẩn 2 21" xfId="513" xr:uid="{00000000-0005-0000-0000-000086080000}"/>
    <cellStyle name="Chuẩn 2 22" xfId="522" xr:uid="{00000000-0005-0000-0000-000087080000}"/>
    <cellStyle name="Chuẩn 2 23" xfId="787" xr:uid="{00000000-0005-0000-0000-000088080000}"/>
    <cellStyle name="Chuẩn 2 24" xfId="794" xr:uid="{00000000-0005-0000-0000-000089080000}"/>
    <cellStyle name="Chuẩn 2 25" xfId="788" xr:uid="{00000000-0005-0000-0000-00008A080000}"/>
    <cellStyle name="Chuẩn 2 26" xfId="798" xr:uid="{00000000-0005-0000-0000-00008B080000}"/>
    <cellStyle name="Chuẩn 2 27" xfId="785" xr:uid="{00000000-0005-0000-0000-00008C080000}"/>
    <cellStyle name="Chuẩn 2 28" xfId="800" xr:uid="{00000000-0005-0000-0000-00008D080000}"/>
    <cellStyle name="Chuẩn 2 29" xfId="783" xr:uid="{00000000-0005-0000-0000-00008E080000}"/>
    <cellStyle name="Chuẩn 2 3" xfId="32" xr:uid="{00000000-0005-0000-0000-00008F080000}"/>
    <cellStyle name="Chuẩn 2 3 2" xfId="3529" xr:uid="{00000000-0005-0000-0000-000090080000}"/>
    <cellStyle name="Chuẩn 2 3 3" xfId="3530" xr:uid="{00000000-0005-0000-0000-000091080000}"/>
    <cellStyle name="Chuẩn 2 30" xfId="802" xr:uid="{00000000-0005-0000-0000-000092080000}"/>
    <cellStyle name="Chuẩn 2 31" xfId="781" xr:uid="{00000000-0005-0000-0000-000093080000}"/>
    <cellStyle name="Chuẩn 2 32" xfId="804" xr:uid="{00000000-0005-0000-0000-000094080000}"/>
    <cellStyle name="Chuẩn 2 33" xfId="779" xr:uid="{00000000-0005-0000-0000-000095080000}"/>
    <cellStyle name="Chuẩn 2 34" xfId="806" xr:uid="{00000000-0005-0000-0000-000096080000}"/>
    <cellStyle name="Chuẩn 2 35" xfId="777" xr:uid="{00000000-0005-0000-0000-000097080000}"/>
    <cellStyle name="Chuẩn 2 36" xfId="808" xr:uid="{00000000-0005-0000-0000-000098080000}"/>
    <cellStyle name="Chuẩn 2 37" xfId="775" xr:uid="{00000000-0005-0000-0000-000099080000}"/>
    <cellStyle name="Chuẩn 2 38" xfId="811" xr:uid="{00000000-0005-0000-0000-00009A080000}"/>
    <cellStyle name="Chuẩn 2 39" xfId="773" xr:uid="{00000000-0005-0000-0000-00009B080000}"/>
    <cellStyle name="Chuẩn 2 4" xfId="62" xr:uid="{00000000-0005-0000-0000-00009C080000}"/>
    <cellStyle name="Chuẩn 2 4 2" xfId="3533" xr:uid="{00000000-0005-0000-0000-00009D080000}"/>
    <cellStyle name="Chuẩn 2 4 3" xfId="3534" xr:uid="{00000000-0005-0000-0000-00009E080000}"/>
    <cellStyle name="Chuẩn 2 40" xfId="815" xr:uid="{00000000-0005-0000-0000-00009F080000}"/>
    <cellStyle name="Chuẩn 2 41" xfId="771" xr:uid="{00000000-0005-0000-0000-0000A0080000}"/>
    <cellStyle name="Chuẩn 2 42" xfId="819" xr:uid="{00000000-0005-0000-0000-0000A1080000}"/>
    <cellStyle name="Chuẩn 2 43" xfId="763" xr:uid="{00000000-0005-0000-0000-0000A2080000}"/>
    <cellStyle name="Chuẩn 2 44" xfId="824" xr:uid="{00000000-0005-0000-0000-0000A3080000}"/>
    <cellStyle name="Chuẩn 2 45" xfId="757" xr:uid="{00000000-0005-0000-0000-0000A4080000}"/>
    <cellStyle name="Chuẩn 2 46" xfId="830" xr:uid="{00000000-0005-0000-0000-0000A5080000}"/>
    <cellStyle name="Chuẩn 2 47" xfId="751" xr:uid="{00000000-0005-0000-0000-0000A6080000}"/>
    <cellStyle name="Chuẩn 2 48" xfId="839" xr:uid="{00000000-0005-0000-0000-0000A7080000}"/>
    <cellStyle name="Chuẩn 2 49" xfId="742" xr:uid="{00000000-0005-0000-0000-0000A8080000}"/>
    <cellStyle name="Chuẩn 2 5" xfId="63" xr:uid="{00000000-0005-0000-0000-0000A9080000}"/>
    <cellStyle name="Chuẩn 2 50" xfId="848" xr:uid="{00000000-0005-0000-0000-0000AA080000}"/>
    <cellStyle name="Chuẩn 2 51" xfId="731" xr:uid="{00000000-0005-0000-0000-0000AB080000}"/>
    <cellStyle name="Chuẩn 2 52" xfId="860" xr:uid="{00000000-0005-0000-0000-0000AC080000}"/>
    <cellStyle name="Chuẩn 2 53" xfId="718" xr:uid="{00000000-0005-0000-0000-0000AD080000}"/>
    <cellStyle name="Chuẩn 2 54" xfId="874" xr:uid="{00000000-0005-0000-0000-0000AE080000}"/>
    <cellStyle name="Chuẩn 2 55" xfId="702" xr:uid="{00000000-0005-0000-0000-0000AF080000}"/>
    <cellStyle name="Chuẩn 2 56" xfId="892" xr:uid="{00000000-0005-0000-0000-0000B0080000}"/>
    <cellStyle name="Chuẩn 2 57" xfId="684" xr:uid="{00000000-0005-0000-0000-0000B1080000}"/>
    <cellStyle name="Chuẩn 2 58" xfId="912" xr:uid="{00000000-0005-0000-0000-0000B2080000}"/>
    <cellStyle name="Chuẩn 2 59" xfId="662" xr:uid="{00000000-0005-0000-0000-0000B3080000}"/>
    <cellStyle name="Chuẩn 2 6" xfId="123" xr:uid="{00000000-0005-0000-0000-0000B4080000}"/>
    <cellStyle name="Chuẩn 2 60" xfId="936" xr:uid="{00000000-0005-0000-0000-0000B5080000}"/>
    <cellStyle name="Chuẩn 2 61" xfId="635" xr:uid="{00000000-0005-0000-0000-0000B6080000}"/>
    <cellStyle name="Chuẩn 2 62" xfId="993" xr:uid="{00000000-0005-0000-0000-0000B7080000}"/>
    <cellStyle name="Chuẩn 2 63" xfId="991" xr:uid="{00000000-0005-0000-0000-0000B8080000}"/>
    <cellStyle name="Chuẩn 2 64" xfId="1023" xr:uid="{00000000-0005-0000-0000-0000B9080000}"/>
    <cellStyle name="Chuẩn 2 65" xfId="1053" xr:uid="{00000000-0005-0000-0000-0000BA080000}"/>
    <cellStyle name="Chuẩn 2 66" xfId="1083" xr:uid="{00000000-0005-0000-0000-0000BB080000}"/>
    <cellStyle name="Chuẩn 2 67" xfId="1113" xr:uid="{00000000-0005-0000-0000-0000BC080000}"/>
    <cellStyle name="Chuẩn 2 68" xfId="1143" xr:uid="{00000000-0005-0000-0000-0000BD080000}"/>
    <cellStyle name="Chuẩn 2 69" xfId="1173" xr:uid="{00000000-0005-0000-0000-0000BE080000}"/>
    <cellStyle name="Chuẩn 2 7" xfId="64" xr:uid="{00000000-0005-0000-0000-0000BF080000}"/>
    <cellStyle name="Chuẩn 2 70" xfId="1203" xr:uid="{00000000-0005-0000-0000-0000C0080000}"/>
    <cellStyle name="Chuẩn 2 71" xfId="1232" xr:uid="{00000000-0005-0000-0000-0000C1080000}"/>
    <cellStyle name="Chuẩn 2 72" xfId="1262" xr:uid="{00000000-0005-0000-0000-0000C2080000}"/>
    <cellStyle name="Chuẩn 2 73" xfId="1197" xr:uid="{00000000-0005-0000-0000-0000C3080000}"/>
    <cellStyle name="Chuẩn 2 74" xfId="1431" xr:uid="{00000000-0005-0000-0000-0000C4080000}"/>
    <cellStyle name="Chuẩn 2 75" xfId="793" xr:uid="{00000000-0005-0000-0000-0000C5080000}"/>
    <cellStyle name="Chuẩn 2 76" xfId="1547" xr:uid="{00000000-0005-0000-0000-0000C6080000}"/>
    <cellStyle name="Chuẩn 2 77" xfId="1286" xr:uid="{00000000-0005-0000-0000-0000C7080000}"/>
    <cellStyle name="Chuẩn 2 78" xfId="1604" xr:uid="{00000000-0005-0000-0000-0000C8080000}"/>
    <cellStyle name="Chuẩn 2 79" xfId="1345" xr:uid="{00000000-0005-0000-0000-0000C9080000}"/>
    <cellStyle name="Chuẩn 2 8" xfId="124" xr:uid="{00000000-0005-0000-0000-0000CA080000}"/>
    <cellStyle name="Chuẩn 2 80" xfId="2342" xr:uid="{00000000-0005-0000-0000-0000CB080000}"/>
    <cellStyle name="Chuẩn 2 80 10" xfId="3410" xr:uid="{00000000-0005-0000-0000-0000CC080000}"/>
    <cellStyle name="Chuẩn 2 80 11" xfId="3295" xr:uid="{00000000-0005-0000-0000-0000CD080000}"/>
    <cellStyle name="Chuẩn 2 80 12" xfId="3428" xr:uid="{00000000-0005-0000-0000-0000CE080000}"/>
    <cellStyle name="Chuẩn 2 80 13" xfId="3317" xr:uid="{00000000-0005-0000-0000-0000CF080000}"/>
    <cellStyle name="Chuẩn 2 80 14" xfId="3423" xr:uid="{00000000-0005-0000-0000-0000D0080000}"/>
    <cellStyle name="Chuẩn 2 80 15" xfId="3285" xr:uid="{00000000-0005-0000-0000-0000D1080000}"/>
    <cellStyle name="Chuẩn 2 80 16" xfId="3438" xr:uid="{00000000-0005-0000-0000-0000D2080000}"/>
    <cellStyle name="Chuẩn 2 80 17" xfId="3276" xr:uid="{00000000-0005-0000-0000-0000D3080000}"/>
    <cellStyle name="Chuẩn 2 80 18" xfId="3447" xr:uid="{00000000-0005-0000-0000-0000D4080000}"/>
    <cellStyle name="Chuẩn 2 80 19" xfId="3265" xr:uid="{00000000-0005-0000-0000-0000D5080000}"/>
    <cellStyle name="Chuẩn 2 80 2" xfId="3545" xr:uid="{00000000-0005-0000-0000-0000D6080000}"/>
    <cellStyle name="Chuẩn 2 80 2 10" xfId="3639" xr:uid="{00000000-0005-0000-0000-0000D7080000}"/>
    <cellStyle name="Chuẩn 2 80 2 11" xfId="4047" xr:uid="{00000000-0005-0000-0000-0000D8080000}"/>
    <cellStyle name="Chuẩn 2 80 2 2" xfId="3546" xr:uid="{00000000-0005-0000-0000-0000D9080000}"/>
    <cellStyle name="Chuẩn 2 80 2 3" xfId="3405" xr:uid="{00000000-0005-0000-0000-0000DA080000}"/>
    <cellStyle name="Chuẩn 2 80 2 4" xfId="3583" xr:uid="{00000000-0005-0000-0000-0000DB080000}"/>
    <cellStyle name="Chuẩn 2 80 2 5" xfId="3499" xr:uid="{00000000-0005-0000-0000-0000DC080000}"/>
    <cellStyle name="Chuẩn 2 80 2 6" xfId="3600" xr:uid="{00000000-0005-0000-0000-0000DD080000}"/>
    <cellStyle name="Chuẩn 2 80 2 7" xfId="3486" xr:uid="{00000000-0005-0000-0000-0000DE080000}"/>
    <cellStyle name="Chuẩn 2 80 2 8" xfId="3620" xr:uid="{00000000-0005-0000-0000-0000DF080000}"/>
    <cellStyle name="Chuẩn 2 80 2 9" xfId="3472" xr:uid="{00000000-0005-0000-0000-0000E0080000}"/>
    <cellStyle name="Chuẩn 2 80 20" xfId="3582" xr:uid="{00000000-0005-0000-0000-0000E1080000}"/>
    <cellStyle name="Chuẩn 2 80 21" xfId="3500" xr:uid="{00000000-0005-0000-0000-0000E2080000}"/>
    <cellStyle name="Chuẩn 2 80 22" xfId="3599" xr:uid="{00000000-0005-0000-0000-0000E3080000}"/>
    <cellStyle name="Chuẩn 2 80 23" xfId="3487" xr:uid="{00000000-0005-0000-0000-0000E4080000}"/>
    <cellStyle name="Chuẩn 2 80 24" xfId="3619" xr:uid="{00000000-0005-0000-0000-0000E5080000}"/>
    <cellStyle name="Chuẩn 2 80 25" xfId="3473" xr:uid="{00000000-0005-0000-0000-0000E6080000}"/>
    <cellStyle name="Chuẩn 2 80 26" xfId="3638" xr:uid="{00000000-0005-0000-0000-0000E7080000}"/>
    <cellStyle name="Chuẩn 2 80 27" xfId="4046" xr:uid="{00000000-0005-0000-0000-0000E8080000}"/>
    <cellStyle name="Chuẩn 2 80 3" xfId="3406" xr:uid="{00000000-0005-0000-0000-0000E9080000}"/>
    <cellStyle name="Chuẩn 2 80 4" xfId="3372" xr:uid="{00000000-0005-0000-0000-0000EA080000}"/>
    <cellStyle name="Chuẩn 2 80 5" xfId="3324" xr:uid="{00000000-0005-0000-0000-0000EB080000}"/>
    <cellStyle name="Chuẩn 2 80 6" xfId="3381" xr:uid="{00000000-0005-0000-0000-0000EC080000}"/>
    <cellStyle name="Chuẩn 2 80 7" xfId="3316" xr:uid="{00000000-0005-0000-0000-0000ED080000}"/>
    <cellStyle name="Chuẩn 2 80 8" xfId="3390" xr:uid="{00000000-0005-0000-0000-0000EE080000}"/>
    <cellStyle name="Chuẩn 2 80 9" xfId="3305" xr:uid="{00000000-0005-0000-0000-0000EF080000}"/>
    <cellStyle name="Chuẩn 2 81" xfId="2380" xr:uid="{00000000-0005-0000-0000-0000F0080000}"/>
    <cellStyle name="Chuẩn 2 81 10" xfId="3411" xr:uid="{00000000-0005-0000-0000-0000F1080000}"/>
    <cellStyle name="Chuẩn 2 81 11" xfId="3294" xr:uid="{00000000-0005-0000-0000-0000F2080000}"/>
    <cellStyle name="Chuẩn 2 81 12" xfId="3429" xr:uid="{00000000-0005-0000-0000-0000F3080000}"/>
    <cellStyle name="Chuẩn 2 81 13" xfId="3309" xr:uid="{00000000-0005-0000-0000-0000F4080000}"/>
    <cellStyle name="Chuẩn 2 81 14" xfId="3424" xr:uid="{00000000-0005-0000-0000-0000F5080000}"/>
    <cellStyle name="Chuẩn 2 81 15" xfId="3284" xr:uid="{00000000-0005-0000-0000-0000F6080000}"/>
    <cellStyle name="Chuẩn 2 81 16" xfId="3439" xr:uid="{00000000-0005-0000-0000-0000F7080000}"/>
    <cellStyle name="Chuẩn 2 81 17" xfId="3275" xr:uid="{00000000-0005-0000-0000-0000F8080000}"/>
    <cellStyle name="Chuẩn 2 81 18" xfId="3448" xr:uid="{00000000-0005-0000-0000-0000F9080000}"/>
    <cellStyle name="Chuẩn 2 81 19" xfId="3264" xr:uid="{00000000-0005-0000-0000-0000FA080000}"/>
    <cellStyle name="Chuẩn 2 81 2" xfId="3547" xr:uid="{00000000-0005-0000-0000-0000FB080000}"/>
    <cellStyle name="Chuẩn 2 81 2 10" xfId="3642" xr:uid="{00000000-0005-0000-0000-0000FC080000}"/>
    <cellStyle name="Chuẩn 2 81 2 11" xfId="4049" xr:uid="{00000000-0005-0000-0000-0000FD080000}"/>
    <cellStyle name="Chuẩn 2 81 2 2" xfId="3548" xr:uid="{00000000-0005-0000-0000-0000FE080000}"/>
    <cellStyle name="Chuẩn 2 81 2 3" xfId="3403" xr:uid="{00000000-0005-0000-0000-0000FF080000}"/>
    <cellStyle name="Chuẩn 2 81 2 4" xfId="3586" xr:uid="{00000000-0005-0000-0000-000000090000}"/>
    <cellStyle name="Chuẩn 2 81 2 5" xfId="3497" xr:uid="{00000000-0005-0000-0000-000001090000}"/>
    <cellStyle name="Chuẩn 2 81 2 6" xfId="3604" xr:uid="{00000000-0005-0000-0000-000002090000}"/>
    <cellStyle name="Chuẩn 2 81 2 7" xfId="3484" xr:uid="{00000000-0005-0000-0000-000003090000}"/>
    <cellStyle name="Chuẩn 2 81 2 8" xfId="3622" xr:uid="{00000000-0005-0000-0000-000004090000}"/>
    <cellStyle name="Chuẩn 2 81 2 9" xfId="3469" xr:uid="{00000000-0005-0000-0000-000005090000}"/>
    <cellStyle name="Chuẩn 2 81 20" xfId="3585" xr:uid="{00000000-0005-0000-0000-000006090000}"/>
    <cellStyle name="Chuẩn 2 81 21" xfId="3498" xr:uid="{00000000-0005-0000-0000-000007090000}"/>
    <cellStyle name="Chuẩn 2 81 22" xfId="3601" xr:uid="{00000000-0005-0000-0000-000008090000}"/>
    <cellStyle name="Chuẩn 2 81 23" xfId="3485" xr:uid="{00000000-0005-0000-0000-000009090000}"/>
    <cellStyle name="Chuẩn 2 81 24" xfId="3621" xr:uid="{00000000-0005-0000-0000-00000A090000}"/>
    <cellStyle name="Chuẩn 2 81 25" xfId="3470" xr:uid="{00000000-0005-0000-0000-00000B090000}"/>
    <cellStyle name="Chuẩn 2 81 26" xfId="3640" xr:uid="{00000000-0005-0000-0000-00000C090000}"/>
    <cellStyle name="Chuẩn 2 81 27" xfId="4048" xr:uid="{00000000-0005-0000-0000-00000D090000}"/>
    <cellStyle name="Chuẩn 2 81 3" xfId="3404" xr:uid="{00000000-0005-0000-0000-00000E090000}"/>
    <cellStyle name="Chuẩn 2 81 4" xfId="3373" xr:uid="{00000000-0005-0000-0000-00000F090000}"/>
    <cellStyle name="Chuẩn 2 81 5" xfId="3323" xr:uid="{00000000-0005-0000-0000-000010090000}"/>
    <cellStyle name="Chuẩn 2 81 6" xfId="3382" xr:uid="{00000000-0005-0000-0000-000011090000}"/>
    <cellStyle name="Chuẩn 2 81 7" xfId="3314" xr:uid="{00000000-0005-0000-0000-000012090000}"/>
    <cellStyle name="Chuẩn 2 81 8" xfId="3391" xr:uid="{00000000-0005-0000-0000-000013090000}"/>
    <cellStyle name="Chuẩn 2 81 9" xfId="3304" xr:uid="{00000000-0005-0000-0000-000014090000}"/>
    <cellStyle name="Chuẩn 2 82" xfId="2385" xr:uid="{00000000-0005-0000-0000-000015090000}"/>
    <cellStyle name="Chuẩn 2 82 10" xfId="3412" xr:uid="{00000000-0005-0000-0000-000016090000}"/>
    <cellStyle name="Chuẩn 2 82 11" xfId="3293" xr:uid="{00000000-0005-0000-0000-000017090000}"/>
    <cellStyle name="Chuẩn 2 82 12" xfId="3430" xr:uid="{00000000-0005-0000-0000-000018090000}"/>
    <cellStyle name="Chuẩn 2 82 13" xfId="3307" xr:uid="{00000000-0005-0000-0000-000019090000}"/>
    <cellStyle name="Chuẩn 2 82 14" xfId="3425" xr:uid="{00000000-0005-0000-0000-00001A090000}"/>
    <cellStyle name="Chuẩn 2 82 15" xfId="3283" xr:uid="{00000000-0005-0000-0000-00001B090000}"/>
    <cellStyle name="Chuẩn 2 82 16" xfId="3440" xr:uid="{00000000-0005-0000-0000-00001C090000}"/>
    <cellStyle name="Chuẩn 2 82 17" xfId="3274" xr:uid="{00000000-0005-0000-0000-00001D090000}"/>
    <cellStyle name="Chuẩn 2 82 18" xfId="3449" xr:uid="{00000000-0005-0000-0000-00001E090000}"/>
    <cellStyle name="Chuẩn 2 82 19" xfId="3263" xr:uid="{00000000-0005-0000-0000-00001F090000}"/>
    <cellStyle name="Chuẩn 2 82 2" xfId="3549" xr:uid="{00000000-0005-0000-0000-000020090000}"/>
    <cellStyle name="Chuẩn 2 82 2 10" xfId="3645" xr:uid="{00000000-0005-0000-0000-000021090000}"/>
    <cellStyle name="Chuẩn 2 82 2 11" xfId="4051" xr:uid="{00000000-0005-0000-0000-000022090000}"/>
    <cellStyle name="Chuẩn 2 82 2 2" xfId="3550" xr:uid="{00000000-0005-0000-0000-000023090000}"/>
    <cellStyle name="Chuẩn 2 82 2 3" xfId="3401" xr:uid="{00000000-0005-0000-0000-000024090000}"/>
    <cellStyle name="Chuẩn 2 82 2 4" xfId="3588" xr:uid="{00000000-0005-0000-0000-000025090000}"/>
    <cellStyle name="Chuẩn 2 82 2 5" xfId="3495" xr:uid="{00000000-0005-0000-0000-000026090000}"/>
    <cellStyle name="Chuẩn 2 82 2 6" xfId="3606" xr:uid="{00000000-0005-0000-0000-000027090000}"/>
    <cellStyle name="Chuẩn 2 82 2 7" xfId="3482" xr:uid="{00000000-0005-0000-0000-000028090000}"/>
    <cellStyle name="Chuẩn 2 82 2 8" xfId="3624" xr:uid="{00000000-0005-0000-0000-000029090000}"/>
    <cellStyle name="Chuẩn 2 82 2 9" xfId="3467" xr:uid="{00000000-0005-0000-0000-00002A090000}"/>
    <cellStyle name="Chuẩn 2 82 20" xfId="3587" xr:uid="{00000000-0005-0000-0000-00002B090000}"/>
    <cellStyle name="Chuẩn 2 82 21" xfId="3496" xr:uid="{00000000-0005-0000-0000-00002C090000}"/>
    <cellStyle name="Chuẩn 2 82 22" xfId="3605" xr:uid="{00000000-0005-0000-0000-00002D090000}"/>
    <cellStyle name="Chuẩn 2 82 23" xfId="3483" xr:uid="{00000000-0005-0000-0000-00002E090000}"/>
    <cellStyle name="Chuẩn 2 82 24" xfId="3623" xr:uid="{00000000-0005-0000-0000-00002F090000}"/>
    <cellStyle name="Chuẩn 2 82 25" xfId="3468" xr:uid="{00000000-0005-0000-0000-000030090000}"/>
    <cellStyle name="Chuẩn 2 82 26" xfId="3643" xr:uid="{00000000-0005-0000-0000-000031090000}"/>
    <cellStyle name="Chuẩn 2 82 27" xfId="4050" xr:uid="{00000000-0005-0000-0000-000032090000}"/>
    <cellStyle name="Chuẩn 2 82 3" xfId="3402" xr:uid="{00000000-0005-0000-0000-000033090000}"/>
    <cellStyle name="Chuẩn 2 82 4" xfId="3375" xr:uid="{00000000-0005-0000-0000-000034090000}"/>
    <cellStyle name="Chuẩn 2 82 5" xfId="3322" xr:uid="{00000000-0005-0000-0000-000035090000}"/>
    <cellStyle name="Chuẩn 2 82 6" xfId="3383" xr:uid="{00000000-0005-0000-0000-000036090000}"/>
    <cellStyle name="Chuẩn 2 82 7" xfId="3313" xr:uid="{00000000-0005-0000-0000-000037090000}"/>
    <cellStyle name="Chuẩn 2 82 8" xfId="3392" xr:uid="{00000000-0005-0000-0000-000038090000}"/>
    <cellStyle name="Chuẩn 2 82 9" xfId="3303" xr:uid="{00000000-0005-0000-0000-000039090000}"/>
    <cellStyle name="Chuẩn 2 83" xfId="2398" xr:uid="{00000000-0005-0000-0000-00003A090000}"/>
    <cellStyle name="Chuẩn 2 83 10" xfId="3413" xr:uid="{00000000-0005-0000-0000-00003B090000}"/>
    <cellStyle name="Chuẩn 2 83 11" xfId="3292" xr:uid="{00000000-0005-0000-0000-00003C090000}"/>
    <cellStyle name="Chuẩn 2 83 12" xfId="3431" xr:uid="{00000000-0005-0000-0000-00003D090000}"/>
    <cellStyle name="Chuẩn 2 83 13" xfId="3299" xr:uid="{00000000-0005-0000-0000-00003E090000}"/>
    <cellStyle name="Chuẩn 2 83 14" xfId="3426" xr:uid="{00000000-0005-0000-0000-00003F090000}"/>
    <cellStyle name="Chuẩn 2 83 15" xfId="3282" xr:uid="{00000000-0005-0000-0000-000040090000}"/>
    <cellStyle name="Chuẩn 2 83 16" xfId="3441" xr:uid="{00000000-0005-0000-0000-000041090000}"/>
    <cellStyle name="Chuẩn 2 83 17" xfId="3273" xr:uid="{00000000-0005-0000-0000-000042090000}"/>
    <cellStyle name="Chuẩn 2 83 18" xfId="3450" xr:uid="{00000000-0005-0000-0000-000043090000}"/>
    <cellStyle name="Chuẩn 2 83 19" xfId="3262" xr:uid="{00000000-0005-0000-0000-000044090000}"/>
    <cellStyle name="Chuẩn 2 83 2" xfId="3551" xr:uid="{00000000-0005-0000-0000-000045090000}"/>
    <cellStyle name="Chuẩn 2 83 2 10" xfId="3648" xr:uid="{00000000-0005-0000-0000-000046090000}"/>
    <cellStyle name="Chuẩn 2 83 2 11" xfId="4053" xr:uid="{00000000-0005-0000-0000-000047090000}"/>
    <cellStyle name="Chuẩn 2 83 2 2" xfId="3552" xr:uid="{00000000-0005-0000-0000-000048090000}"/>
    <cellStyle name="Chuẩn 2 83 2 3" xfId="3399" xr:uid="{00000000-0005-0000-0000-000049090000}"/>
    <cellStyle name="Chuẩn 2 83 2 4" xfId="3590" xr:uid="{00000000-0005-0000-0000-00004A090000}"/>
    <cellStyle name="Chuẩn 2 83 2 5" xfId="3493" xr:uid="{00000000-0005-0000-0000-00004B090000}"/>
    <cellStyle name="Chuẩn 2 83 2 6" xfId="3608" xr:uid="{00000000-0005-0000-0000-00004C090000}"/>
    <cellStyle name="Chuẩn 2 83 2 7" xfId="3479" xr:uid="{00000000-0005-0000-0000-00004D090000}"/>
    <cellStyle name="Chuẩn 2 83 2 8" xfId="3629" xr:uid="{00000000-0005-0000-0000-00004E090000}"/>
    <cellStyle name="Chuẩn 2 83 2 9" xfId="3464" xr:uid="{00000000-0005-0000-0000-00004F090000}"/>
    <cellStyle name="Chuẩn 2 83 20" xfId="3589" xr:uid="{00000000-0005-0000-0000-000050090000}"/>
    <cellStyle name="Chuẩn 2 83 21" xfId="3494" xr:uid="{00000000-0005-0000-0000-000051090000}"/>
    <cellStyle name="Chuẩn 2 83 22" xfId="3607" xr:uid="{00000000-0005-0000-0000-000052090000}"/>
    <cellStyle name="Chuẩn 2 83 23" xfId="3480" xr:uid="{00000000-0005-0000-0000-000053090000}"/>
    <cellStyle name="Chuẩn 2 83 24" xfId="3626" xr:uid="{00000000-0005-0000-0000-000054090000}"/>
    <cellStyle name="Chuẩn 2 83 25" xfId="3465" xr:uid="{00000000-0005-0000-0000-000055090000}"/>
    <cellStyle name="Chuẩn 2 83 26" xfId="3647" xr:uid="{00000000-0005-0000-0000-000056090000}"/>
    <cellStyle name="Chuẩn 2 83 27" xfId="4052" xr:uid="{00000000-0005-0000-0000-000057090000}"/>
    <cellStyle name="Chuẩn 2 83 3" xfId="3400" xr:uid="{00000000-0005-0000-0000-000058090000}"/>
    <cellStyle name="Chuẩn 2 83 4" xfId="3376" xr:uid="{00000000-0005-0000-0000-000059090000}"/>
    <cellStyle name="Chuẩn 2 83 5" xfId="3321" xr:uid="{00000000-0005-0000-0000-00005A090000}"/>
    <cellStyle name="Chuẩn 2 83 6" xfId="3385" xr:uid="{00000000-0005-0000-0000-00005B090000}"/>
    <cellStyle name="Chuẩn 2 83 7" xfId="3312" xr:uid="{00000000-0005-0000-0000-00005C090000}"/>
    <cellStyle name="Chuẩn 2 83 8" xfId="3393" xr:uid="{00000000-0005-0000-0000-00005D090000}"/>
    <cellStyle name="Chuẩn 2 83 9" xfId="3302" xr:uid="{00000000-0005-0000-0000-00005E090000}"/>
    <cellStyle name="Chuẩn 2 84" xfId="2476" xr:uid="{00000000-0005-0000-0000-00005F090000}"/>
    <cellStyle name="Chuẩn 2 84 10" xfId="3414" xr:uid="{00000000-0005-0000-0000-000060090000}"/>
    <cellStyle name="Chuẩn 2 84 11" xfId="3291" xr:uid="{00000000-0005-0000-0000-000061090000}"/>
    <cellStyle name="Chuẩn 2 84 12" xfId="3432" xr:uid="{00000000-0005-0000-0000-000062090000}"/>
    <cellStyle name="Chuẩn 2 84 13" xfId="3297" xr:uid="{00000000-0005-0000-0000-000063090000}"/>
    <cellStyle name="Chuẩn 2 84 14" xfId="3427" xr:uid="{00000000-0005-0000-0000-000064090000}"/>
    <cellStyle name="Chuẩn 2 84 15" xfId="3281" xr:uid="{00000000-0005-0000-0000-000065090000}"/>
    <cellStyle name="Chuẩn 2 84 16" xfId="3442" xr:uid="{00000000-0005-0000-0000-000066090000}"/>
    <cellStyle name="Chuẩn 2 84 17" xfId="3272" xr:uid="{00000000-0005-0000-0000-000067090000}"/>
    <cellStyle name="Chuẩn 2 84 18" xfId="3451" xr:uid="{00000000-0005-0000-0000-000068090000}"/>
    <cellStyle name="Chuẩn 2 84 19" xfId="3261" xr:uid="{00000000-0005-0000-0000-000069090000}"/>
    <cellStyle name="Chuẩn 2 84 2" xfId="3553" xr:uid="{00000000-0005-0000-0000-00006A090000}"/>
    <cellStyle name="Chuẩn 2 84 2 10" xfId="3650" xr:uid="{00000000-0005-0000-0000-00006B090000}"/>
    <cellStyle name="Chuẩn 2 84 2 11" xfId="4055" xr:uid="{00000000-0005-0000-0000-00006C090000}"/>
    <cellStyle name="Chuẩn 2 84 2 2" xfId="3554" xr:uid="{00000000-0005-0000-0000-00006D090000}"/>
    <cellStyle name="Chuẩn 2 84 2 3" xfId="3397" xr:uid="{00000000-0005-0000-0000-00006E090000}"/>
    <cellStyle name="Chuẩn 2 84 2 4" xfId="3593" xr:uid="{00000000-0005-0000-0000-00006F090000}"/>
    <cellStyle name="Chuẩn 2 84 2 5" xfId="3491" xr:uid="{00000000-0005-0000-0000-000070090000}"/>
    <cellStyle name="Chuẩn 2 84 2 6" xfId="3610" xr:uid="{00000000-0005-0000-0000-000071090000}"/>
    <cellStyle name="Chuẩn 2 84 2 7" xfId="3477" xr:uid="{00000000-0005-0000-0000-000072090000}"/>
    <cellStyle name="Chuẩn 2 84 2 8" xfId="3633" xr:uid="{00000000-0005-0000-0000-000073090000}"/>
    <cellStyle name="Chuẩn 2 84 2 9" xfId="3462" xr:uid="{00000000-0005-0000-0000-000074090000}"/>
    <cellStyle name="Chuẩn 2 84 20" xfId="3591" xr:uid="{00000000-0005-0000-0000-000075090000}"/>
    <cellStyle name="Chuẩn 2 84 21" xfId="3492" xr:uid="{00000000-0005-0000-0000-000076090000}"/>
    <cellStyle name="Chuẩn 2 84 22" xfId="3609" xr:uid="{00000000-0005-0000-0000-000077090000}"/>
    <cellStyle name="Chuẩn 2 84 23" xfId="3478" xr:uid="{00000000-0005-0000-0000-000078090000}"/>
    <cellStyle name="Chuẩn 2 84 24" xfId="3632" xr:uid="{00000000-0005-0000-0000-000079090000}"/>
    <cellStyle name="Chuẩn 2 84 25" xfId="3463" xr:uid="{00000000-0005-0000-0000-00007A090000}"/>
    <cellStyle name="Chuẩn 2 84 26" xfId="3649" xr:uid="{00000000-0005-0000-0000-00007B090000}"/>
    <cellStyle name="Chuẩn 2 84 27" xfId="4054" xr:uid="{00000000-0005-0000-0000-00007C090000}"/>
    <cellStyle name="Chuẩn 2 84 3" xfId="3398" xr:uid="{00000000-0005-0000-0000-00007D090000}"/>
    <cellStyle name="Chuẩn 2 84 4" xfId="3377" xr:uid="{00000000-0005-0000-0000-00007E090000}"/>
    <cellStyle name="Chuẩn 2 84 5" xfId="3320" xr:uid="{00000000-0005-0000-0000-00007F090000}"/>
    <cellStyle name="Chuẩn 2 84 6" xfId="3386" xr:uid="{00000000-0005-0000-0000-000080090000}"/>
    <cellStyle name="Chuẩn 2 84 7" xfId="3311" xr:uid="{00000000-0005-0000-0000-000081090000}"/>
    <cellStyle name="Chuẩn 2 84 8" xfId="3394" xr:uid="{00000000-0005-0000-0000-000082090000}"/>
    <cellStyle name="Chuẩn 2 84 9" xfId="3301" xr:uid="{00000000-0005-0000-0000-000083090000}"/>
    <cellStyle name="Chuẩn 2 85" xfId="2493" xr:uid="{00000000-0005-0000-0000-000084090000}"/>
    <cellStyle name="Chuẩn 2 85 10" xfId="3415" xr:uid="{00000000-0005-0000-0000-000085090000}"/>
    <cellStyle name="Chuẩn 2 85 11" xfId="3290" xr:uid="{00000000-0005-0000-0000-000086090000}"/>
    <cellStyle name="Chuẩn 2 85 12" xfId="3433" xr:uid="{00000000-0005-0000-0000-000087090000}"/>
    <cellStyle name="Chuẩn 2 85 13" xfId="3289" xr:uid="{00000000-0005-0000-0000-000088090000}"/>
    <cellStyle name="Chuẩn 2 85 14" xfId="3434" xr:uid="{00000000-0005-0000-0000-000089090000}"/>
    <cellStyle name="Chuẩn 2 85 15" xfId="3280" xr:uid="{00000000-0005-0000-0000-00008A090000}"/>
    <cellStyle name="Chuẩn 2 85 16" xfId="3443" xr:uid="{00000000-0005-0000-0000-00008B090000}"/>
    <cellStyle name="Chuẩn 2 85 17" xfId="3271" xr:uid="{00000000-0005-0000-0000-00008C090000}"/>
    <cellStyle name="Chuẩn 2 85 18" xfId="3452" xr:uid="{00000000-0005-0000-0000-00008D090000}"/>
    <cellStyle name="Chuẩn 2 85 19" xfId="3258" xr:uid="{00000000-0005-0000-0000-00008E090000}"/>
    <cellStyle name="Chuẩn 2 85 2" xfId="3555" xr:uid="{00000000-0005-0000-0000-00008F090000}"/>
    <cellStyle name="Chuẩn 2 85 2 10" xfId="3653" xr:uid="{00000000-0005-0000-0000-000090090000}"/>
    <cellStyle name="Chuẩn 2 85 2 11" xfId="4057" xr:uid="{00000000-0005-0000-0000-000091090000}"/>
    <cellStyle name="Chuẩn 2 85 2 2" xfId="3556" xr:uid="{00000000-0005-0000-0000-000092090000}"/>
    <cellStyle name="Chuẩn 2 85 2 3" xfId="3395" xr:uid="{00000000-0005-0000-0000-000093090000}"/>
    <cellStyle name="Chuẩn 2 85 2 4" xfId="3597" xr:uid="{00000000-0005-0000-0000-000094090000}"/>
    <cellStyle name="Chuẩn 2 85 2 5" xfId="3488" xr:uid="{00000000-0005-0000-0000-000095090000}"/>
    <cellStyle name="Chuẩn 2 85 2 6" xfId="3614" xr:uid="{00000000-0005-0000-0000-000096090000}"/>
    <cellStyle name="Chuẩn 2 85 2 7" xfId="3474" xr:uid="{00000000-0005-0000-0000-000097090000}"/>
    <cellStyle name="Chuẩn 2 85 2 8" xfId="3636" xr:uid="{00000000-0005-0000-0000-000098090000}"/>
    <cellStyle name="Chuẩn 2 85 2 9" xfId="3458" xr:uid="{00000000-0005-0000-0000-000099090000}"/>
    <cellStyle name="Chuẩn 2 85 20" xfId="3595" xr:uid="{00000000-0005-0000-0000-00009A090000}"/>
    <cellStyle name="Chuẩn 2 85 21" xfId="3489" xr:uid="{00000000-0005-0000-0000-00009B090000}"/>
    <cellStyle name="Chuẩn 2 85 22" xfId="3613" xr:uid="{00000000-0005-0000-0000-00009C090000}"/>
    <cellStyle name="Chuẩn 2 85 23" xfId="3475" xr:uid="{00000000-0005-0000-0000-00009D090000}"/>
    <cellStyle name="Chuẩn 2 85 24" xfId="3635" xr:uid="{00000000-0005-0000-0000-00009E090000}"/>
    <cellStyle name="Chuẩn 2 85 25" xfId="3459" xr:uid="{00000000-0005-0000-0000-00009F090000}"/>
    <cellStyle name="Chuẩn 2 85 26" xfId="3652" xr:uid="{00000000-0005-0000-0000-0000A0090000}"/>
    <cellStyle name="Chuẩn 2 85 27" xfId="4056" xr:uid="{00000000-0005-0000-0000-0000A1090000}"/>
    <cellStyle name="Chuẩn 2 85 3" xfId="3396" xr:uid="{00000000-0005-0000-0000-0000A2090000}"/>
    <cellStyle name="Chuẩn 2 85 4" xfId="3378" xr:uid="{00000000-0005-0000-0000-0000A3090000}"/>
    <cellStyle name="Chuẩn 2 85 5" xfId="3319" xr:uid="{00000000-0005-0000-0000-0000A4090000}"/>
    <cellStyle name="Chuẩn 2 85 6" xfId="3387" xr:uid="{00000000-0005-0000-0000-0000A5090000}"/>
    <cellStyle name="Chuẩn 2 85 7" xfId="3310" xr:uid="{00000000-0005-0000-0000-0000A6090000}"/>
    <cellStyle name="Chuẩn 2 85 8" xfId="3407" xr:uid="{00000000-0005-0000-0000-0000A7090000}"/>
    <cellStyle name="Chuẩn 2 85 9" xfId="3300" xr:uid="{00000000-0005-0000-0000-0000A8090000}"/>
    <cellStyle name="Chuẩn 2 86" xfId="2697" xr:uid="{00000000-0005-0000-0000-0000A9090000}"/>
    <cellStyle name="Chuẩn 2 87" xfId="2646" xr:uid="{00000000-0005-0000-0000-0000AA090000}"/>
    <cellStyle name="Chuẩn 2 88" xfId="2699" xr:uid="{00000000-0005-0000-0000-0000AB090000}"/>
    <cellStyle name="Chuẩn 2 89" xfId="2793" xr:uid="{00000000-0005-0000-0000-0000AC090000}"/>
    <cellStyle name="Chuẩn 2 9" xfId="154" xr:uid="{00000000-0005-0000-0000-0000AD090000}"/>
    <cellStyle name="Chuẩn 2 90" xfId="2792" xr:uid="{00000000-0005-0000-0000-0000AE090000}"/>
    <cellStyle name="Chuẩn 2 91" xfId="2802" xr:uid="{00000000-0005-0000-0000-0000AF090000}"/>
    <cellStyle name="Chuẩn 2 92" xfId="2849" xr:uid="{00000000-0005-0000-0000-0000B0090000}"/>
    <cellStyle name="Chuẩn 2 93" xfId="2893" xr:uid="{00000000-0005-0000-0000-0000B1090000}"/>
    <cellStyle name="Chuẩn 2 94" xfId="2876" xr:uid="{00000000-0005-0000-0000-0000B2090000}"/>
    <cellStyle name="Chuẩn 2 95" xfId="2870" xr:uid="{00000000-0005-0000-0000-0000B3090000}"/>
    <cellStyle name="Chuẩn 2 96" xfId="2834" xr:uid="{00000000-0005-0000-0000-0000B4090000}"/>
    <cellStyle name="Chuẩn 2 97" xfId="2702" xr:uid="{00000000-0005-0000-0000-0000B5090000}"/>
    <cellStyle name="Chuẩn 2 98" xfId="2997" xr:uid="{00000000-0005-0000-0000-0000B6090000}"/>
    <cellStyle name="Chuẩn 2 99" xfId="2567" xr:uid="{00000000-0005-0000-0000-0000B7090000}"/>
    <cellStyle name="Chuẩn 20" xfId="3835" xr:uid="{00000000-0005-0000-0000-0000B8090000}"/>
    <cellStyle name="Chuẩn 20 10" xfId="4575" xr:uid="{00000000-0005-0000-0000-0000B9090000}"/>
    <cellStyle name="Chuẩn 20 2" xfId="4237" xr:uid="{00000000-0005-0000-0000-0000BA090000}"/>
    <cellStyle name="Chuẩn 20 3" xfId="4241" xr:uid="{00000000-0005-0000-0000-0000BB090000}"/>
    <cellStyle name="Chuẩn 20 4" xfId="4450" xr:uid="{00000000-0005-0000-0000-0000BC090000}"/>
    <cellStyle name="Chuẩn 20 5" xfId="4346" xr:uid="{00000000-0005-0000-0000-0000BD090000}"/>
    <cellStyle name="Chuẩn 20 6" xfId="4369" xr:uid="{00000000-0005-0000-0000-0000BE090000}"/>
    <cellStyle name="Chuẩn 20 7" xfId="4353" xr:uid="{00000000-0005-0000-0000-0000BF090000}"/>
    <cellStyle name="Chuẩn 20 8" xfId="4414" xr:uid="{00000000-0005-0000-0000-0000C0090000}"/>
    <cellStyle name="Chuẩn 20 9" xfId="4560" xr:uid="{00000000-0005-0000-0000-0000C1090000}"/>
    <cellStyle name="Chuẩn 21" xfId="3889" xr:uid="{00000000-0005-0000-0000-0000C2090000}"/>
    <cellStyle name="Chuẩn 21 10" xfId="4517" xr:uid="{00000000-0005-0000-0000-0000C3090000}"/>
    <cellStyle name="Chuẩn 21 2" xfId="4239" xr:uid="{00000000-0005-0000-0000-0000C4090000}"/>
    <cellStyle name="Chuẩn 21 3" xfId="4204" xr:uid="{00000000-0005-0000-0000-0000C5090000}"/>
    <cellStyle name="Chuẩn 21 4" xfId="4458" xr:uid="{00000000-0005-0000-0000-0000C6090000}"/>
    <cellStyle name="Chuẩn 21 5" xfId="4301" xr:uid="{00000000-0005-0000-0000-0000C7090000}"/>
    <cellStyle name="Chuẩn 21 6" xfId="4351" xr:uid="{00000000-0005-0000-0000-0000C8090000}"/>
    <cellStyle name="Chuẩn 21 7" xfId="4437" xr:uid="{00000000-0005-0000-0000-0000C9090000}"/>
    <cellStyle name="Chuẩn 21 8" xfId="4401" xr:uid="{00000000-0005-0000-0000-0000CA090000}"/>
    <cellStyle name="Chuẩn 21 9" xfId="4562" xr:uid="{00000000-0005-0000-0000-0000CB090000}"/>
    <cellStyle name="Chuẩn 23" xfId="3909" xr:uid="{00000000-0005-0000-0000-0000CC090000}"/>
    <cellStyle name="Chuẩn 23 10" xfId="4533" xr:uid="{00000000-0005-0000-0000-0000CD090000}"/>
    <cellStyle name="Chuẩn 23 2" xfId="4240" xr:uid="{00000000-0005-0000-0000-0000CE090000}"/>
    <cellStyle name="Chuẩn 23 3" xfId="4203" xr:uid="{00000000-0005-0000-0000-0000CF090000}"/>
    <cellStyle name="Chuẩn 23 4" xfId="4460" xr:uid="{00000000-0005-0000-0000-0000D0090000}"/>
    <cellStyle name="Chuẩn 23 5" xfId="4477" xr:uid="{00000000-0005-0000-0000-0000D1090000}"/>
    <cellStyle name="Chuẩn 23 6" xfId="4304" xr:uid="{00000000-0005-0000-0000-0000D2090000}"/>
    <cellStyle name="Chuẩn 23 7" xfId="4308" xr:uid="{00000000-0005-0000-0000-0000D3090000}"/>
    <cellStyle name="Chuẩn 23 8" xfId="4317" xr:uid="{00000000-0005-0000-0000-0000D4090000}"/>
    <cellStyle name="Chuẩn 23 9" xfId="4563" xr:uid="{00000000-0005-0000-0000-0000D5090000}"/>
    <cellStyle name="Chuẩn 27" xfId="3940" xr:uid="{00000000-0005-0000-0000-0000D6090000}"/>
    <cellStyle name="Chuẩn 27 10" xfId="4519" xr:uid="{00000000-0005-0000-0000-0000D7090000}"/>
    <cellStyle name="Chuẩn 27 2" xfId="4242" xr:uid="{00000000-0005-0000-0000-0000D8090000}"/>
    <cellStyle name="Chuẩn 27 3" xfId="4197" xr:uid="{00000000-0005-0000-0000-0000D9090000}"/>
    <cellStyle name="Chuẩn 27 4" xfId="4462" xr:uid="{00000000-0005-0000-0000-0000DA090000}"/>
    <cellStyle name="Chuẩn 27 5" xfId="4420" xr:uid="{00000000-0005-0000-0000-0000DB090000}"/>
    <cellStyle name="Chuẩn 27 6" xfId="4320" xr:uid="{00000000-0005-0000-0000-0000DC090000}"/>
    <cellStyle name="Chuẩn 27 7" xfId="4289" xr:uid="{00000000-0005-0000-0000-0000DD090000}"/>
    <cellStyle name="Chuẩn 27 8" xfId="4385" xr:uid="{00000000-0005-0000-0000-0000DE090000}"/>
    <cellStyle name="Chuẩn 27 9" xfId="4564" xr:uid="{00000000-0005-0000-0000-0000DF090000}"/>
    <cellStyle name="Chuẩn 3" xfId="3" xr:uid="{00000000-0005-0000-0000-0000E0090000}"/>
    <cellStyle name="Chuẩn 3 10" xfId="244" xr:uid="{00000000-0005-0000-0000-0000E1090000}"/>
    <cellStyle name="Chuẩn 3 100" xfId="2580" xr:uid="{00000000-0005-0000-0000-0000E2090000}"/>
    <cellStyle name="Chuẩn 3 101" xfId="2540" xr:uid="{00000000-0005-0000-0000-0000E3090000}"/>
    <cellStyle name="Chuẩn 3 102" xfId="3558" xr:uid="{00000000-0005-0000-0000-0000E4090000}"/>
    <cellStyle name="Chuẩn 3 103" xfId="3384" xr:uid="{00000000-0005-0000-0000-0000E5090000}"/>
    <cellStyle name="Chuẩn 3 104" xfId="3379" xr:uid="{00000000-0005-0000-0000-0000E6090000}"/>
    <cellStyle name="Chuẩn 3 105" xfId="3318" xr:uid="{00000000-0005-0000-0000-0000E7090000}"/>
    <cellStyle name="Chuẩn 3 106" xfId="3388" xr:uid="{00000000-0005-0000-0000-0000E8090000}"/>
    <cellStyle name="Chuẩn 3 107" xfId="3308" xr:uid="{00000000-0005-0000-0000-0000E9090000}"/>
    <cellStyle name="Chuẩn 3 108" xfId="3408" xr:uid="{00000000-0005-0000-0000-0000EA090000}"/>
    <cellStyle name="Chuẩn 3 109" xfId="3298" xr:uid="{00000000-0005-0000-0000-0000EB090000}"/>
    <cellStyle name="Chuẩn 3 11" xfId="273" xr:uid="{00000000-0005-0000-0000-0000EC090000}"/>
    <cellStyle name="Chuẩn 3 110" xfId="3418" xr:uid="{00000000-0005-0000-0000-0000ED090000}"/>
    <cellStyle name="Chuẩn 3 111" xfId="3288" xr:uid="{00000000-0005-0000-0000-0000EE090000}"/>
    <cellStyle name="Chuẩn 3 112" xfId="3435" xr:uid="{00000000-0005-0000-0000-0000EF090000}"/>
    <cellStyle name="Chuẩn 3 113" xfId="3286" xr:uid="{00000000-0005-0000-0000-0000F0090000}"/>
    <cellStyle name="Chuẩn 3 114" xfId="3436" xr:uid="{00000000-0005-0000-0000-0000F1090000}"/>
    <cellStyle name="Chuẩn 3 115" xfId="3278" xr:uid="{00000000-0005-0000-0000-0000F2090000}"/>
    <cellStyle name="Chuẩn 3 116" xfId="3445" xr:uid="{00000000-0005-0000-0000-0000F3090000}"/>
    <cellStyle name="Chuẩn 3 117" xfId="3270" xr:uid="{00000000-0005-0000-0000-0000F4090000}"/>
    <cellStyle name="Chuẩn 3 118" xfId="3453" xr:uid="{00000000-0005-0000-0000-0000F5090000}"/>
    <cellStyle name="Chuẩn 3 119" xfId="3257" xr:uid="{00000000-0005-0000-0000-0000F6090000}"/>
    <cellStyle name="Chuẩn 3 12" xfId="303" xr:uid="{00000000-0005-0000-0000-0000F7090000}"/>
    <cellStyle name="Chuẩn 3 120" xfId="3612" xr:uid="{00000000-0005-0000-0000-0000F8090000}"/>
    <cellStyle name="Chuẩn 3 121" xfId="3476" xr:uid="{00000000-0005-0000-0000-0000F9090000}"/>
    <cellStyle name="Chuẩn 3 122" xfId="3634" xr:uid="{00000000-0005-0000-0000-0000FA090000}"/>
    <cellStyle name="Chuẩn 3 123" xfId="3461" xr:uid="{00000000-0005-0000-0000-0000FB090000}"/>
    <cellStyle name="Chuẩn 3 124" xfId="3651" xr:uid="{00000000-0005-0000-0000-0000FC090000}"/>
    <cellStyle name="Chuẩn 3 125" xfId="3455" xr:uid="{00000000-0005-0000-0000-0000FD090000}"/>
    <cellStyle name="Chuẩn 3 126" xfId="3658" xr:uid="{00000000-0005-0000-0000-0000FE090000}"/>
    <cellStyle name="Chuẩn 3 127" xfId="4058" xr:uid="{00000000-0005-0000-0000-0000FF090000}"/>
    <cellStyle name="Chuẩn 3 128" xfId="4073" xr:uid="{00000000-0005-0000-0000-0000000A0000}"/>
    <cellStyle name="Chuẩn 3 129" xfId="4131" xr:uid="{00000000-0005-0000-0000-0000010A0000}"/>
    <cellStyle name="Chuẩn 3 13" xfId="334" xr:uid="{00000000-0005-0000-0000-0000020A0000}"/>
    <cellStyle name="Chuẩn 3 130" xfId="4133" xr:uid="{00000000-0005-0000-0000-0000030A0000}"/>
    <cellStyle name="Chuẩn 3 131" xfId="4164" xr:uid="{00000000-0005-0000-0000-0000040A0000}"/>
    <cellStyle name="Chuẩn 3 132" xfId="4221" xr:uid="{00000000-0005-0000-0000-0000050A0000}"/>
    <cellStyle name="Chuẩn 3 133" xfId="4257" xr:uid="{00000000-0005-0000-0000-0000060A0000}"/>
    <cellStyle name="Chuẩn 3 134" xfId="4395" xr:uid="{00000000-0005-0000-0000-0000070A0000}"/>
    <cellStyle name="Chuẩn 3 135" xfId="4440" xr:uid="{00000000-0005-0000-0000-0000080A0000}"/>
    <cellStyle name="Chuẩn 3 136" xfId="4375" xr:uid="{00000000-0005-0000-0000-0000090A0000}"/>
    <cellStyle name="Chuẩn 3 137" xfId="4428" xr:uid="{00000000-0005-0000-0000-00000A0A0000}"/>
    <cellStyle name="Chuẩn 3 138" xfId="4485" xr:uid="{00000000-0005-0000-0000-00000B0A0000}"/>
    <cellStyle name="Chuẩn 3 139" xfId="4553" xr:uid="{00000000-0005-0000-0000-00000C0A0000}"/>
    <cellStyle name="Chuẩn 3 14" xfId="397" xr:uid="{00000000-0005-0000-0000-00000D0A0000}"/>
    <cellStyle name="Chuẩn 3 15" xfId="414" xr:uid="{00000000-0005-0000-0000-00000E0A0000}"/>
    <cellStyle name="Chuẩn 3 16" xfId="415" xr:uid="{00000000-0005-0000-0000-00000F0A0000}"/>
    <cellStyle name="Chuẩn 3 17" xfId="531" xr:uid="{00000000-0005-0000-0000-0000100A0000}"/>
    <cellStyle name="Chuẩn 3 18" xfId="510" xr:uid="{00000000-0005-0000-0000-0000110A0000}"/>
    <cellStyle name="Chuẩn 3 19" xfId="525" xr:uid="{00000000-0005-0000-0000-0000120A0000}"/>
    <cellStyle name="Chuẩn 3 2" xfId="18" xr:uid="{00000000-0005-0000-0000-0000130A0000}"/>
    <cellStyle name="Chuẩn 3 2 10" xfId="288" xr:uid="{00000000-0005-0000-0000-0000140A0000}"/>
    <cellStyle name="Chuẩn 3 2 100" xfId="2606" xr:uid="{00000000-0005-0000-0000-0000150A0000}"/>
    <cellStyle name="Chuẩn 3 2 101" xfId="3559" xr:uid="{00000000-0005-0000-0000-0000160A0000}"/>
    <cellStyle name="Chuẩn 3 2 102" xfId="3374" xr:uid="{00000000-0005-0000-0000-0000170A0000}"/>
    <cellStyle name="Chuẩn 3 2 103" xfId="3389" xr:uid="{00000000-0005-0000-0000-0000180A0000}"/>
    <cellStyle name="Chuẩn 3 2 104" xfId="3306" xr:uid="{00000000-0005-0000-0000-0000190A0000}"/>
    <cellStyle name="Chuẩn 3 2 105" xfId="3409" xr:uid="{00000000-0005-0000-0000-00001A0A0000}"/>
    <cellStyle name="Chuẩn 3 2 106" xfId="3296" xr:uid="{00000000-0005-0000-0000-00001B0A0000}"/>
    <cellStyle name="Chuẩn 3 2 107" xfId="3419" xr:uid="{00000000-0005-0000-0000-00001C0A0000}"/>
    <cellStyle name="Chuẩn 3 2 108" xfId="3287" xr:uid="{00000000-0005-0000-0000-00001D0A0000}"/>
    <cellStyle name="Chuẩn 3 2 109" xfId="3422" xr:uid="{00000000-0005-0000-0000-00001E0A0000}"/>
    <cellStyle name="Chuẩn 3 2 11" xfId="318" xr:uid="{00000000-0005-0000-0000-00001F0A0000}"/>
    <cellStyle name="Chuẩn 3 2 110" xfId="3279" xr:uid="{00000000-0005-0000-0000-0000200A0000}"/>
    <cellStyle name="Chuẩn 3 2 111" xfId="3444" xr:uid="{00000000-0005-0000-0000-0000210A0000}"/>
    <cellStyle name="Chuẩn 3 2 112" xfId="3277" xr:uid="{00000000-0005-0000-0000-0000220A0000}"/>
    <cellStyle name="Chuẩn 3 2 113" xfId="3446" xr:uid="{00000000-0005-0000-0000-0000230A0000}"/>
    <cellStyle name="Chuẩn 3 2 114" xfId="3267" xr:uid="{00000000-0005-0000-0000-0000240A0000}"/>
    <cellStyle name="Chuẩn 3 2 115" xfId="3454" xr:uid="{00000000-0005-0000-0000-0000250A0000}"/>
    <cellStyle name="Chuẩn 3 2 116" xfId="3259" xr:uid="{00000000-0005-0000-0000-0000260A0000}"/>
    <cellStyle name="Chuẩn 3 2 117" xfId="3456" xr:uid="{00000000-0005-0000-0000-0000270A0000}"/>
    <cellStyle name="Chuẩn 3 2 118" xfId="3255" xr:uid="{00000000-0005-0000-0000-0000280A0000}"/>
    <cellStyle name="Chuẩn 3 2 119" xfId="3625" xr:uid="{00000000-0005-0000-0000-0000290A0000}"/>
    <cellStyle name="Chuẩn 3 2 12" xfId="349" xr:uid="{00000000-0005-0000-0000-00002A0A0000}"/>
    <cellStyle name="Chuẩn 3 2 120" xfId="3466" xr:uid="{00000000-0005-0000-0000-00002B0A0000}"/>
    <cellStyle name="Chuẩn 3 2 121" xfId="3646" xr:uid="{00000000-0005-0000-0000-00002C0A0000}"/>
    <cellStyle name="Chuẩn 3 2 122" xfId="3457" xr:uid="{00000000-0005-0000-0000-00002D0A0000}"/>
    <cellStyle name="Chuẩn 3 2 123" xfId="3656" xr:uid="{00000000-0005-0000-0000-00002E0A0000}"/>
    <cellStyle name="Chuẩn 3 2 124" xfId="3437" xr:uid="{00000000-0005-0000-0000-00002F0A0000}"/>
    <cellStyle name="Chuẩn 3 2 125" xfId="3662" xr:uid="{00000000-0005-0000-0000-0000300A0000}"/>
    <cellStyle name="Chuẩn 3 2 126" xfId="4059" xr:uid="{00000000-0005-0000-0000-0000310A0000}"/>
    <cellStyle name="Chuẩn 3 2 127" xfId="4088" xr:uid="{00000000-0005-0000-0000-0000320A0000}"/>
    <cellStyle name="Chuẩn 3 2 128" xfId="4117" xr:uid="{00000000-0005-0000-0000-0000330A0000}"/>
    <cellStyle name="Chuẩn 3 2 129" xfId="4148" xr:uid="{00000000-0005-0000-0000-0000340A0000}"/>
    <cellStyle name="Chuẩn 3 2 13" xfId="432" xr:uid="{00000000-0005-0000-0000-0000350A0000}"/>
    <cellStyle name="Chuẩn 3 2 130" xfId="4179" xr:uid="{00000000-0005-0000-0000-0000360A0000}"/>
    <cellStyle name="Chuẩn 3 2 131" xfId="4220" xr:uid="{00000000-0005-0000-0000-0000370A0000}"/>
    <cellStyle name="Chuẩn 3 2 132" xfId="4272" xr:uid="{00000000-0005-0000-0000-0000380A0000}"/>
    <cellStyle name="Chuẩn 3 2 133" xfId="4392" xr:uid="{00000000-0005-0000-0000-0000390A0000}"/>
    <cellStyle name="Chuẩn 3 2 134" xfId="4335" xr:uid="{00000000-0005-0000-0000-00003A0A0000}"/>
    <cellStyle name="Chuẩn 3 2 135" xfId="4303" xr:uid="{00000000-0005-0000-0000-00003B0A0000}"/>
    <cellStyle name="Chuẩn 3 2 136" xfId="4340" xr:uid="{00000000-0005-0000-0000-00003C0A0000}"/>
    <cellStyle name="Chuẩn 3 2 137" xfId="4500" xr:uid="{00000000-0005-0000-0000-00003D0A0000}"/>
    <cellStyle name="Chuẩn 3 2 138" xfId="4539" xr:uid="{00000000-0005-0000-0000-00003E0A0000}"/>
    <cellStyle name="Chuẩn 3 2 14" xfId="439" xr:uid="{00000000-0005-0000-0000-00003F0A0000}"/>
    <cellStyle name="Chuẩn 3 2 15" xfId="392" xr:uid="{00000000-0005-0000-0000-0000400A0000}"/>
    <cellStyle name="Chuẩn 3 2 16" xfId="532" xr:uid="{00000000-0005-0000-0000-0000410A0000}"/>
    <cellStyle name="Chuẩn 3 2 17" xfId="508" xr:uid="{00000000-0005-0000-0000-0000420A0000}"/>
    <cellStyle name="Chuẩn 3 2 18" xfId="529" xr:uid="{00000000-0005-0000-0000-0000430A0000}"/>
    <cellStyle name="Chuẩn 3 2 19" xfId="504" xr:uid="{00000000-0005-0000-0000-0000440A0000}"/>
    <cellStyle name="Chuẩn 3 2 2" xfId="48" xr:uid="{00000000-0005-0000-0000-0000450A0000}"/>
    <cellStyle name="Chuẩn 3 2 20" xfId="534" xr:uid="{00000000-0005-0000-0000-0000460A0000}"/>
    <cellStyle name="Chuẩn 3 2 21" xfId="499" xr:uid="{00000000-0005-0000-0000-0000470A0000}"/>
    <cellStyle name="Chuẩn 3 2 22" xfId="813" xr:uid="{00000000-0005-0000-0000-0000480A0000}"/>
    <cellStyle name="Chuẩn 3 2 23" xfId="764" xr:uid="{00000000-0005-0000-0000-0000490A0000}"/>
    <cellStyle name="Chuẩn 3 2 24" xfId="821" xr:uid="{00000000-0005-0000-0000-00004A0A0000}"/>
    <cellStyle name="Chuẩn 3 2 25" xfId="760" xr:uid="{00000000-0005-0000-0000-00004B0A0000}"/>
    <cellStyle name="Chuẩn 3 2 26" xfId="827" xr:uid="{00000000-0005-0000-0000-00004C0A0000}"/>
    <cellStyle name="Chuẩn 3 2 27" xfId="754" xr:uid="{00000000-0005-0000-0000-00004D0A0000}"/>
    <cellStyle name="Chuẩn 3 2 28" xfId="834" xr:uid="{00000000-0005-0000-0000-00004E0A0000}"/>
    <cellStyle name="Chuẩn 3 2 29" xfId="748" xr:uid="{00000000-0005-0000-0000-00004F0A0000}"/>
    <cellStyle name="Chuẩn 3 2 3" xfId="80" xr:uid="{00000000-0005-0000-0000-0000500A0000}"/>
    <cellStyle name="Chuẩn 3 2 30" xfId="844" xr:uid="{00000000-0005-0000-0000-0000510A0000}"/>
    <cellStyle name="Chuẩn 3 2 31" xfId="736" xr:uid="{00000000-0005-0000-0000-0000520A0000}"/>
    <cellStyle name="Chuẩn 3 2 32" xfId="854" xr:uid="{00000000-0005-0000-0000-0000530A0000}"/>
    <cellStyle name="Chuẩn 3 2 33" xfId="726" xr:uid="{00000000-0005-0000-0000-0000540A0000}"/>
    <cellStyle name="Chuẩn 3 2 34" xfId="867" xr:uid="{00000000-0005-0000-0000-0000550A0000}"/>
    <cellStyle name="Chuẩn 3 2 35" xfId="711" xr:uid="{00000000-0005-0000-0000-0000560A0000}"/>
    <cellStyle name="Chuẩn 3 2 36" xfId="882" xr:uid="{00000000-0005-0000-0000-0000570A0000}"/>
    <cellStyle name="Chuẩn 3 2 37" xfId="694" xr:uid="{00000000-0005-0000-0000-0000580A0000}"/>
    <cellStyle name="Chuẩn 3 2 38" xfId="902" xr:uid="{00000000-0005-0000-0000-0000590A0000}"/>
    <cellStyle name="Chuẩn 3 2 39" xfId="673" xr:uid="{00000000-0005-0000-0000-00005A0A0000}"/>
    <cellStyle name="Chuẩn 3 2 4" xfId="109" xr:uid="{00000000-0005-0000-0000-00005B0A0000}"/>
    <cellStyle name="Chuẩn 3 2 40" xfId="925" xr:uid="{00000000-0005-0000-0000-00005C0A0000}"/>
    <cellStyle name="Chuẩn 3 2 41" xfId="647" xr:uid="{00000000-0005-0000-0000-00005D0A0000}"/>
    <cellStyle name="Chuẩn 3 2 42" xfId="952" xr:uid="{00000000-0005-0000-0000-00005E0A0000}"/>
    <cellStyle name="Chuẩn 3 2 43" xfId="978" xr:uid="{00000000-0005-0000-0000-00005F0A0000}"/>
    <cellStyle name="Chuẩn 3 2 44" xfId="1010" xr:uid="{00000000-0005-0000-0000-0000600A0000}"/>
    <cellStyle name="Chuẩn 3 2 45" xfId="1040" xr:uid="{00000000-0005-0000-0000-0000610A0000}"/>
    <cellStyle name="Chuẩn 3 2 46" xfId="1070" xr:uid="{00000000-0005-0000-0000-0000620A0000}"/>
    <cellStyle name="Chuẩn 3 2 47" xfId="1100" xr:uid="{00000000-0005-0000-0000-0000630A0000}"/>
    <cellStyle name="Chuẩn 3 2 48" xfId="1130" xr:uid="{00000000-0005-0000-0000-0000640A0000}"/>
    <cellStyle name="Chuẩn 3 2 49" xfId="1160" xr:uid="{00000000-0005-0000-0000-0000650A0000}"/>
    <cellStyle name="Chuẩn 3 2 5" xfId="140" xr:uid="{00000000-0005-0000-0000-0000660A0000}"/>
    <cellStyle name="Chuẩn 3 2 50" xfId="1190" xr:uid="{00000000-0005-0000-0000-0000670A0000}"/>
    <cellStyle name="Chuẩn 3 2 51" xfId="1220" xr:uid="{00000000-0005-0000-0000-0000680A0000}"/>
    <cellStyle name="Chuẩn 3 2 52" xfId="1249" xr:uid="{00000000-0005-0000-0000-0000690A0000}"/>
    <cellStyle name="Chuẩn 3 2 53" xfId="1279" xr:uid="{00000000-0005-0000-0000-00006A0A0000}"/>
    <cellStyle name="Chuẩn 3 2 54" xfId="1308" xr:uid="{00000000-0005-0000-0000-00006B0A0000}"/>
    <cellStyle name="Chuẩn 3 2 55" xfId="1338" xr:uid="{00000000-0005-0000-0000-00006C0A0000}"/>
    <cellStyle name="Chuẩn 3 2 56" xfId="1367" xr:uid="{00000000-0005-0000-0000-00006D0A0000}"/>
    <cellStyle name="Chuẩn 3 2 57" xfId="1396" xr:uid="{00000000-0005-0000-0000-00006E0A0000}"/>
    <cellStyle name="Chuẩn 3 2 58" xfId="1424" xr:uid="{00000000-0005-0000-0000-00006F0A0000}"/>
    <cellStyle name="Chuẩn 3 2 59" xfId="1454" xr:uid="{00000000-0005-0000-0000-0000700A0000}"/>
    <cellStyle name="Chuẩn 3 2 6" xfId="170" xr:uid="{00000000-0005-0000-0000-0000710A0000}"/>
    <cellStyle name="Chuẩn 3 2 60" xfId="1482" xr:uid="{00000000-0005-0000-0000-0000720A0000}"/>
    <cellStyle name="Chuẩn 3 2 61" xfId="1512" xr:uid="{00000000-0005-0000-0000-0000730A0000}"/>
    <cellStyle name="Chuẩn 3 2 62" xfId="1540" xr:uid="{00000000-0005-0000-0000-0000740A0000}"/>
    <cellStyle name="Chuẩn 3 2 63" xfId="1569" xr:uid="{00000000-0005-0000-0000-0000750A0000}"/>
    <cellStyle name="Chuẩn 3 2 64" xfId="1597" xr:uid="{00000000-0005-0000-0000-0000760A0000}"/>
    <cellStyle name="Chuẩn 3 2 65" xfId="1626" xr:uid="{00000000-0005-0000-0000-0000770A0000}"/>
    <cellStyle name="Chuẩn 3 2 66" xfId="1654" xr:uid="{00000000-0005-0000-0000-0000780A0000}"/>
    <cellStyle name="Chuẩn 3 2 67" xfId="1682" xr:uid="{00000000-0005-0000-0000-0000790A0000}"/>
    <cellStyle name="Chuẩn 3 2 68" xfId="1711" xr:uid="{00000000-0005-0000-0000-00007A0A0000}"/>
    <cellStyle name="Chuẩn 3 2 69" xfId="1739" xr:uid="{00000000-0005-0000-0000-00007B0A0000}"/>
    <cellStyle name="Chuẩn 3 2 7" xfId="200" xr:uid="{00000000-0005-0000-0000-00007C0A0000}"/>
    <cellStyle name="Chuẩn 3 2 70" xfId="1768" xr:uid="{00000000-0005-0000-0000-00007D0A0000}"/>
    <cellStyle name="Chuẩn 3 2 71" xfId="1796" xr:uid="{00000000-0005-0000-0000-00007E0A0000}"/>
    <cellStyle name="Chuẩn 3 2 72" xfId="1867" xr:uid="{00000000-0005-0000-0000-00007F0A0000}"/>
    <cellStyle name="Chuẩn 3 2 73" xfId="1808" xr:uid="{00000000-0005-0000-0000-0000800A0000}"/>
    <cellStyle name="Chuẩn 3 2 74" xfId="1927" xr:uid="{00000000-0005-0000-0000-0000810A0000}"/>
    <cellStyle name="Chuẩn 3 2 75" xfId="1857" xr:uid="{00000000-0005-0000-0000-0000820A0000}"/>
    <cellStyle name="Chuẩn 3 2 76" xfId="1981" xr:uid="{00000000-0005-0000-0000-0000830A0000}"/>
    <cellStyle name="Chuẩn 3 2 77" xfId="1911" xr:uid="{00000000-0005-0000-0000-0000840A0000}"/>
    <cellStyle name="Chuẩn 3 2 78" xfId="2027" xr:uid="{00000000-0005-0000-0000-0000850A0000}"/>
    <cellStyle name="Chuẩn 3 2 79" xfId="2358" xr:uid="{00000000-0005-0000-0000-0000860A0000}"/>
    <cellStyle name="Chuẩn 3 2 8" xfId="230" xr:uid="{00000000-0005-0000-0000-0000870A0000}"/>
    <cellStyle name="Chuẩn 3 2 80" xfId="2456" xr:uid="{00000000-0005-0000-0000-0000880A0000}"/>
    <cellStyle name="Chuẩn 3 2 81" xfId="2424" xr:uid="{00000000-0005-0000-0000-0000890A0000}"/>
    <cellStyle name="Chuẩn 3 2 82" xfId="2473" xr:uid="{00000000-0005-0000-0000-00008A0A0000}"/>
    <cellStyle name="Chuẩn 3 2 83" xfId="2375" xr:uid="{00000000-0005-0000-0000-00008B0A0000}"/>
    <cellStyle name="Chuẩn 3 2 84" xfId="2509" xr:uid="{00000000-0005-0000-0000-00008C0A0000}"/>
    <cellStyle name="Chuẩn 3 2 85" xfId="2696" xr:uid="{00000000-0005-0000-0000-00008D0A0000}"/>
    <cellStyle name="Chuẩn 3 2 86" xfId="2666" xr:uid="{00000000-0005-0000-0000-00008E0A0000}"/>
    <cellStyle name="Chuẩn 3 2 87" xfId="2652" xr:uid="{00000000-0005-0000-0000-00008F0A0000}"/>
    <cellStyle name="Chuẩn 3 2 88" xfId="2709" xr:uid="{00000000-0005-0000-0000-0000900A0000}"/>
    <cellStyle name="Chuẩn 3 2 89" xfId="2655" xr:uid="{00000000-0005-0000-0000-0000910A0000}"/>
    <cellStyle name="Chuẩn 3 2 9" xfId="259" xr:uid="{00000000-0005-0000-0000-0000920A0000}"/>
    <cellStyle name="Chuẩn 3 2 90" xfId="2818" xr:uid="{00000000-0005-0000-0000-0000930A0000}"/>
    <cellStyle name="Chuẩn 3 2 91" xfId="2842" xr:uid="{00000000-0005-0000-0000-0000940A0000}"/>
    <cellStyle name="Chuẩn 3 2 92" xfId="2856" xr:uid="{00000000-0005-0000-0000-0000950A0000}"/>
    <cellStyle name="Chuẩn 3 2 93" xfId="2957" xr:uid="{00000000-0005-0000-0000-0000960A0000}"/>
    <cellStyle name="Chuẩn 3 2 94" xfId="2901" xr:uid="{00000000-0005-0000-0000-0000970A0000}"/>
    <cellStyle name="Chuẩn 3 2 95" xfId="2878" xr:uid="{00000000-0005-0000-0000-0000980A0000}"/>
    <cellStyle name="Chuẩn 3 2 96" xfId="2624" xr:uid="{00000000-0005-0000-0000-0000990A0000}"/>
    <cellStyle name="Chuẩn 3 2 97" xfId="2625" xr:uid="{00000000-0005-0000-0000-00009A0A0000}"/>
    <cellStyle name="Chuẩn 3 2 98" xfId="2552" xr:uid="{00000000-0005-0000-0000-00009B0A0000}"/>
    <cellStyle name="Chuẩn 3 2 99" xfId="2616" xr:uid="{00000000-0005-0000-0000-00009C0A0000}"/>
    <cellStyle name="Chuẩn 3 20" xfId="509" xr:uid="{00000000-0005-0000-0000-00009D0A0000}"/>
    <cellStyle name="Chuẩn 3 21" xfId="527" xr:uid="{00000000-0005-0000-0000-00009E0A0000}"/>
    <cellStyle name="Chuẩn 3 22" xfId="506" xr:uid="{00000000-0005-0000-0000-00009F0A0000}"/>
    <cellStyle name="Chuẩn 3 23" xfId="809" xr:uid="{00000000-0005-0000-0000-0000A00A0000}"/>
    <cellStyle name="Chuẩn 3 24" xfId="770" xr:uid="{00000000-0005-0000-0000-0000A10A0000}"/>
    <cellStyle name="Chuẩn 3 25" xfId="816" xr:uid="{00000000-0005-0000-0000-0000A20A0000}"/>
    <cellStyle name="Chuẩn 3 26" xfId="768" xr:uid="{00000000-0005-0000-0000-0000A30A0000}"/>
    <cellStyle name="Chuẩn 3 27" xfId="820" xr:uid="{00000000-0005-0000-0000-0000A40A0000}"/>
    <cellStyle name="Chuẩn 3 28" xfId="762" xr:uid="{00000000-0005-0000-0000-0000A50A0000}"/>
    <cellStyle name="Chuẩn 3 29" xfId="825" xr:uid="{00000000-0005-0000-0000-0000A60A0000}"/>
    <cellStyle name="Chuẩn 3 3" xfId="33" xr:uid="{00000000-0005-0000-0000-0000A70A0000}"/>
    <cellStyle name="Chuẩn 3 3 2" xfId="3602" xr:uid="{00000000-0005-0000-0000-0000A80A0000}"/>
    <cellStyle name="Chuẩn 3 3 3" xfId="3603" xr:uid="{00000000-0005-0000-0000-0000A90A0000}"/>
    <cellStyle name="Chuẩn 3 30" xfId="756" xr:uid="{00000000-0005-0000-0000-0000AA0A0000}"/>
    <cellStyle name="Chuẩn 3 31" xfId="832" xr:uid="{00000000-0005-0000-0000-0000AB0A0000}"/>
    <cellStyle name="Chuẩn 3 32" xfId="750" xr:uid="{00000000-0005-0000-0000-0000AC0A0000}"/>
    <cellStyle name="Chuẩn 3 33" xfId="840" xr:uid="{00000000-0005-0000-0000-0000AD0A0000}"/>
    <cellStyle name="Chuẩn 3 34" xfId="741" xr:uid="{00000000-0005-0000-0000-0000AE0A0000}"/>
    <cellStyle name="Chuẩn 3 35" xfId="849" xr:uid="{00000000-0005-0000-0000-0000AF0A0000}"/>
    <cellStyle name="Chuẩn 3 36" xfId="730" xr:uid="{00000000-0005-0000-0000-0000B00A0000}"/>
    <cellStyle name="Chuẩn 3 37" xfId="861" xr:uid="{00000000-0005-0000-0000-0000B10A0000}"/>
    <cellStyle name="Chuẩn 3 38" xfId="717" xr:uid="{00000000-0005-0000-0000-0000B20A0000}"/>
    <cellStyle name="Chuẩn 3 39" xfId="876" xr:uid="{00000000-0005-0000-0000-0000B30A0000}"/>
    <cellStyle name="Chuẩn 3 4" xfId="65" xr:uid="{00000000-0005-0000-0000-0000B40A0000}"/>
    <cellStyle name="Chuẩn 3 4 2" xfId="3615" xr:uid="{00000000-0005-0000-0000-0000B50A0000}"/>
    <cellStyle name="Chuẩn 3 4 3" xfId="3616" xr:uid="{00000000-0005-0000-0000-0000B60A0000}"/>
    <cellStyle name="Chuẩn 3 40" xfId="701" xr:uid="{00000000-0005-0000-0000-0000B70A0000}"/>
    <cellStyle name="Chuẩn 3 41" xfId="893" xr:uid="{00000000-0005-0000-0000-0000B80A0000}"/>
    <cellStyle name="Chuẩn 3 42" xfId="682" xr:uid="{00000000-0005-0000-0000-0000B90A0000}"/>
    <cellStyle name="Chuẩn 3 43" xfId="915" xr:uid="{00000000-0005-0000-0000-0000BA0A0000}"/>
    <cellStyle name="Chuẩn 3 44" xfId="658" xr:uid="{00000000-0005-0000-0000-0000BB0A0000}"/>
    <cellStyle name="Chuẩn 3 45" xfId="940" xr:uid="{00000000-0005-0000-0000-0000BC0A0000}"/>
    <cellStyle name="Chuẩn 3 46" xfId="965" xr:uid="{00000000-0005-0000-0000-0000BD0A0000}"/>
    <cellStyle name="Chuẩn 3 47" xfId="997" xr:uid="{00000000-0005-0000-0000-0000BE0A0000}"/>
    <cellStyle name="Chuẩn 3 48" xfId="1027" xr:uid="{00000000-0005-0000-0000-0000BF0A0000}"/>
    <cellStyle name="Chuẩn 3 49" xfId="1057" xr:uid="{00000000-0005-0000-0000-0000C00A0000}"/>
    <cellStyle name="Chuẩn 3 5" xfId="94" xr:uid="{00000000-0005-0000-0000-0000C10A0000}"/>
    <cellStyle name="Chuẩn 3 50" xfId="1087" xr:uid="{00000000-0005-0000-0000-0000C20A0000}"/>
    <cellStyle name="Chuẩn 3 51" xfId="1117" xr:uid="{00000000-0005-0000-0000-0000C30A0000}"/>
    <cellStyle name="Chuẩn 3 52" xfId="1147" xr:uid="{00000000-0005-0000-0000-0000C40A0000}"/>
    <cellStyle name="Chuẩn 3 53" xfId="1177" xr:uid="{00000000-0005-0000-0000-0000C50A0000}"/>
    <cellStyle name="Chuẩn 3 54" xfId="1207" xr:uid="{00000000-0005-0000-0000-0000C60A0000}"/>
    <cellStyle name="Chuẩn 3 55" xfId="1236" xr:uid="{00000000-0005-0000-0000-0000C70A0000}"/>
    <cellStyle name="Chuẩn 3 56" xfId="1266" xr:uid="{00000000-0005-0000-0000-0000C80A0000}"/>
    <cellStyle name="Chuẩn 3 57" xfId="1295" xr:uid="{00000000-0005-0000-0000-0000C90A0000}"/>
    <cellStyle name="Chuẩn 3 58" xfId="1325" xr:uid="{00000000-0005-0000-0000-0000CA0A0000}"/>
    <cellStyle name="Chuẩn 3 59" xfId="1354" xr:uid="{00000000-0005-0000-0000-0000CB0A0000}"/>
    <cellStyle name="Chuẩn 3 6" xfId="125" xr:uid="{00000000-0005-0000-0000-0000CC0A0000}"/>
    <cellStyle name="Chuẩn 3 60" xfId="1383" xr:uid="{00000000-0005-0000-0000-0000CD0A0000}"/>
    <cellStyle name="Chuẩn 3 61" xfId="1411" xr:uid="{00000000-0005-0000-0000-0000CE0A0000}"/>
    <cellStyle name="Chuẩn 3 62" xfId="1441" xr:uid="{00000000-0005-0000-0000-0000CF0A0000}"/>
    <cellStyle name="Chuẩn 3 63" xfId="1469" xr:uid="{00000000-0005-0000-0000-0000D00A0000}"/>
    <cellStyle name="Chuẩn 3 64" xfId="1499" xr:uid="{00000000-0005-0000-0000-0000D10A0000}"/>
    <cellStyle name="Chuẩn 3 65" xfId="1527" xr:uid="{00000000-0005-0000-0000-0000D20A0000}"/>
    <cellStyle name="Chuẩn 3 66" xfId="1556" xr:uid="{00000000-0005-0000-0000-0000D30A0000}"/>
    <cellStyle name="Chuẩn 3 67" xfId="1584" xr:uid="{00000000-0005-0000-0000-0000D40A0000}"/>
    <cellStyle name="Chuẩn 3 68" xfId="1613" xr:uid="{00000000-0005-0000-0000-0000D50A0000}"/>
    <cellStyle name="Chuẩn 3 69" xfId="1641" xr:uid="{00000000-0005-0000-0000-0000D60A0000}"/>
    <cellStyle name="Chuẩn 3 7" xfId="155" xr:uid="{00000000-0005-0000-0000-0000D70A0000}"/>
    <cellStyle name="Chuẩn 3 70" xfId="1669" xr:uid="{00000000-0005-0000-0000-0000D80A0000}"/>
    <cellStyle name="Chuẩn 3 71" xfId="1698" xr:uid="{00000000-0005-0000-0000-0000D90A0000}"/>
    <cellStyle name="Chuẩn 3 72" xfId="1726" xr:uid="{00000000-0005-0000-0000-0000DA0A0000}"/>
    <cellStyle name="Chuẩn 3 73" xfId="1824" xr:uid="{00000000-0005-0000-0000-0000DB0A0000}"/>
    <cellStyle name="Chuẩn 3 74" xfId="1746" xr:uid="{00000000-0005-0000-0000-0000DC0A0000}"/>
    <cellStyle name="Chuẩn 3 75" xfId="1879" xr:uid="{00000000-0005-0000-0000-0000DD0A0000}"/>
    <cellStyle name="Chuẩn 3 76" xfId="1752" xr:uid="{00000000-0005-0000-0000-0000DE0A0000}"/>
    <cellStyle name="Chuẩn 3 77" xfId="1921" xr:uid="{00000000-0005-0000-0000-0000DF0A0000}"/>
    <cellStyle name="Chuẩn 3 78" xfId="1844" xr:uid="{00000000-0005-0000-0000-0000E00A0000}"/>
    <cellStyle name="Chuẩn 3 79" xfId="1945" xr:uid="{00000000-0005-0000-0000-0000E10A0000}"/>
    <cellStyle name="Chuẩn 3 8" xfId="185" xr:uid="{00000000-0005-0000-0000-0000E20A0000}"/>
    <cellStyle name="Chuẩn 3 80" xfId="2343" xr:uid="{00000000-0005-0000-0000-0000E30A0000}"/>
    <cellStyle name="Chuẩn 3 81" xfId="2479" xr:uid="{00000000-0005-0000-0000-0000E40A0000}"/>
    <cellStyle name="Chuẩn 3 82" xfId="2434" xr:uid="{00000000-0005-0000-0000-0000E50A0000}"/>
    <cellStyle name="Chuẩn 3 83" xfId="2487" xr:uid="{00000000-0005-0000-0000-0000E60A0000}"/>
    <cellStyle name="Chuẩn 3 84" xfId="2491" xr:uid="{00000000-0005-0000-0000-0000E70A0000}"/>
    <cellStyle name="Chuẩn 3 85" xfId="2494" xr:uid="{00000000-0005-0000-0000-0000E80A0000}"/>
    <cellStyle name="Chuẩn 3 86" xfId="2780" xr:uid="{00000000-0005-0000-0000-0000E90A0000}"/>
    <cellStyle name="Chuẩn 3 87" xfId="2785" xr:uid="{00000000-0005-0000-0000-0000EA0A0000}"/>
    <cellStyle name="Chuẩn 3 88" xfId="2790" xr:uid="{00000000-0005-0000-0000-0000EB0A0000}"/>
    <cellStyle name="Chuẩn 3 89" xfId="2791" xr:uid="{00000000-0005-0000-0000-0000EC0A0000}"/>
    <cellStyle name="Chuẩn 3 9" xfId="215" xr:uid="{00000000-0005-0000-0000-0000ED0A0000}"/>
    <cellStyle name="Chuẩn 3 90" xfId="2800" xr:uid="{00000000-0005-0000-0000-0000EE0A0000}"/>
    <cellStyle name="Chuẩn 3 91" xfId="2803" xr:uid="{00000000-0005-0000-0000-0000EF0A0000}"/>
    <cellStyle name="Chuẩn 3 92" xfId="2975" xr:uid="{00000000-0005-0000-0000-0000F00A0000}"/>
    <cellStyle name="Chuẩn 3 93" xfId="2885" xr:uid="{00000000-0005-0000-0000-0000F10A0000}"/>
    <cellStyle name="Chuẩn 3 94" xfId="2874" xr:uid="{00000000-0005-0000-0000-0000F20A0000}"/>
    <cellStyle name="Chuẩn 3 95" xfId="2972" xr:uid="{00000000-0005-0000-0000-0000F30A0000}"/>
    <cellStyle name="Chuẩn 3 96" xfId="2926" xr:uid="{00000000-0005-0000-0000-0000F40A0000}"/>
    <cellStyle name="Chuẩn 3 97" xfId="2762" xr:uid="{00000000-0005-0000-0000-0000F50A0000}"/>
    <cellStyle name="Chuẩn 3 98" xfId="2999" xr:uid="{00000000-0005-0000-0000-0000F60A0000}"/>
    <cellStyle name="Chuẩn 3 99" xfId="2614" xr:uid="{00000000-0005-0000-0000-0000F70A0000}"/>
    <cellStyle name="Chuẩn 33" xfId="3967" xr:uid="{00000000-0005-0000-0000-0000F80A0000}"/>
    <cellStyle name="Chuẩn 33 10" xfId="4557" xr:uid="{00000000-0005-0000-0000-0000F90A0000}"/>
    <cellStyle name="Chuẩn 33 2" xfId="4243" xr:uid="{00000000-0005-0000-0000-0000FA0A0000}"/>
    <cellStyle name="Chuẩn 33 3" xfId="4218" xr:uid="{00000000-0005-0000-0000-0000FB0A0000}"/>
    <cellStyle name="Chuẩn 33 4" xfId="4464" xr:uid="{00000000-0005-0000-0000-0000FC0A0000}"/>
    <cellStyle name="Chuẩn 33 5" xfId="4381" xr:uid="{00000000-0005-0000-0000-0000FD0A0000}"/>
    <cellStyle name="Chuẩn 33 6" xfId="4426" xr:uid="{00000000-0005-0000-0000-0000FE0A0000}"/>
    <cellStyle name="Chuẩn 33 7" xfId="4305" xr:uid="{00000000-0005-0000-0000-0000FF0A0000}"/>
    <cellStyle name="Chuẩn 33 8" xfId="4457" xr:uid="{00000000-0005-0000-0000-0000000B0000}"/>
    <cellStyle name="Chuẩn 33 9" xfId="4565" xr:uid="{00000000-0005-0000-0000-0000010B0000}"/>
    <cellStyle name="Chuẩn 34" xfId="3973" xr:uid="{00000000-0005-0000-0000-0000020B0000}"/>
    <cellStyle name="Chuẩn 34 10" xfId="4556" xr:uid="{00000000-0005-0000-0000-0000030B0000}"/>
    <cellStyle name="Chuẩn 34 2" xfId="4244" xr:uid="{00000000-0005-0000-0000-0000040B0000}"/>
    <cellStyle name="Chuẩn 34 3" xfId="4209" xr:uid="{00000000-0005-0000-0000-0000050B0000}"/>
    <cellStyle name="Chuẩn 34 4" xfId="4465" xr:uid="{00000000-0005-0000-0000-0000060B0000}"/>
    <cellStyle name="Chuẩn 34 5" xfId="4373" xr:uid="{00000000-0005-0000-0000-0000070B0000}"/>
    <cellStyle name="Chuẩn 34 6" xfId="4311" xr:uid="{00000000-0005-0000-0000-0000080B0000}"/>
    <cellStyle name="Chuẩn 34 7" xfId="4396" xr:uid="{00000000-0005-0000-0000-0000090B0000}"/>
    <cellStyle name="Chuẩn 34 8" xfId="4439" xr:uid="{00000000-0005-0000-0000-00000A0B0000}"/>
    <cellStyle name="Chuẩn 34 9" xfId="4566" xr:uid="{00000000-0005-0000-0000-00000B0B0000}"/>
    <cellStyle name="Chuẩn 35" xfId="3976" xr:uid="{00000000-0005-0000-0000-00000C0B0000}"/>
    <cellStyle name="Chuẩn 35 10" xfId="4555" xr:uid="{00000000-0005-0000-0000-00000D0B0000}"/>
    <cellStyle name="Chuẩn 35 2" xfId="4245" xr:uid="{00000000-0005-0000-0000-00000E0B0000}"/>
    <cellStyle name="Chuẩn 35 3" xfId="4205" xr:uid="{00000000-0005-0000-0000-00000F0B0000}"/>
    <cellStyle name="Chuẩn 35 4" xfId="4466" xr:uid="{00000000-0005-0000-0000-0000100B0000}"/>
    <cellStyle name="Chuẩn 35 5" xfId="4290" xr:uid="{00000000-0005-0000-0000-0000110B0000}"/>
    <cellStyle name="Chuẩn 35 6" xfId="4343" xr:uid="{00000000-0005-0000-0000-0000120B0000}"/>
    <cellStyle name="Chuẩn 35 7" xfId="4326" xr:uid="{00000000-0005-0000-0000-0000130B0000}"/>
    <cellStyle name="Chuẩn 35 8" xfId="4424" xr:uid="{00000000-0005-0000-0000-0000140B0000}"/>
    <cellStyle name="Chuẩn 35 9" xfId="4567" xr:uid="{00000000-0005-0000-0000-0000150B0000}"/>
    <cellStyle name="Chuẩn 36" xfId="4013" xr:uid="{00000000-0005-0000-0000-0000160B0000}"/>
    <cellStyle name="Chuẩn 36 10" xfId="4515" xr:uid="{00000000-0005-0000-0000-0000170B0000}"/>
    <cellStyle name="Chuẩn 36 2" xfId="4246" xr:uid="{00000000-0005-0000-0000-0000180B0000}"/>
    <cellStyle name="Chuẩn 36 3" xfId="4202" xr:uid="{00000000-0005-0000-0000-0000190B0000}"/>
    <cellStyle name="Chuẩn 36 4" xfId="4467" xr:uid="{00000000-0005-0000-0000-00001A0B0000}"/>
    <cellStyle name="Chuẩn 36 5" xfId="4342" xr:uid="{00000000-0005-0000-0000-00001B0B0000}"/>
    <cellStyle name="Chuẩn 36 6" xfId="4334" xr:uid="{00000000-0005-0000-0000-00001C0B0000}"/>
    <cellStyle name="Chuẩn 36 7" xfId="4300" xr:uid="{00000000-0005-0000-0000-00001D0B0000}"/>
    <cellStyle name="Chuẩn 36 8" xfId="4379" xr:uid="{00000000-0005-0000-0000-00001E0B0000}"/>
    <cellStyle name="Chuẩn 36 9" xfId="4568" xr:uid="{00000000-0005-0000-0000-00001F0B0000}"/>
    <cellStyle name="Chuẩn 37" xfId="4016" xr:uid="{00000000-0005-0000-0000-0000200B0000}"/>
    <cellStyle name="Chuẩn 37 10" xfId="4525" xr:uid="{00000000-0005-0000-0000-0000210B0000}"/>
    <cellStyle name="Chuẩn 37 2" xfId="4247" xr:uid="{00000000-0005-0000-0000-0000220B0000}"/>
    <cellStyle name="Chuẩn 37 3" xfId="4201" xr:uid="{00000000-0005-0000-0000-0000230B0000}"/>
    <cellStyle name="Chuẩn 37 4" xfId="4468" xr:uid="{00000000-0005-0000-0000-0000240B0000}"/>
    <cellStyle name="Chuẩn 37 5" xfId="4336" xr:uid="{00000000-0005-0000-0000-0000250B0000}"/>
    <cellStyle name="Chuẩn 37 6" xfId="4447" xr:uid="{00000000-0005-0000-0000-0000260B0000}"/>
    <cellStyle name="Chuẩn 37 7" xfId="4406" xr:uid="{00000000-0005-0000-0000-0000270B0000}"/>
    <cellStyle name="Chuẩn 37 8" xfId="4357" xr:uid="{00000000-0005-0000-0000-0000280B0000}"/>
    <cellStyle name="Chuẩn 37 9" xfId="4569" xr:uid="{00000000-0005-0000-0000-0000290B0000}"/>
    <cellStyle name="Chuẩn 38" xfId="4019" xr:uid="{00000000-0005-0000-0000-00002A0B0000}"/>
    <cellStyle name="Chuẩn 38 10" xfId="4524" xr:uid="{00000000-0005-0000-0000-00002B0B0000}"/>
    <cellStyle name="Chuẩn 38 2" xfId="4248" xr:uid="{00000000-0005-0000-0000-00002C0B0000}"/>
    <cellStyle name="Chuẩn 38 3" xfId="4200" xr:uid="{00000000-0005-0000-0000-00002D0B0000}"/>
    <cellStyle name="Chuẩn 38 4" xfId="4469" xr:uid="{00000000-0005-0000-0000-00002E0B0000}"/>
    <cellStyle name="Chuẩn 38 5" xfId="4331" xr:uid="{00000000-0005-0000-0000-00002F0B0000}"/>
    <cellStyle name="Chuẩn 38 6" xfId="4345" xr:uid="{00000000-0005-0000-0000-0000300B0000}"/>
    <cellStyle name="Chuẩn 38 7" xfId="4294" xr:uid="{00000000-0005-0000-0000-0000310B0000}"/>
    <cellStyle name="Chuẩn 38 8" xfId="4479" xr:uid="{00000000-0005-0000-0000-0000320B0000}"/>
    <cellStyle name="Chuẩn 38 9" xfId="4570" xr:uid="{00000000-0005-0000-0000-0000330B0000}"/>
    <cellStyle name="Chuẩn 39" xfId="4022" xr:uid="{00000000-0005-0000-0000-0000340B0000}"/>
    <cellStyle name="Chuẩn 39 10" xfId="4523" xr:uid="{00000000-0005-0000-0000-0000350B0000}"/>
    <cellStyle name="Chuẩn 39 2" xfId="4249" xr:uid="{00000000-0005-0000-0000-0000360B0000}"/>
    <cellStyle name="Chuẩn 39 3" xfId="4199" xr:uid="{00000000-0005-0000-0000-0000370B0000}"/>
    <cellStyle name="Chuẩn 39 4" xfId="4470" xr:uid="{00000000-0005-0000-0000-0000380B0000}"/>
    <cellStyle name="Chuẩn 39 5" xfId="4419" xr:uid="{00000000-0005-0000-0000-0000390B0000}"/>
    <cellStyle name="Chuẩn 39 6" xfId="4349" xr:uid="{00000000-0005-0000-0000-00003A0B0000}"/>
    <cellStyle name="Chuẩn 39 7" xfId="4329" xr:uid="{00000000-0005-0000-0000-00003B0B0000}"/>
    <cellStyle name="Chuẩn 39 8" xfId="4314" xr:uid="{00000000-0005-0000-0000-00003C0B0000}"/>
    <cellStyle name="Chuẩn 39 9" xfId="4571" xr:uid="{00000000-0005-0000-0000-00003D0B0000}"/>
    <cellStyle name="Chuẩn 4" xfId="4" xr:uid="{00000000-0005-0000-0000-00003E0B0000}"/>
    <cellStyle name="Chuẩn 4 10" xfId="245" xr:uid="{00000000-0005-0000-0000-00003F0B0000}"/>
    <cellStyle name="Chuẩn 4 100" xfId="2620" xr:uid="{00000000-0005-0000-0000-0000400B0000}"/>
    <cellStyle name="Chuẩn 4 101" xfId="2534" xr:uid="{00000000-0005-0000-0000-0000410B0000}"/>
    <cellStyle name="Chuẩn 4 102" xfId="3660" xr:uid="{00000000-0005-0000-0000-0000420B0000}"/>
    <cellStyle name="Chuẩn 4 103" xfId="3325" xr:uid="{00000000-0005-0000-0000-0000430B0000}"/>
    <cellStyle name="Chuẩn 4 104" xfId="3509" xr:uid="{00000000-0005-0000-0000-0000440B0000}"/>
    <cellStyle name="Chuẩn 4 105" xfId="3240" xr:uid="{00000000-0005-0000-0000-0000450B0000}"/>
    <cellStyle name="Chuẩn 4 106" xfId="3517" xr:uid="{00000000-0005-0000-0000-0000460B0000}"/>
    <cellStyle name="Chuẩn 4 107" xfId="3236" xr:uid="{00000000-0005-0000-0000-0000470B0000}"/>
    <cellStyle name="Chuẩn 4 108" xfId="3521" xr:uid="{00000000-0005-0000-0000-0000480B0000}"/>
    <cellStyle name="Chuẩn 4 109" xfId="3232" xr:uid="{00000000-0005-0000-0000-0000490B0000}"/>
    <cellStyle name="Chuẩn 4 11" xfId="274" xr:uid="{00000000-0005-0000-0000-00004A0B0000}"/>
    <cellStyle name="Chuẩn 4 110" xfId="3525" xr:uid="{00000000-0005-0000-0000-00004B0B0000}"/>
    <cellStyle name="Chuẩn 4 111" xfId="3227" xr:uid="{00000000-0005-0000-0000-00004C0B0000}"/>
    <cellStyle name="Chuẩn 4 112" xfId="3536" xr:uid="{00000000-0005-0000-0000-00004D0B0000}"/>
    <cellStyle name="Chuẩn 4 113" xfId="3224" xr:uid="{00000000-0005-0000-0000-00004E0B0000}"/>
    <cellStyle name="Chuẩn 4 114" xfId="3538" xr:uid="{00000000-0005-0000-0000-00004F0B0000}"/>
    <cellStyle name="Chuẩn 4 115" xfId="3219" xr:uid="{00000000-0005-0000-0000-0000500B0000}"/>
    <cellStyle name="Chuẩn 4 116" xfId="3542" xr:uid="{00000000-0005-0000-0000-0000510B0000}"/>
    <cellStyle name="Chuẩn 4 117" xfId="3215" xr:uid="{00000000-0005-0000-0000-0000520B0000}"/>
    <cellStyle name="Chuẩn 4 118" xfId="3544" xr:uid="{00000000-0005-0000-0000-0000530B0000}"/>
    <cellStyle name="Chuẩn 4 119" xfId="3210" xr:uid="{00000000-0005-0000-0000-0000540B0000}"/>
    <cellStyle name="Chuẩn 4 12" xfId="304" xr:uid="{00000000-0005-0000-0000-0000550B0000}"/>
    <cellStyle name="Chuẩn 4 120" xfId="3703" xr:uid="{00000000-0005-0000-0000-0000560B0000}"/>
    <cellStyle name="Chuẩn 4 121" xfId="3334" xr:uid="{00000000-0005-0000-0000-0000570B0000}"/>
    <cellStyle name="Chuẩn 4 122" xfId="3715" xr:uid="{00000000-0005-0000-0000-0000580B0000}"/>
    <cellStyle name="Chuẩn 4 123" xfId="3269" xr:uid="{00000000-0005-0000-0000-0000590B0000}"/>
    <cellStyle name="Chuẩn 4 124" xfId="3722" xr:uid="{00000000-0005-0000-0000-00005A0B0000}"/>
    <cellStyle name="Chuẩn 4 125" xfId="3254" xr:uid="{00000000-0005-0000-0000-00005B0B0000}"/>
    <cellStyle name="Chuẩn 4 126" xfId="3728" xr:uid="{00000000-0005-0000-0000-00005C0B0000}"/>
    <cellStyle name="Chuẩn 4 127" xfId="4060" xr:uid="{00000000-0005-0000-0000-00005D0B0000}"/>
    <cellStyle name="Chuẩn 4 128" xfId="4074" xr:uid="{00000000-0005-0000-0000-00005E0B0000}"/>
    <cellStyle name="Chuẩn 4 129" xfId="4129" xr:uid="{00000000-0005-0000-0000-00005F0B0000}"/>
    <cellStyle name="Chuẩn 4 13" xfId="335" xr:uid="{00000000-0005-0000-0000-0000600B0000}"/>
    <cellStyle name="Chuẩn 4 130" xfId="4134" xr:uid="{00000000-0005-0000-0000-0000610B0000}"/>
    <cellStyle name="Chuẩn 4 131" xfId="4165" xr:uid="{00000000-0005-0000-0000-0000620B0000}"/>
    <cellStyle name="Chuẩn 4 132" xfId="4223" xr:uid="{00000000-0005-0000-0000-0000630B0000}"/>
    <cellStyle name="Chuẩn 4 133" xfId="4258" xr:uid="{00000000-0005-0000-0000-0000640B0000}"/>
    <cellStyle name="Chuẩn 4 134" xfId="4397" xr:uid="{00000000-0005-0000-0000-0000650B0000}"/>
    <cellStyle name="Chuẩn 4 135" xfId="4394" xr:uid="{00000000-0005-0000-0000-0000660B0000}"/>
    <cellStyle name="Chuẩn 4 136" xfId="4480" xr:uid="{00000000-0005-0000-0000-0000670B0000}"/>
    <cellStyle name="Chuẩn 4 137" xfId="4296" xr:uid="{00000000-0005-0000-0000-0000680B0000}"/>
    <cellStyle name="Chuẩn 4 138" xfId="4486" xr:uid="{00000000-0005-0000-0000-0000690B0000}"/>
    <cellStyle name="Chuẩn 4 139" xfId="4552" xr:uid="{00000000-0005-0000-0000-00006A0B0000}"/>
    <cellStyle name="Chuẩn 4 14" xfId="389" xr:uid="{00000000-0005-0000-0000-00006B0B0000}"/>
    <cellStyle name="Chuẩn 4 15" xfId="398" xr:uid="{00000000-0005-0000-0000-00006C0B0000}"/>
    <cellStyle name="Chuẩn 4 16" xfId="370" xr:uid="{00000000-0005-0000-0000-00006D0B0000}"/>
    <cellStyle name="Chuẩn 4 17" xfId="540" xr:uid="{00000000-0005-0000-0000-00006E0B0000}"/>
    <cellStyle name="Chuẩn 4 18" xfId="498" xr:uid="{00000000-0005-0000-0000-00006F0B0000}"/>
    <cellStyle name="Chuẩn 4 19" xfId="538" xr:uid="{00000000-0005-0000-0000-0000700B0000}"/>
    <cellStyle name="Chuẩn 4 2" xfId="19" xr:uid="{00000000-0005-0000-0000-0000710B0000}"/>
    <cellStyle name="Chuẩn 4 2 10" xfId="289" xr:uid="{00000000-0005-0000-0000-0000720B0000}"/>
    <cellStyle name="Chuẩn 4 2 100" xfId="2989" xr:uid="{00000000-0005-0000-0000-0000730B0000}"/>
    <cellStyle name="Chuẩn 4 2 101" xfId="3663" xr:uid="{00000000-0005-0000-0000-0000740B0000}"/>
    <cellStyle name="Chuẩn 4 2 102" xfId="3315" xr:uid="{00000000-0005-0000-0000-0000750B0000}"/>
    <cellStyle name="Chuẩn 4 2 103" xfId="3516" xr:uid="{00000000-0005-0000-0000-0000760B0000}"/>
    <cellStyle name="Chuẩn 4 2 104" xfId="3237" xr:uid="{00000000-0005-0000-0000-0000770B0000}"/>
    <cellStyle name="Chuẩn 4 2 105" xfId="3520" xr:uid="{00000000-0005-0000-0000-0000780B0000}"/>
    <cellStyle name="Chuẩn 4 2 106" xfId="3233" xr:uid="{00000000-0005-0000-0000-0000790B0000}"/>
    <cellStyle name="Chuẩn 4 2 107" xfId="3524" xr:uid="{00000000-0005-0000-0000-00007A0B0000}"/>
    <cellStyle name="Chuẩn 4 2 108" xfId="3228" xr:uid="{00000000-0005-0000-0000-00007B0B0000}"/>
    <cellStyle name="Chuẩn 4 2 109" xfId="3528" xr:uid="{00000000-0005-0000-0000-00007C0B0000}"/>
    <cellStyle name="Chuẩn 4 2 11" xfId="319" xr:uid="{00000000-0005-0000-0000-00007D0B0000}"/>
    <cellStyle name="Chuẩn 4 2 110" xfId="3222" xr:uid="{00000000-0005-0000-0000-00007E0B0000}"/>
    <cellStyle name="Chuẩn 4 2 111" xfId="3540" xr:uid="{00000000-0005-0000-0000-00007F0B0000}"/>
    <cellStyle name="Chuẩn 4 2 112" xfId="3220" xr:uid="{00000000-0005-0000-0000-0000800B0000}"/>
    <cellStyle name="Chuẩn 4 2 113" xfId="3541" xr:uid="{00000000-0005-0000-0000-0000810B0000}"/>
    <cellStyle name="Chuẩn 4 2 114" xfId="3217" xr:uid="{00000000-0005-0000-0000-0000820B0000}"/>
    <cellStyle name="Chuẩn 4 2 115" xfId="3543" xr:uid="{00000000-0005-0000-0000-0000830B0000}"/>
    <cellStyle name="Chuẩn 4 2 116" xfId="3212" xr:uid="{00000000-0005-0000-0000-0000840B0000}"/>
    <cellStyle name="Chuẩn 4 2 117" xfId="3557" xr:uid="{00000000-0005-0000-0000-0000850B0000}"/>
    <cellStyle name="Chuẩn 4 2 118" xfId="3208" xr:uid="{00000000-0005-0000-0000-0000860B0000}"/>
    <cellStyle name="Chuẩn 4 2 119" xfId="3711" xr:uid="{00000000-0005-0000-0000-0000870B0000}"/>
    <cellStyle name="Chuẩn 4 2 12" xfId="350" xr:uid="{00000000-0005-0000-0000-0000880B0000}"/>
    <cellStyle name="Chuẩn 4 2 120" xfId="3326" xr:uid="{00000000-0005-0000-0000-0000890B0000}"/>
    <cellStyle name="Chuẩn 4 2 121" xfId="3719" xr:uid="{00000000-0005-0000-0000-00008A0B0000}"/>
    <cellStyle name="Chuẩn 4 2 122" xfId="3256" xr:uid="{00000000-0005-0000-0000-00008B0B0000}"/>
    <cellStyle name="Chuẩn 4 2 123" xfId="3725" xr:uid="{00000000-0005-0000-0000-00008C0B0000}"/>
    <cellStyle name="Chuẩn 4 2 124" xfId="3253" xr:uid="{00000000-0005-0000-0000-00008D0B0000}"/>
    <cellStyle name="Chuẩn 4 2 125" xfId="3730" xr:uid="{00000000-0005-0000-0000-00008E0B0000}"/>
    <cellStyle name="Chuẩn 4 2 126" xfId="4061" xr:uid="{00000000-0005-0000-0000-00008F0B0000}"/>
    <cellStyle name="Chuẩn 4 2 127" xfId="4089" xr:uid="{00000000-0005-0000-0000-0000900B0000}"/>
    <cellStyle name="Chuẩn 4 2 128" xfId="4116" xr:uid="{00000000-0005-0000-0000-0000910B0000}"/>
    <cellStyle name="Chuẩn 4 2 129" xfId="4149" xr:uid="{00000000-0005-0000-0000-0000920B0000}"/>
    <cellStyle name="Chuẩn 4 2 13" xfId="427" xr:uid="{00000000-0005-0000-0000-0000930B0000}"/>
    <cellStyle name="Chuẩn 4 2 130" xfId="4180" xr:uid="{00000000-0005-0000-0000-0000940B0000}"/>
    <cellStyle name="Chuẩn 4 2 131" xfId="4216" xr:uid="{00000000-0005-0000-0000-0000950B0000}"/>
    <cellStyle name="Chuẩn 4 2 132" xfId="4273" xr:uid="{00000000-0005-0000-0000-0000960B0000}"/>
    <cellStyle name="Chuẩn 4 2 133" xfId="4388" xr:uid="{00000000-0005-0000-0000-0000970B0000}"/>
    <cellStyle name="Chuẩn 4 2 134" xfId="4319" xr:uid="{00000000-0005-0000-0000-0000980B0000}"/>
    <cellStyle name="Chuẩn 4 2 135" xfId="4338" xr:uid="{00000000-0005-0000-0000-0000990B0000}"/>
    <cellStyle name="Chuẩn 4 2 136" xfId="4299" xr:uid="{00000000-0005-0000-0000-00009A0B0000}"/>
    <cellStyle name="Chuẩn 4 2 137" xfId="4501" xr:uid="{00000000-0005-0000-0000-00009B0B0000}"/>
    <cellStyle name="Chuẩn 4 2 138" xfId="4538" xr:uid="{00000000-0005-0000-0000-00009C0B0000}"/>
    <cellStyle name="Chuẩn 4 2 14" xfId="428" xr:uid="{00000000-0005-0000-0000-00009D0B0000}"/>
    <cellStyle name="Chuẩn 4 2 15" xfId="444" xr:uid="{00000000-0005-0000-0000-00009E0B0000}"/>
    <cellStyle name="Chuẩn 4 2 16" xfId="542" xr:uid="{00000000-0005-0000-0000-00009F0B0000}"/>
    <cellStyle name="Chuẩn 4 2 17" xfId="497" xr:uid="{00000000-0005-0000-0000-0000A00B0000}"/>
    <cellStyle name="Chuẩn 4 2 18" xfId="541" xr:uid="{00000000-0005-0000-0000-0000A10B0000}"/>
    <cellStyle name="Chuẩn 4 2 19" xfId="491" xr:uid="{00000000-0005-0000-0000-0000A20B0000}"/>
    <cellStyle name="Chuẩn 4 2 2" xfId="49" xr:uid="{00000000-0005-0000-0000-0000A30B0000}"/>
    <cellStyle name="Chuẩn 4 2 20" xfId="546" xr:uid="{00000000-0005-0000-0000-0000A40B0000}"/>
    <cellStyle name="Chuẩn 4 2 21" xfId="486" xr:uid="{00000000-0005-0000-0000-0000A50B0000}"/>
    <cellStyle name="Chuẩn 4 2 22" xfId="835" xr:uid="{00000000-0005-0000-0000-0000A60B0000}"/>
    <cellStyle name="Chuẩn 4 2 23" xfId="740" xr:uid="{00000000-0005-0000-0000-0000A70B0000}"/>
    <cellStyle name="Chuẩn 4 2 24" xfId="847" xr:uid="{00000000-0005-0000-0000-0000A80B0000}"/>
    <cellStyle name="Chuẩn 4 2 25" xfId="732" xr:uid="{00000000-0005-0000-0000-0000A90B0000}"/>
    <cellStyle name="Chuẩn 4 2 26" xfId="859" xr:uid="{00000000-0005-0000-0000-0000AA0B0000}"/>
    <cellStyle name="Chuẩn 4 2 27" xfId="719" xr:uid="{00000000-0005-0000-0000-0000AB0B0000}"/>
    <cellStyle name="Chuẩn 4 2 28" xfId="872" xr:uid="{00000000-0005-0000-0000-0000AC0B0000}"/>
    <cellStyle name="Chuẩn 4 2 29" xfId="705" xr:uid="{00000000-0005-0000-0000-0000AD0B0000}"/>
    <cellStyle name="Chuẩn 4 2 3" xfId="81" xr:uid="{00000000-0005-0000-0000-0000AE0B0000}"/>
    <cellStyle name="Chuẩn 4 2 30" xfId="889" xr:uid="{00000000-0005-0000-0000-0000AF0B0000}"/>
    <cellStyle name="Chuẩn 4 2 31" xfId="686" xr:uid="{00000000-0005-0000-0000-0000B00B0000}"/>
    <cellStyle name="Chuẩn 4 2 32" xfId="909" xr:uid="{00000000-0005-0000-0000-0000B10B0000}"/>
    <cellStyle name="Chuẩn 4 2 33" xfId="664" xr:uid="{00000000-0005-0000-0000-0000B20B0000}"/>
    <cellStyle name="Chuẩn 4 2 34" xfId="933" xr:uid="{00000000-0005-0000-0000-0000B30B0000}"/>
    <cellStyle name="Chuẩn 4 2 35" xfId="638" xr:uid="{00000000-0005-0000-0000-0000B40B0000}"/>
    <cellStyle name="Chuẩn 4 2 36" xfId="963" xr:uid="{00000000-0005-0000-0000-0000B50B0000}"/>
    <cellStyle name="Chuẩn 4 2 37" xfId="988" xr:uid="{00000000-0005-0000-0000-0000B60B0000}"/>
    <cellStyle name="Chuẩn 4 2 38" xfId="1020" xr:uid="{00000000-0005-0000-0000-0000B70B0000}"/>
    <cellStyle name="Chuẩn 4 2 39" xfId="1050" xr:uid="{00000000-0005-0000-0000-0000B80B0000}"/>
    <cellStyle name="Chuẩn 4 2 4" xfId="110" xr:uid="{00000000-0005-0000-0000-0000B90B0000}"/>
    <cellStyle name="Chuẩn 4 2 40" xfId="1080" xr:uid="{00000000-0005-0000-0000-0000BA0B0000}"/>
    <cellStyle name="Chuẩn 4 2 41" xfId="1110" xr:uid="{00000000-0005-0000-0000-0000BB0B0000}"/>
    <cellStyle name="Chuẩn 4 2 42" xfId="1140" xr:uid="{00000000-0005-0000-0000-0000BC0B0000}"/>
    <cellStyle name="Chuẩn 4 2 43" xfId="1170" xr:uid="{00000000-0005-0000-0000-0000BD0B0000}"/>
    <cellStyle name="Chuẩn 4 2 44" xfId="1200" xr:uid="{00000000-0005-0000-0000-0000BE0B0000}"/>
    <cellStyle name="Chuẩn 4 2 45" xfId="1229" xr:uid="{00000000-0005-0000-0000-0000BF0B0000}"/>
    <cellStyle name="Chuẩn 4 2 46" xfId="1259" xr:uid="{00000000-0005-0000-0000-0000C00B0000}"/>
    <cellStyle name="Chuẩn 4 2 47" xfId="1289" xr:uid="{00000000-0005-0000-0000-0000C10B0000}"/>
    <cellStyle name="Chuẩn 4 2 48" xfId="1318" xr:uid="{00000000-0005-0000-0000-0000C20B0000}"/>
    <cellStyle name="Chuẩn 4 2 49" xfId="1348" xr:uid="{00000000-0005-0000-0000-0000C30B0000}"/>
    <cellStyle name="Chuẩn 4 2 5" xfId="141" xr:uid="{00000000-0005-0000-0000-0000C40B0000}"/>
    <cellStyle name="Chuẩn 4 2 50" xfId="1377" xr:uid="{00000000-0005-0000-0000-0000C50B0000}"/>
    <cellStyle name="Chuẩn 4 2 51" xfId="1405" xr:uid="{00000000-0005-0000-0000-0000C60B0000}"/>
    <cellStyle name="Chuẩn 4 2 52" xfId="1434" xr:uid="{00000000-0005-0000-0000-0000C70B0000}"/>
    <cellStyle name="Chuẩn 4 2 53" xfId="1463" xr:uid="{00000000-0005-0000-0000-0000C80B0000}"/>
    <cellStyle name="Chuẩn 4 2 54" xfId="1492" xr:uid="{00000000-0005-0000-0000-0000C90B0000}"/>
    <cellStyle name="Chuẩn 4 2 55" xfId="1521" xr:uid="{00000000-0005-0000-0000-0000CA0B0000}"/>
    <cellStyle name="Chuẩn 4 2 56" xfId="1550" xr:uid="{00000000-0005-0000-0000-0000CB0B0000}"/>
    <cellStyle name="Chuẩn 4 2 57" xfId="1578" xr:uid="{00000000-0005-0000-0000-0000CC0B0000}"/>
    <cellStyle name="Chuẩn 4 2 58" xfId="1607" xr:uid="{00000000-0005-0000-0000-0000CD0B0000}"/>
    <cellStyle name="Chuẩn 4 2 59" xfId="1635" xr:uid="{00000000-0005-0000-0000-0000CE0B0000}"/>
    <cellStyle name="Chuẩn 4 2 6" xfId="171" xr:uid="{00000000-0005-0000-0000-0000CF0B0000}"/>
    <cellStyle name="Chuẩn 4 2 60" xfId="1663" xr:uid="{00000000-0005-0000-0000-0000D00B0000}"/>
    <cellStyle name="Chuẩn 4 2 61" xfId="1691" xr:uid="{00000000-0005-0000-0000-0000D10B0000}"/>
    <cellStyle name="Chuẩn 4 2 62" xfId="1720" xr:uid="{00000000-0005-0000-0000-0000D20B0000}"/>
    <cellStyle name="Chuẩn 4 2 63" xfId="1749" xr:uid="{00000000-0005-0000-0000-0000D30B0000}"/>
    <cellStyle name="Chuẩn 4 2 64" xfId="1777" xr:uid="{00000000-0005-0000-0000-0000D40B0000}"/>
    <cellStyle name="Chuẩn 4 2 65" xfId="1805" xr:uid="{00000000-0005-0000-0000-0000D50B0000}"/>
    <cellStyle name="Chuẩn 4 2 66" xfId="1832" xr:uid="{00000000-0005-0000-0000-0000D60B0000}"/>
    <cellStyle name="Chuẩn 4 2 67" xfId="1861" xr:uid="{00000000-0005-0000-0000-0000D70B0000}"/>
    <cellStyle name="Chuẩn 4 2 68" xfId="1888" xr:uid="{00000000-0005-0000-0000-0000D80B0000}"/>
    <cellStyle name="Chuẩn 4 2 69" xfId="1915" xr:uid="{00000000-0005-0000-0000-0000D90B0000}"/>
    <cellStyle name="Chuẩn 4 2 7" xfId="201" xr:uid="{00000000-0005-0000-0000-0000DA0B0000}"/>
    <cellStyle name="Chuẩn 4 2 70" xfId="1942" xr:uid="{00000000-0005-0000-0000-0000DB0B0000}"/>
    <cellStyle name="Chuẩn 4 2 71" xfId="1969" xr:uid="{00000000-0005-0000-0000-0000DC0B0000}"/>
    <cellStyle name="Chuẩn 4 2 72" xfId="2032" xr:uid="{00000000-0005-0000-0000-0000DD0B0000}"/>
    <cellStyle name="Chuẩn 4 2 73" xfId="2014" xr:uid="{00000000-0005-0000-0000-0000DE0B0000}"/>
    <cellStyle name="Chuẩn 4 2 74" xfId="2083" xr:uid="{00000000-0005-0000-0000-0000DF0B0000}"/>
    <cellStyle name="Chuẩn 4 2 75" xfId="2059" xr:uid="{00000000-0005-0000-0000-0000E00B0000}"/>
    <cellStyle name="Chuẩn 4 2 76" xfId="2128" xr:uid="{00000000-0005-0000-0000-0000E10B0000}"/>
    <cellStyle name="Chuẩn 4 2 77" xfId="2112" xr:uid="{00000000-0005-0000-0000-0000E20B0000}"/>
    <cellStyle name="Chuẩn 4 2 78" xfId="2172" xr:uid="{00000000-0005-0000-0000-0000E30B0000}"/>
    <cellStyle name="Chuẩn 4 2 79" xfId="2359" xr:uid="{00000000-0005-0000-0000-0000E40B0000}"/>
    <cellStyle name="Chuẩn 4 2 8" xfId="231" xr:uid="{00000000-0005-0000-0000-0000E50B0000}"/>
    <cellStyle name="Chuẩn 4 2 80" xfId="2455" xr:uid="{00000000-0005-0000-0000-0000E60B0000}"/>
    <cellStyle name="Chuẩn 4 2 81" xfId="2381" xr:uid="{00000000-0005-0000-0000-0000E70B0000}"/>
    <cellStyle name="Chuẩn 4 2 82" xfId="2430" xr:uid="{00000000-0005-0000-0000-0000E80B0000}"/>
    <cellStyle name="Chuẩn 4 2 83" xfId="2421" xr:uid="{00000000-0005-0000-0000-0000E90B0000}"/>
    <cellStyle name="Chuẩn 4 2 84" xfId="2510" xr:uid="{00000000-0005-0000-0000-0000EA0B0000}"/>
    <cellStyle name="Chuẩn 4 2 85" xfId="2717" xr:uid="{00000000-0005-0000-0000-0000EB0B0000}"/>
    <cellStyle name="Chuẩn 4 2 86" xfId="2760" xr:uid="{00000000-0005-0000-0000-0000EC0B0000}"/>
    <cellStyle name="Chuẩn 4 2 87" xfId="2686" xr:uid="{00000000-0005-0000-0000-0000ED0B0000}"/>
    <cellStyle name="Chuẩn 4 2 88" xfId="2778" xr:uid="{00000000-0005-0000-0000-0000EE0B0000}"/>
    <cellStyle name="Chuẩn 4 2 89" xfId="2703" xr:uid="{00000000-0005-0000-0000-0000EF0B0000}"/>
    <cellStyle name="Chuẩn 4 2 9" xfId="260" xr:uid="{00000000-0005-0000-0000-0000F00B0000}"/>
    <cellStyle name="Chuẩn 4 2 90" xfId="2819" xr:uid="{00000000-0005-0000-0000-0000F10B0000}"/>
    <cellStyle name="Chuẩn 4 2 91" xfId="2951" xr:uid="{00000000-0005-0000-0000-0000F20B0000}"/>
    <cellStyle name="Chuẩn 4 2 92" xfId="2967" xr:uid="{00000000-0005-0000-0000-0000F30B0000}"/>
    <cellStyle name="Chuẩn 4 2 93" xfId="2925" xr:uid="{00000000-0005-0000-0000-0000F40B0000}"/>
    <cellStyle name="Chuẩn 4 2 94" xfId="2841" xr:uid="{00000000-0005-0000-0000-0000F50B0000}"/>
    <cellStyle name="Chuẩn 4 2 95" xfId="2858" xr:uid="{00000000-0005-0000-0000-0000F60B0000}"/>
    <cellStyle name="Chuẩn 4 2 96" xfId="2622" xr:uid="{00000000-0005-0000-0000-0000F70B0000}"/>
    <cellStyle name="Chuẩn 4 2 97" xfId="2633" xr:uid="{00000000-0005-0000-0000-0000F80B0000}"/>
    <cellStyle name="Chuẩn 4 2 98" xfId="2595" xr:uid="{00000000-0005-0000-0000-0000F90B0000}"/>
    <cellStyle name="Chuẩn 4 2 99" xfId="2549" xr:uid="{00000000-0005-0000-0000-0000FA0B0000}"/>
    <cellStyle name="Chuẩn 4 20" xfId="494" xr:uid="{00000000-0005-0000-0000-0000FB0B0000}"/>
    <cellStyle name="Chuẩn 4 21" xfId="544" xr:uid="{00000000-0005-0000-0000-0000FC0B0000}"/>
    <cellStyle name="Chuẩn 4 22" xfId="489" xr:uid="{00000000-0005-0000-0000-0000FD0B0000}"/>
    <cellStyle name="Chuẩn 4 23" xfId="831" xr:uid="{00000000-0005-0000-0000-0000FE0B0000}"/>
    <cellStyle name="Chuẩn 4 24" xfId="745" xr:uid="{00000000-0005-0000-0000-0000FF0B0000}"/>
    <cellStyle name="Chuẩn 4 25" xfId="843" xr:uid="{00000000-0005-0000-0000-0000000C0000}"/>
    <cellStyle name="Chuẩn 4 26" xfId="737" xr:uid="{00000000-0005-0000-0000-0000010C0000}"/>
    <cellStyle name="Chuẩn 4 27" xfId="852" xr:uid="{00000000-0005-0000-0000-0000020C0000}"/>
    <cellStyle name="Chuẩn 4 28" xfId="727" xr:uid="{00000000-0005-0000-0000-0000030C0000}"/>
    <cellStyle name="Chuẩn 4 29" xfId="865" xr:uid="{00000000-0005-0000-0000-0000040C0000}"/>
    <cellStyle name="Chuẩn 4 3" xfId="34" xr:uid="{00000000-0005-0000-0000-0000050C0000}"/>
    <cellStyle name="Chuẩn 4 3 2" xfId="3683" xr:uid="{00000000-0005-0000-0000-0000060C0000}"/>
    <cellStyle name="Chuẩn 4 3 3" xfId="3684" xr:uid="{00000000-0005-0000-0000-0000070C0000}"/>
    <cellStyle name="Chuẩn 4 30" xfId="712" xr:uid="{00000000-0005-0000-0000-0000080C0000}"/>
    <cellStyle name="Chuẩn 4 31" xfId="881" xr:uid="{00000000-0005-0000-0000-0000090C0000}"/>
    <cellStyle name="Chuẩn 4 32" xfId="695" xr:uid="{00000000-0005-0000-0000-00000A0C0000}"/>
    <cellStyle name="Chuẩn 4 33" xfId="899" xr:uid="{00000000-0005-0000-0000-00000B0C0000}"/>
    <cellStyle name="Chuẩn 4 34" xfId="675" xr:uid="{00000000-0005-0000-0000-00000C0C0000}"/>
    <cellStyle name="Chuẩn 4 35" xfId="921" xr:uid="{00000000-0005-0000-0000-00000D0C0000}"/>
    <cellStyle name="Chuẩn 4 36" xfId="651" xr:uid="{00000000-0005-0000-0000-00000E0C0000}"/>
    <cellStyle name="Chuẩn 4 37" xfId="948" xr:uid="{00000000-0005-0000-0000-00000F0C0000}"/>
    <cellStyle name="Chuẩn 4 38" xfId="973" xr:uid="{00000000-0005-0000-0000-0000100C0000}"/>
    <cellStyle name="Chuẩn 4 39" xfId="1006" xr:uid="{00000000-0005-0000-0000-0000110C0000}"/>
    <cellStyle name="Chuẩn 4 4" xfId="66" xr:uid="{00000000-0005-0000-0000-0000120C0000}"/>
    <cellStyle name="Chuẩn 4 4 2" xfId="3687" xr:uid="{00000000-0005-0000-0000-0000130C0000}"/>
    <cellStyle name="Chuẩn 4 4 3" xfId="3688" xr:uid="{00000000-0005-0000-0000-0000140C0000}"/>
    <cellStyle name="Chuẩn 4 40" xfId="1036" xr:uid="{00000000-0005-0000-0000-0000150C0000}"/>
    <cellStyle name="Chuẩn 4 41" xfId="1066" xr:uid="{00000000-0005-0000-0000-0000160C0000}"/>
    <cellStyle name="Chuẩn 4 42" xfId="1096" xr:uid="{00000000-0005-0000-0000-0000170C0000}"/>
    <cellStyle name="Chuẩn 4 43" xfId="1126" xr:uid="{00000000-0005-0000-0000-0000180C0000}"/>
    <cellStyle name="Chuẩn 4 44" xfId="1156" xr:uid="{00000000-0005-0000-0000-0000190C0000}"/>
    <cellStyle name="Chuẩn 4 45" xfId="1186" xr:uid="{00000000-0005-0000-0000-00001A0C0000}"/>
    <cellStyle name="Chuẩn 4 46" xfId="1216" xr:uid="{00000000-0005-0000-0000-00001B0C0000}"/>
    <cellStyle name="Chuẩn 4 47" xfId="1245" xr:uid="{00000000-0005-0000-0000-00001C0C0000}"/>
    <cellStyle name="Chuẩn 4 48" xfId="1275" xr:uid="{00000000-0005-0000-0000-00001D0C0000}"/>
    <cellStyle name="Chuẩn 4 49" xfId="1304" xr:uid="{00000000-0005-0000-0000-00001E0C0000}"/>
    <cellStyle name="Chuẩn 4 5" xfId="95" xr:uid="{00000000-0005-0000-0000-00001F0C0000}"/>
    <cellStyle name="Chuẩn 4 50" xfId="1334" xr:uid="{00000000-0005-0000-0000-0000200C0000}"/>
    <cellStyle name="Chuẩn 4 51" xfId="1363" xr:uid="{00000000-0005-0000-0000-0000210C0000}"/>
    <cellStyle name="Chuẩn 4 52" xfId="1392" xr:uid="{00000000-0005-0000-0000-0000220C0000}"/>
    <cellStyle name="Chuẩn 4 53" xfId="1420" xr:uid="{00000000-0005-0000-0000-0000230C0000}"/>
    <cellStyle name="Chuẩn 4 54" xfId="1450" xr:uid="{00000000-0005-0000-0000-0000240C0000}"/>
    <cellStyle name="Chuẩn 4 55" xfId="1478" xr:uid="{00000000-0005-0000-0000-0000250C0000}"/>
    <cellStyle name="Chuẩn 4 56" xfId="1508" xr:uid="{00000000-0005-0000-0000-0000260C0000}"/>
    <cellStyle name="Chuẩn 4 57" xfId="1536" xr:uid="{00000000-0005-0000-0000-0000270C0000}"/>
    <cellStyle name="Chuẩn 4 58" xfId="1565" xr:uid="{00000000-0005-0000-0000-0000280C0000}"/>
    <cellStyle name="Chuẩn 4 59" xfId="1593" xr:uid="{00000000-0005-0000-0000-0000290C0000}"/>
    <cellStyle name="Chuẩn 4 6" xfId="126" xr:uid="{00000000-0005-0000-0000-00002A0C0000}"/>
    <cellStyle name="Chuẩn 4 60" xfId="1622" xr:uid="{00000000-0005-0000-0000-00002B0C0000}"/>
    <cellStyle name="Chuẩn 4 61" xfId="1650" xr:uid="{00000000-0005-0000-0000-00002C0C0000}"/>
    <cellStyle name="Chuẩn 4 62" xfId="1678" xr:uid="{00000000-0005-0000-0000-00002D0C0000}"/>
    <cellStyle name="Chuẩn 4 63" xfId="1707" xr:uid="{00000000-0005-0000-0000-00002E0C0000}"/>
    <cellStyle name="Chuẩn 4 64" xfId="1735" xr:uid="{00000000-0005-0000-0000-00002F0C0000}"/>
    <cellStyle name="Chuẩn 4 65" xfId="1764" xr:uid="{00000000-0005-0000-0000-0000300C0000}"/>
    <cellStyle name="Chuẩn 4 66" xfId="1792" xr:uid="{00000000-0005-0000-0000-0000310C0000}"/>
    <cellStyle name="Chuẩn 4 67" xfId="1820" xr:uid="{00000000-0005-0000-0000-0000320C0000}"/>
    <cellStyle name="Chuẩn 4 68" xfId="1847" xr:uid="{00000000-0005-0000-0000-0000330C0000}"/>
    <cellStyle name="Chuẩn 4 69" xfId="1875" xr:uid="{00000000-0005-0000-0000-0000340C0000}"/>
    <cellStyle name="Chuẩn 4 7" xfId="156" xr:uid="{00000000-0005-0000-0000-0000350C0000}"/>
    <cellStyle name="Chuẩn 4 70" xfId="1901" xr:uid="{00000000-0005-0000-0000-0000360C0000}"/>
    <cellStyle name="Chuẩn 4 71" xfId="1930" xr:uid="{00000000-0005-0000-0000-0000370C0000}"/>
    <cellStyle name="Chuẩn 4 72" xfId="1956" xr:uid="{00000000-0005-0000-0000-0000380C0000}"/>
    <cellStyle name="Chuẩn 4 73" xfId="1995" xr:uid="{00000000-0005-0000-0000-0000390C0000}"/>
    <cellStyle name="Chuẩn 4 74" xfId="2002" xr:uid="{00000000-0005-0000-0000-00003A0C0000}"/>
    <cellStyle name="Chuẩn 4 75" xfId="2048" xr:uid="{00000000-0005-0000-0000-00003B0C0000}"/>
    <cellStyle name="Chuẩn 4 76" xfId="2021" xr:uid="{00000000-0005-0000-0000-00003C0C0000}"/>
    <cellStyle name="Chuẩn 4 77" xfId="2091" xr:uid="{00000000-0005-0000-0000-00003D0C0000}"/>
    <cellStyle name="Chuẩn 4 78" xfId="2070" xr:uid="{00000000-0005-0000-0000-00003E0C0000}"/>
    <cellStyle name="Chuẩn 4 79" xfId="2137" xr:uid="{00000000-0005-0000-0000-00003F0C0000}"/>
    <cellStyle name="Chuẩn 4 8" xfId="186" xr:uid="{00000000-0005-0000-0000-0000400C0000}"/>
    <cellStyle name="Chuẩn 4 80" xfId="2344" xr:uid="{00000000-0005-0000-0000-0000410C0000}"/>
    <cellStyle name="Chuẩn 4 81" xfId="2477" xr:uid="{00000000-0005-0000-0000-0000420C0000}"/>
    <cellStyle name="Chuẩn 4 82" xfId="2396" xr:uid="{00000000-0005-0000-0000-0000430C0000}"/>
    <cellStyle name="Chuẩn 4 83" xfId="2486" xr:uid="{00000000-0005-0000-0000-0000440C0000}"/>
    <cellStyle name="Chuẩn 4 84" xfId="2490" xr:uid="{00000000-0005-0000-0000-0000450C0000}"/>
    <cellStyle name="Chuẩn 4 85" xfId="2495" xr:uid="{00000000-0005-0000-0000-0000460C0000}"/>
    <cellStyle name="Chuẩn 4 86" xfId="2779" xr:uid="{00000000-0005-0000-0000-0000470C0000}"/>
    <cellStyle name="Chuẩn 4 87" xfId="2784" xr:uid="{00000000-0005-0000-0000-0000480C0000}"/>
    <cellStyle name="Chuẩn 4 88" xfId="2789" xr:uid="{00000000-0005-0000-0000-0000490C0000}"/>
    <cellStyle name="Chuẩn 4 89" xfId="2693" xr:uid="{00000000-0005-0000-0000-00004A0C0000}"/>
    <cellStyle name="Chuẩn 4 9" xfId="216" xr:uid="{00000000-0005-0000-0000-00004B0C0000}"/>
    <cellStyle name="Chuẩn 4 90" xfId="2799" xr:uid="{00000000-0005-0000-0000-00004C0C0000}"/>
    <cellStyle name="Chuẩn 4 91" xfId="2804" xr:uid="{00000000-0005-0000-0000-00004D0C0000}"/>
    <cellStyle name="Chuẩn 4 92" xfId="2974" xr:uid="{00000000-0005-0000-0000-00004E0C0000}"/>
    <cellStyle name="Chuẩn 4 93" xfId="2902" xr:uid="{00000000-0005-0000-0000-00004F0C0000}"/>
    <cellStyle name="Chuẩn 4 94" xfId="2921" xr:uid="{00000000-0005-0000-0000-0000500C0000}"/>
    <cellStyle name="Chuẩn 4 95" xfId="2896" xr:uid="{00000000-0005-0000-0000-0000510C0000}"/>
    <cellStyle name="Chuẩn 4 96" xfId="2873" xr:uid="{00000000-0005-0000-0000-0000520C0000}"/>
    <cellStyle name="Chuẩn 4 97" xfId="2654" xr:uid="{00000000-0005-0000-0000-0000530C0000}"/>
    <cellStyle name="Chuẩn 4 98" xfId="2992" xr:uid="{00000000-0005-0000-0000-0000540C0000}"/>
    <cellStyle name="Chuẩn 4 99" xfId="2542" xr:uid="{00000000-0005-0000-0000-0000550C0000}"/>
    <cellStyle name="Chuẩn 40" xfId="4025" xr:uid="{00000000-0005-0000-0000-0000560C0000}"/>
    <cellStyle name="Chuẩn 40 10" xfId="4522" xr:uid="{00000000-0005-0000-0000-0000570C0000}"/>
    <cellStyle name="Chuẩn 40 2" xfId="4250" xr:uid="{00000000-0005-0000-0000-0000580C0000}"/>
    <cellStyle name="Chuẩn 40 3" xfId="4198" xr:uid="{00000000-0005-0000-0000-0000590C0000}"/>
    <cellStyle name="Chuẩn 40 4" xfId="4471" xr:uid="{00000000-0005-0000-0000-00005A0C0000}"/>
    <cellStyle name="Chuẩn 40 5" xfId="4328" xr:uid="{00000000-0005-0000-0000-00005B0C0000}"/>
    <cellStyle name="Chuẩn 40 6" xfId="4341" xr:uid="{00000000-0005-0000-0000-00005C0C0000}"/>
    <cellStyle name="Chuẩn 40 7" xfId="4348" xr:uid="{00000000-0005-0000-0000-00005D0C0000}"/>
    <cellStyle name="Chuẩn 40 8" xfId="4362" xr:uid="{00000000-0005-0000-0000-00005E0C0000}"/>
    <cellStyle name="Chuẩn 40 9" xfId="4572" xr:uid="{00000000-0005-0000-0000-00005F0C0000}"/>
    <cellStyle name="Chuẩn 41" xfId="4028" xr:uid="{00000000-0005-0000-0000-0000600C0000}"/>
    <cellStyle name="Chuẩn 41 10" xfId="4521" xr:uid="{00000000-0005-0000-0000-0000610C0000}"/>
    <cellStyle name="Chuẩn 41 2" xfId="4251" xr:uid="{00000000-0005-0000-0000-0000620C0000}"/>
    <cellStyle name="Chuẩn 41 3" xfId="4196" xr:uid="{00000000-0005-0000-0000-0000630C0000}"/>
    <cellStyle name="Chuẩn 41 4" xfId="4472" xr:uid="{00000000-0005-0000-0000-0000640C0000}"/>
    <cellStyle name="Chuẩn 41 5" xfId="4327" xr:uid="{00000000-0005-0000-0000-0000650C0000}"/>
    <cellStyle name="Chuẩn 41 6" xfId="4476" xr:uid="{00000000-0005-0000-0000-0000660C0000}"/>
    <cellStyle name="Chuẩn 41 7" xfId="4482" xr:uid="{00000000-0005-0000-0000-0000670C0000}"/>
    <cellStyle name="Chuẩn 41 8" xfId="4483" xr:uid="{00000000-0005-0000-0000-0000680C0000}"/>
    <cellStyle name="Chuẩn 41 9" xfId="4573" xr:uid="{00000000-0005-0000-0000-0000690C0000}"/>
    <cellStyle name="Chuẩn 5" xfId="5" xr:uid="{00000000-0005-0000-0000-00006A0C0000}"/>
    <cellStyle name="Chuẩn 5 10" xfId="246" xr:uid="{00000000-0005-0000-0000-00006B0C0000}"/>
    <cellStyle name="Chuẩn 5 100" xfId="2995" xr:uid="{00000000-0005-0000-0000-00006C0C0000}"/>
    <cellStyle name="Chuẩn 5 101" xfId="2984" xr:uid="{00000000-0005-0000-0000-00006D0C0000}"/>
    <cellStyle name="Chuẩn 5 102" xfId="3708" xr:uid="{00000000-0005-0000-0000-00006E0C0000}"/>
    <cellStyle name="Chuẩn 5 103" xfId="3234" xr:uid="{00000000-0005-0000-0000-00006F0C0000}"/>
    <cellStyle name="Chuẩn 5 104" xfId="3563" xr:uid="{00000000-0005-0000-0000-0000700C0000}"/>
    <cellStyle name="Chuẩn 5 105" xfId="3190" xr:uid="{00000000-0005-0000-0000-0000710C0000}"/>
    <cellStyle name="Chuẩn 5 106" xfId="3567" xr:uid="{00000000-0005-0000-0000-0000720C0000}"/>
    <cellStyle name="Chuẩn 5 107" xfId="3184" xr:uid="{00000000-0005-0000-0000-0000730C0000}"/>
    <cellStyle name="Chuẩn 5 108" xfId="3574" xr:uid="{00000000-0005-0000-0000-0000740C0000}"/>
    <cellStyle name="Chuẩn 5 109" xfId="3179" xr:uid="{00000000-0005-0000-0000-0000750C0000}"/>
    <cellStyle name="Chuẩn 5 11" xfId="275" xr:uid="{00000000-0005-0000-0000-0000760C0000}"/>
    <cellStyle name="Chuẩn 5 110" xfId="3584" xr:uid="{00000000-0005-0000-0000-0000770C0000}"/>
    <cellStyle name="Chuẩn 5 111" xfId="3174" xr:uid="{00000000-0005-0000-0000-0000780C0000}"/>
    <cellStyle name="Chuẩn 5 112" xfId="3618" xr:uid="{00000000-0005-0000-0000-0000790C0000}"/>
    <cellStyle name="Chuẩn 5 113" xfId="3172" xr:uid="{00000000-0005-0000-0000-00007A0C0000}"/>
    <cellStyle name="Chuẩn 5 114" xfId="3627" xr:uid="{00000000-0005-0000-0000-00007B0C0000}"/>
    <cellStyle name="Chuẩn 5 115" xfId="3167" xr:uid="{00000000-0005-0000-0000-00007C0C0000}"/>
    <cellStyle name="Chuẩn 5 116" xfId="3644" xr:uid="{00000000-0005-0000-0000-00007D0C0000}"/>
    <cellStyle name="Chuẩn 5 117" xfId="3163" xr:uid="{00000000-0005-0000-0000-00007E0C0000}"/>
    <cellStyle name="Chuẩn 5 118" xfId="3655" xr:uid="{00000000-0005-0000-0000-00007F0C0000}"/>
    <cellStyle name="Chuẩn 5 119" xfId="3158" xr:uid="{00000000-0005-0000-0000-0000800C0000}"/>
    <cellStyle name="Chuẩn 5 12" xfId="305" xr:uid="{00000000-0005-0000-0000-0000810C0000}"/>
    <cellStyle name="Chuẩn 5 120" xfId="3772" xr:uid="{00000000-0005-0000-0000-0000820C0000}"/>
    <cellStyle name="Chuẩn 5 121" xfId="3207" xr:uid="{00000000-0005-0000-0000-0000830C0000}"/>
    <cellStyle name="Chuẩn 5 122" xfId="3779" xr:uid="{00000000-0005-0000-0000-0000840C0000}"/>
    <cellStyle name="Chuẩn 5 123" xfId="3201" xr:uid="{00000000-0005-0000-0000-0000850C0000}"/>
    <cellStyle name="Chuẩn 5 124" xfId="3784" xr:uid="{00000000-0005-0000-0000-0000860C0000}"/>
    <cellStyle name="Chuẩn 5 125" xfId="3191" xr:uid="{00000000-0005-0000-0000-0000870C0000}"/>
    <cellStyle name="Chuẩn 5 126" xfId="3800" xr:uid="{00000000-0005-0000-0000-0000880C0000}"/>
    <cellStyle name="Chuẩn 5 127" xfId="4062" xr:uid="{00000000-0005-0000-0000-0000890C0000}"/>
    <cellStyle name="Chuẩn 5 128" xfId="4075" xr:uid="{00000000-0005-0000-0000-00008A0C0000}"/>
    <cellStyle name="Chuẩn 5 129" xfId="4104" xr:uid="{00000000-0005-0000-0000-00008B0C0000}"/>
    <cellStyle name="Chuẩn 5 13" xfId="336" xr:uid="{00000000-0005-0000-0000-00008C0C0000}"/>
    <cellStyle name="Chuẩn 5 130" xfId="4135" xr:uid="{00000000-0005-0000-0000-00008D0C0000}"/>
    <cellStyle name="Chuẩn 5 131" xfId="4166" xr:uid="{00000000-0005-0000-0000-00008E0C0000}"/>
    <cellStyle name="Chuẩn 5 132" xfId="4224" xr:uid="{00000000-0005-0000-0000-00008F0C0000}"/>
    <cellStyle name="Chuẩn 5 133" xfId="4259" xr:uid="{00000000-0005-0000-0000-0000900C0000}"/>
    <cellStyle name="Chuẩn 5 134" xfId="4399" xr:uid="{00000000-0005-0000-0000-0000910C0000}"/>
    <cellStyle name="Chuẩn 5 135" xfId="4403" xr:uid="{00000000-0005-0000-0000-0000920C0000}"/>
    <cellStyle name="Chuẩn 5 136" xfId="4360" xr:uid="{00000000-0005-0000-0000-0000930C0000}"/>
    <cellStyle name="Chuẩn 5 137" xfId="4339" xr:uid="{00000000-0005-0000-0000-0000940C0000}"/>
    <cellStyle name="Chuẩn 5 138" xfId="4487" xr:uid="{00000000-0005-0000-0000-0000950C0000}"/>
    <cellStyle name="Chuẩn 5 139" xfId="4551" xr:uid="{00000000-0005-0000-0000-0000960C0000}"/>
    <cellStyle name="Chuẩn 5 14" xfId="382" xr:uid="{00000000-0005-0000-0000-0000970C0000}"/>
    <cellStyle name="Chuẩn 5 15" xfId="420" xr:uid="{00000000-0005-0000-0000-0000980C0000}"/>
    <cellStyle name="Chuẩn 5 16" xfId="391" xr:uid="{00000000-0005-0000-0000-0000990C0000}"/>
    <cellStyle name="Chuẩn 5 17" xfId="549" xr:uid="{00000000-0005-0000-0000-00009A0C0000}"/>
    <cellStyle name="Chuẩn 5 18" xfId="487" xr:uid="{00000000-0005-0000-0000-00009B0C0000}"/>
    <cellStyle name="Chuẩn 5 19" xfId="552" xr:uid="{00000000-0005-0000-0000-00009C0C0000}"/>
    <cellStyle name="Chuẩn 5 2" xfId="20" xr:uid="{00000000-0005-0000-0000-00009D0C0000}"/>
    <cellStyle name="Chuẩn 5 2 10" xfId="290" xr:uid="{00000000-0005-0000-0000-00009E0C0000}"/>
    <cellStyle name="Chuẩn 5 2 100" xfId="2618" xr:uid="{00000000-0005-0000-0000-00009F0C0000}"/>
    <cellStyle name="Chuẩn 5 2 101" xfId="3714" xr:uid="{00000000-0005-0000-0000-0000A00C0000}"/>
    <cellStyle name="Chuẩn 5 2 102" xfId="3229" xr:uid="{00000000-0005-0000-0000-0000A10C0000}"/>
    <cellStyle name="Chuẩn 5 2 103" xfId="3566" xr:uid="{00000000-0005-0000-0000-0000A20C0000}"/>
    <cellStyle name="Chuẩn 5 2 104" xfId="3186" xr:uid="{00000000-0005-0000-0000-0000A30C0000}"/>
    <cellStyle name="Chuẩn 5 2 105" xfId="3570" xr:uid="{00000000-0005-0000-0000-0000A40C0000}"/>
    <cellStyle name="Chuẩn 5 2 106" xfId="3181" xr:uid="{00000000-0005-0000-0000-0000A50C0000}"/>
    <cellStyle name="Chuẩn 5 2 107" xfId="3578" xr:uid="{00000000-0005-0000-0000-0000A60C0000}"/>
    <cellStyle name="Chuẩn 5 2 108" xfId="3178" xr:uid="{00000000-0005-0000-0000-0000A70C0000}"/>
    <cellStyle name="Chuẩn 5 2 109" xfId="3596" xr:uid="{00000000-0005-0000-0000-0000A80C0000}"/>
    <cellStyle name="Chuẩn 5 2 11" xfId="320" xr:uid="{00000000-0005-0000-0000-0000A90C0000}"/>
    <cellStyle name="Chuẩn 5 2 110" xfId="3171" xr:uid="{00000000-0005-0000-0000-0000AA0C0000}"/>
    <cellStyle name="Chuẩn 5 2 111" xfId="3628" xr:uid="{00000000-0005-0000-0000-0000AB0C0000}"/>
    <cellStyle name="Chuẩn 5 2 112" xfId="3168" xr:uid="{00000000-0005-0000-0000-0000AC0C0000}"/>
    <cellStyle name="Chuẩn 5 2 113" xfId="3637" xr:uid="{00000000-0005-0000-0000-0000AD0C0000}"/>
    <cellStyle name="Chuẩn 5 2 114" xfId="3165" xr:uid="{00000000-0005-0000-0000-0000AE0C0000}"/>
    <cellStyle name="Chuẩn 5 2 115" xfId="3654" xr:uid="{00000000-0005-0000-0000-0000AF0C0000}"/>
    <cellStyle name="Chuẩn 5 2 116" xfId="3161" xr:uid="{00000000-0005-0000-0000-0000B00C0000}"/>
    <cellStyle name="Chuẩn 5 2 117" xfId="3659" xr:uid="{00000000-0005-0000-0000-0000B10C0000}"/>
    <cellStyle name="Chuẩn 5 2 118" xfId="3156" xr:uid="{00000000-0005-0000-0000-0000B20C0000}"/>
    <cellStyle name="Chuẩn 5 2 119" xfId="3776" xr:uid="{00000000-0005-0000-0000-0000B30C0000}"/>
    <cellStyle name="Chuẩn 5 2 12" xfId="351" xr:uid="{00000000-0005-0000-0000-0000B40C0000}"/>
    <cellStyle name="Chuẩn 5 2 120" xfId="3205" xr:uid="{00000000-0005-0000-0000-0000B50C0000}"/>
    <cellStyle name="Chuẩn 5 2 121" xfId="3782" xr:uid="{00000000-0005-0000-0000-0000B60C0000}"/>
    <cellStyle name="Chuẩn 5 2 122" xfId="3198" xr:uid="{00000000-0005-0000-0000-0000B70C0000}"/>
    <cellStyle name="Chuẩn 5 2 123" xfId="3788" xr:uid="{00000000-0005-0000-0000-0000B80C0000}"/>
    <cellStyle name="Chuẩn 5 2 124" xfId="3185" xr:uid="{00000000-0005-0000-0000-0000B90C0000}"/>
    <cellStyle name="Chuẩn 5 2 125" xfId="3804" xr:uid="{00000000-0005-0000-0000-0000BA0C0000}"/>
    <cellStyle name="Chuẩn 5 2 126" xfId="4063" xr:uid="{00000000-0005-0000-0000-0000BB0C0000}"/>
    <cellStyle name="Chuẩn 5 2 127" xfId="4090" xr:uid="{00000000-0005-0000-0000-0000BC0C0000}"/>
    <cellStyle name="Chuẩn 5 2 128" xfId="4115" xr:uid="{00000000-0005-0000-0000-0000BD0C0000}"/>
    <cellStyle name="Chuẩn 5 2 129" xfId="4150" xr:uid="{00000000-0005-0000-0000-0000BE0C0000}"/>
    <cellStyle name="Chuẩn 5 2 13" xfId="421" xr:uid="{00000000-0005-0000-0000-0000BF0C0000}"/>
    <cellStyle name="Chuẩn 5 2 130" xfId="4181" xr:uid="{00000000-0005-0000-0000-0000C00C0000}"/>
    <cellStyle name="Chuẩn 5 2 131" xfId="4217" xr:uid="{00000000-0005-0000-0000-0000C10C0000}"/>
    <cellStyle name="Chuẩn 5 2 132" xfId="4274" xr:uid="{00000000-0005-0000-0000-0000C20C0000}"/>
    <cellStyle name="Chuẩn 5 2 133" xfId="4389" xr:uid="{00000000-0005-0000-0000-0000C30C0000}"/>
    <cellStyle name="Chuẩn 5 2 134" xfId="4310" xr:uid="{00000000-0005-0000-0000-0000C40C0000}"/>
    <cellStyle name="Chuẩn 5 2 135" xfId="4421" xr:uid="{00000000-0005-0000-0000-0000C50C0000}"/>
    <cellStyle name="Chuẩn 5 2 136" xfId="4449" xr:uid="{00000000-0005-0000-0000-0000C60C0000}"/>
    <cellStyle name="Chuẩn 5 2 137" xfId="4502" xr:uid="{00000000-0005-0000-0000-0000C70C0000}"/>
    <cellStyle name="Chuẩn 5 2 138" xfId="4537" xr:uid="{00000000-0005-0000-0000-0000C80C0000}"/>
    <cellStyle name="Chuẩn 5 2 14" xfId="409" xr:uid="{00000000-0005-0000-0000-0000C90C0000}"/>
    <cellStyle name="Chuẩn 5 2 15" xfId="366" xr:uid="{00000000-0005-0000-0000-0000CA0C0000}"/>
    <cellStyle name="Chuẩn 5 2 16" xfId="553" xr:uid="{00000000-0005-0000-0000-0000CB0C0000}"/>
    <cellStyle name="Chuẩn 5 2 17" xfId="485" xr:uid="{00000000-0005-0000-0000-0000CC0C0000}"/>
    <cellStyle name="Chuẩn 5 2 18" xfId="554" xr:uid="{00000000-0005-0000-0000-0000CD0C0000}"/>
    <cellStyle name="Chuẩn 5 2 19" xfId="479" xr:uid="{00000000-0005-0000-0000-0000CE0C0000}"/>
    <cellStyle name="Chuẩn 5 2 2" xfId="50" xr:uid="{00000000-0005-0000-0000-0000CF0C0000}"/>
    <cellStyle name="Chuẩn 5 2 20" xfId="560" xr:uid="{00000000-0005-0000-0000-0000D00C0000}"/>
    <cellStyle name="Chuẩn 5 2 21" xfId="470" xr:uid="{00000000-0005-0000-0000-0000D10C0000}"/>
    <cellStyle name="Chuẩn 5 2 22" xfId="857" xr:uid="{00000000-0005-0000-0000-0000D20C0000}"/>
    <cellStyle name="Chuẩn 5 2 23" xfId="716" xr:uid="{00000000-0005-0000-0000-0000D30C0000}"/>
    <cellStyle name="Chuẩn 5 2 24" xfId="873" xr:uid="{00000000-0005-0000-0000-0000D40C0000}"/>
    <cellStyle name="Chuẩn 5 2 25" xfId="704" xr:uid="{00000000-0005-0000-0000-0000D50C0000}"/>
    <cellStyle name="Chuẩn 5 2 26" xfId="891" xr:uid="{00000000-0005-0000-0000-0000D60C0000}"/>
    <cellStyle name="Chuẩn 5 2 27" xfId="685" xr:uid="{00000000-0005-0000-0000-0000D70C0000}"/>
    <cellStyle name="Chuẩn 5 2 28" xfId="911" xr:uid="{00000000-0005-0000-0000-0000D80C0000}"/>
    <cellStyle name="Chuẩn 5 2 29" xfId="663" xr:uid="{00000000-0005-0000-0000-0000D90C0000}"/>
    <cellStyle name="Chuẩn 5 2 3" xfId="82" xr:uid="{00000000-0005-0000-0000-0000DA0C0000}"/>
    <cellStyle name="Chuẩn 5 2 30" xfId="935" xr:uid="{00000000-0005-0000-0000-0000DB0C0000}"/>
    <cellStyle name="Chuẩn 5 2 31" xfId="636" xr:uid="{00000000-0005-0000-0000-0000DC0C0000}"/>
    <cellStyle name="Chuẩn 5 2 32" xfId="992" xr:uid="{00000000-0005-0000-0000-0000DD0C0000}"/>
    <cellStyle name="Chuẩn 5 2 33" xfId="989" xr:uid="{00000000-0005-0000-0000-0000DE0C0000}"/>
    <cellStyle name="Chuẩn 5 2 34" xfId="1021" xr:uid="{00000000-0005-0000-0000-0000DF0C0000}"/>
    <cellStyle name="Chuẩn 5 2 35" xfId="1051" xr:uid="{00000000-0005-0000-0000-0000E00C0000}"/>
    <cellStyle name="Chuẩn 5 2 36" xfId="1081" xr:uid="{00000000-0005-0000-0000-0000E10C0000}"/>
    <cellStyle name="Chuẩn 5 2 37" xfId="1111" xr:uid="{00000000-0005-0000-0000-0000E20C0000}"/>
    <cellStyle name="Chuẩn 5 2 38" xfId="1141" xr:uid="{00000000-0005-0000-0000-0000E30C0000}"/>
    <cellStyle name="Chuẩn 5 2 39" xfId="1171" xr:uid="{00000000-0005-0000-0000-0000E40C0000}"/>
    <cellStyle name="Chuẩn 5 2 4" xfId="111" xr:uid="{00000000-0005-0000-0000-0000E50C0000}"/>
    <cellStyle name="Chuẩn 5 2 40" xfId="1201" xr:uid="{00000000-0005-0000-0000-0000E60C0000}"/>
    <cellStyle name="Chuẩn 5 2 41" xfId="1230" xr:uid="{00000000-0005-0000-0000-0000E70C0000}"/>
    <cellStyle name="Chuẩn 5 2 42" xfId="1260" xr:uid="{00000000-0005-0000-0000-0000E80C0000}"/>
    <cellStyle name="Chuẩn 5 2 43" xfId="1290" xr:uid="{00000000-0005-0000-0000-0000E90C0000}"/>
    <cellStyle name="Chuẩn 5 2 44" xfId="1319" xr:uid="{00000000-0005-0000-0000-0000EA0C0000}"/>
    <cellStyle name="Chuẩn 5 2 45" xfId="1349" xr:uid="{00000000-0005-0000-0000-0000EB0C0000}"/>
    <cellStyle name="Chuẩn 5 2 46" xfId="1378" xr:uid="{00000000-0005-0000-0000-0000EC0C0000}"/>
    <cellStyle name="Chuẩn 5 2 47" xfId="1406" xr:uid="{00000000-0005-0000-0000-0000ED0C0000}"/>
    <cellStyle name="Chuẩn 5 2 48" xfId="1435" xr:uid="{00000000-0005-0000-0000-0000EE0C0000}"/>
    <cellStyle name="Chuẩn 5 2 49" xfId="1464" xr:uid="{00000000-0005-0000-0000-0000EF0C0000}"/>
    <cellStyle name="Chuẩn 5 2 5" xfId="142" xr:uid="{00000000-0005-0000-0000-0000F00C0000}"/>
    <cellStyle name="Chuẩn 5 2 50" xfId="1493" xr:uid="{00000000-0005-0000-0000-0000F10C0000}"/>
    <cellStyle name="Chuẩn 5 2 51" xfId="1522" xr:uid="{00000000-0005-0000-0000-0000F20C0000}"/>
    <cellStyle name="Chuẩn 5 2 52" xfId="1551" xr:uid="{00000000-0005-0000-0000-0000F30C0000}"/>
    <cellStyle name="Chuẩn 5 2 53" xfId="1579" xr:uid="{00000000-0005-0000-0000-0000F40C0000}"/>
    <cellStyle name="Chuẩn 5 2 54" xfId="1608" xr:uid="{00000000-0005-0000-0000-0000F50C0000}"/>
    <cellStyle name="Chuẩn 5 2 55" xfId="1636" xr:uid="{00000000-0005-0000-0000-0000F60C0000}"/>
    <cellStyle name="Chuẩn 5 2 56" xfId="1664" xr:uid="{00000000-0005-0000-0000-0000F70C0000}"/>
    <cellStyle name="Chuẩn 5 2 57" xfId="1692" xr:uid="{00000000-0005-0000-0000-0000F80C0000}"/>
    <cellStyle name="Chuẩn 5 2 58" xfId="1721" xr:uid="{00000000-0005-0000-0000-0000F90C0000}"/>
    <cellStyle name="Chuẩn 5 2 59" xfId="1750" xr:uid="{00000000-0005-0000-0000-0000FA0C0000}"/>
    <cellStyle name="Chuẩn 5 2 6" xfId="172" xr:uid="{00000000-0005-0000-0000-0000FB0C0000}"/>
    <cellStyle name="Chuẩn 5 2 60" xfId="1778" xr:uid="{00000000-0005-0000-0000-0000FC0C0000}"/>
    <cellStyle name="Chuẩn 5 2 61" xfId="1806" xr:uid="{00000000-0005-0000-0000-0000FD0C0000}"/>
    <cellStyle name="Chuẩn 5 2 62" xfId="1833" xr:uid="{00000000-0005-0000-0000-0000FE0C0000}"/>
    <cellStyle name="Chuẩn 5 2 63" xfId="1862" xr:uid="{00000000-0005-0000-0000-0000FF0C0000}"/>
    <cellStyle name="Chuẩn 5 2 64" xfId="1889" xr:uid="{00000000-0005-0000-0000-0000000D0000}"/>
    <cellStyle name="Chuẩn 5 2 65" xfId="1916" xr:uid="{00000000-0005-0000-0000-0000010D0000}"/>
    <cellStyle name="Chuẩn 5 2 66" xfId="1943" xr:uid="{00000000-0005-0000-0000-0000020D0000}"/>
    <cellStyle name="Chuẩn 5 2 67" xfId="1970" xr:uid="{00000000-0005-0000-0000-0000030D0000}"/>
    <cellStyle name="Chuẩn 5 2 68" xfId="1996" xr:uid="{00000000-0005-0000-0000-0000040D0000}"/>
    <cellStyle name="Chuẩn 5 2 69" xfId="2022" xr:uid="{00000000-0005-0000-0000-0000050D0000}"/>
    <cellStyle name="Chuẩn 5 2 7" xfId="202" xr:uid="{00000000-0005-0000-0000-0000060D0000}"/>
    <cellStyle name="Chuẩn 5 2 70" xfId="2046" xr:uid="{00000000-0005-0000-0000-0000070D0000}"/>
    <cellStyle name="Chuẩn 5 2 71" xfId="2071" xr:uid="{00000000-0005-0000-0000-0000080D0000}"/>
    <cellStyle name="Chuẩn 5 2 72" xfId="2127" xr:uid="{00000000-0005-0000-0000-0000090D0000}"/>
    <cellStyle name="Chuẩn 5 2 73" xfId="2114" xr:uid="{00000000-0005-0000-0000-00000A0D0000}"/>
    <cellStyle name="Chuẩn 5 2 74" xfId="2173" xr:uid="{00000000-0005-0000-0000-00000B0D0000}"/>
    <cellStyle name="Chuẩn 5 2 75" xfId="2161" xr:uid="{00000000-0005-0000-0000-00000C0D0000}"/>
    <cellStyle name="Chuẩn 5 2 76" xfId="2214" xr:uid="{00000000-0005-0000-0000-00000D0D0000}"/>
    <cellStyle name="Chuẩn 5 2 77" xfId="2202" xr:uid="{00000000-0005-0000-0000-00000E0D0000}"/>
    <cellStyle name="Chuẩn 5 2 78" xfId="2249" xr:uid="{00000000-0005-0000-0000-00000F0D0000}"/>
    <cellStyle name="Chuẩn 5 2 79" xfId="2360" xr:uid="{00000000-0005-0000-0000-0000100D0000}"/>
    <cellStyle name="Chuẩn 5 2 8" xfId="232" xr:uid="{00000000-0005-0000-0000-0000110D0000}"/>
    <cellStyle name="Chuẩn 5 2 80" xfId="2452" xr:uid="{00000000-0005-0000-0000-0000120D0000}"/>
    <cellStyle name="Chuẩn 5 2 81" xfId="2403" xr:uid="{00000000-0005-0000-0000-0000130D0000}"/>
    <cellStyle name="Chuẩn 5 2 82" xfId="2417" xr:uid="{00000000-0005-0000-0000-0000140D0000}"/>
    <cellStyle name="Chuẩn 5 2 83" xfId="2399" xr:uid="{00000000-0005-0000-0000-0000150D0000}"/>
    <cellStyle name="Chuẩn 5 2 84" xfId="2511" xr:uid="{00000000-0005-0000-0000-0000160D0000}"/>
    <cellStyle name="Chuẩn 5 2 85" xfId="2680" xr:uid="{00000000-0005-0000-0000-0000170D0000}"/>
    <cellStyle name="Chuẩn 5 2 86" xfId="2668" xr:uid="{00000000-0005-0000-0000-0000180D0000}"/>
    <cellStyle name="Chuẩn 5 2 87" xfId="2732" xr:uid="{00000000-0005-0000-0000-0000190D0000}"/>
    <cellStyle name="Chuẩn 5 2 88" xfId="2787" xr:uid="{00000000-0005-0000-0000-00001A0D0000}"/>
    <cellStyle name="Chuẩn 5 2 89" xfId="2768" xr:uid="{00000000-0005-0000-0000-00001B0D0000}"/>
    <cellStyle name="Chuẩn 5 2 9" xfId="261" xr:uid="{00000000-0005-0000-0000-00001C0D0000}"/>
    <cellStyle name="Chuẩn 5 2 90" xfId="2820" xr:uid="{00000000-0005-0000-0000-00001D0D0000}"/>
    <cellStyle name="Chuẩn 5 2 91" xfId="2948" xr:uid="{00000000-0005-0000-0000-00001E0D0000}"/>
    <cellStyle name="Chuẩn 5 2 92" xfId="2891" xr:uid="{00000000-0005-0000-0000-00001F0D0000}"/>
    <cellStyle name="Chuẩn 5 2 93" xfId="2851" xr:uid="{00000000-0005-0000-0000-0000200D0000}"/>
    <cellStyle name="Chuẩn 5 2 94" xfId="2966" xr:uid="{00000000-0005-0000-0000-0000210D0000}"/>
    <cellStyle name="Chuẩn 5 2 95" xfId="2927" xr:uid="{00000000-0005-0000-0000-0000220D0000}"/>
    <cellStyle name="Chuẩn 5 2 96" xfId="2621" xr:uid="{00000000-0005-0000-0000-0000230D0000}"/>
    <cellStyle name="Chuẩn 5 2 97" xfId="2761" xr:uid="{00000000-0005-0000-0000-0000240D0000}"/>
    <cellStyle name="Chuẩn 5 2 98" xfId="2546" xr:uid="{00000000-0005-0000-0000-0000250D0000}"/>
    <cellStyle name="Chuẩn 5 2 99" xfId="2574" xr:uid="{00000000-0005-0000-0000-0000260D0000}"/>
    <cellStyle name="Chuẩn 5 20" xfId="480" xr:uid="{00000000-0005-0000-0000-0000270D0000}"/>
    <cellStyle name="Chuẩn 5 21" xfId="557" xr:uid="{00000000-0005-0000-0000-0000280D0000}"/>
    <cellStyle name="Chuẩn 5 22" xfId="472" xr:uid="{00000000-0005-0000-0000-0000290D0000}"/>
    <cellStyle name="Chuẩn 5 23" xfId="853" xr:uid="{00000000-0005-0000-0000-00002A0D0000}"/>
    <cellStyle name="Chuẩn 5 24" xfId="720" xr:uid="{00000000-0005-0000-0000-00002B0D0000}"/>
    <cellStyle name="Chuẩn 5 25" xfId="869" xr:uid="{00000000-0005-0000-0000-00002C0D0000}"/>
    <cellStyle name="Chuẩn 5 26" xfId="708" xr:uid="{00000000-0005-0000-0000-00002D0D0000}"/>
    <cellStyle name="Chuẩn 5 27" xfId="885" xr:uid="{00000000-0005-0000-0000-00002E0D0000}"/>
    <cellStyle name="Chuẩn 5 28" xfId="690" xr:uid="{00000000-0005-0000-0000-00002F0D0000}"/>
    <cellStyle name="Chuẩn 5 29" xfId="905" xr:uid="{00000000-0005-0000-0000-0000300D0000}"/>
    <cellStyle name="Chuẩn 5 3" xfId="35" xr:uid="{00000000-0005-0000-0000-0000310D0000}"/>
    <cellStyle name="Chuẩn 5 3 2" xfId="3737" xr:uid="{00000000-0005-0000-0000-0000320D0000}"/>
    <cellStyle name="Chuẩn 5 3 3" xfId="3738" xr:uid="{00000000-0005-0000-0000-0000330D0000}"/>
    <cellStyle name="Chuẩn 5 30" xfId="669" xr:uid="{00000000-0005-0000-0000-0000340D0000}"/>
    <cellStyle name="Chuẩn 5 31" xfId="929" xr:uid="{00000000-0005-0000-0000-0000350D0000}"/>
    <cellStyle name="Chuẩn 5 32" xfId="642" xr:uid="{00000000-0005-0000-0000-0000360D0000}"/>
    <cellStyle name="Chuẩn 5 33" xfId="957" xr:uid="{00000000-0005-0000-0000-0000370D0000}"/>
    <cellStyle name="Chuẩn 5 34" xfId="983" xr:uid="{00000000-0005-0000-0000-0000380D0000}"/>
    <cellStyle name="Chuẩn 5 35" xfId="1015" xr:uid="{00000000-0005-0000-0000-0000390D0000}"/>
    <cellStyle name="Chuẩn 5 36" xfId="1045" xr:uid="{00000000-0005-0000-0000-00003A0D0000}"/>
    <cellStyle name="Chuẩn 5 37" xfId="1075" xr:uid="{00000000-0005-0000-0000-00003B0D0000}"/>
    <cellStyle name="Chuẩn 5 38" xfId="1105" xr:uid="{00000000-0005-0000-0000-00003C0D0000}"/>
    <cellStyle name="Chuẩn 5 39" xfId="1135" xr:uid="{00000000-0005-0000-0000-00003D0D0000}"/>
    <cellStyle name="Chuẩn 5 4" xfId="67" xr:uid="{00000000-0005-0000-0000-00003E0D0000}"/>
    <cellStyle name="Chuẩn 5 4 2" xfId="3742" xr:uid="{00000000-0005-0000-0000-00003F0D0000}"/>
    <cellStyle name="Chuẩn 5 4 3" xfId="3743" xr:uid="{00000000-0005-0000-0000-0000400D0000}"/>
    <cellStyle name="Chuẩn 5 40" xfId="1165" xr:uid="{00000000-0005-0000-0000-0000410D0000}"/>
    <cellStyle name="Chuẩn 5 41" xfId="1195" xr:uid="{00000000-0005-0000-0000-0000420D0000}"/>
    <cellStyle name="Chuẩn 5 42" xfId="1225" xr:uid="{00000000-0005-0000-0000-0000430D0000}"/>
    <cellStyle name="Chuẩn 5 43" xfId="1254" xr:uid="{00000000-0005-0000-0000-0000440D0000}"/>
    <cellStyle name="Chuẩn 5 44" xfId="1284" xr:uid="{00000000-0005-0000-0000-0000450D0000}"/>
    <cellStyle name="Chuẩn 5 45" xfId="1313" xr:uid="{00000000-0005-0000-0000-0000460D0000}"/>
    <cellStyle name="Chuẩn 5 46" xfId="1343" xr:uid="{00000000-0005-0000-0000-0000470D0000}"/>
    <cellStyle name="Chuẩn 5 47" xfId="1372" xr:uid="{00000000-0005-0000-0000-0000480D0000}"/>
    <cellStyle name="Chuẩn 5 48" xfId="1401" xr:uid="{00000000-0005-0000-0000-0000490D0000}"/>
    <cellStyle name="Chuẩn 5 49" xfId="1429" xr:uid="{00000000-0005-0000-0000-00004A0D0000}"/>
    <cellStyle name="Chuẩn 5 5" xfId="96" xr:uid="{00000000-0005-0000-0000-00004B0D0000}"/>
    <cellStyle name="Chuẩn 5 50" xfId="1459" xr:uid="{00000000-0005-0000-0000-00004C0D0000}"/>
    <cellStyle name="Chuẩn 5 51" xfId="1487" xr:uid="{00000000-0005-0000-0000-00004D0D0000}"/>
    <cellStyle name="Chuẩn 5 52" xfId="1517" xr:uid="{00000000-0005-0000-0000-00004E0D0000}"/>
    <cellStyle name="Chuẩn 5 53" xfId="1545" xr:uid="{00000000-0005-0000-0000-00004F0D0000}"/>
    <cellStyle name="Chuẩn 5 54" xfId="1574" xr:uid="{00000000-0005-0000-0000-0000500D0000}"/>
    <cellStyle name="Chuẩn 5 55" xfId="1602" xr:uid="{00000000-0005-0000-0000-0000510D0000}"/>
    <cellStyle name="Chuẩn 5 56" xfId="1631" xr:uid="{00000000-0005-0000-0000-0000520D0000}"/>
    <cellStyle name="Chuẩn 5 57" xfId="1659" xr:uid="{00000000-0005-0000-0000-0000530D0000}"/>
    <cellStyle name="Chuẩn 5 58" xfId="1687" xr:uid="{00000000-0005-0000-0000-0000540D0000}"/>
    <cellStyle name="Chuẩn 5 59" xfId="1716" xr:uid="{00000000-0005-0000-0000-0000550D0000}"/>
    <cellStyle name="Chuẩn 5 6" xfId="127" xr:uid="{00000000-0005-0000-0000-0000560D0000}"/>
    <cellStyle name="Chuẩn 5 60" xfId="1744" xr:uid="{00000000-0005-0000-0000-0000570D0000}"/>
    <cellStyle name="Chuẩn 5 61" xfId="1773" xr:uid="{00000000-0005-0000-0000-0000580D0000}"/>
    <cellStyle name="Chuẩn 5 62" xfId="1801" xr:uid="{00000000-0005-0000-0000-0000590D0000}"/>
    <cellStyle name="Chuẩn 5 63" xfId="1829" xr:uid="{00000000-0005-0000-0000-00005A0D0000}"/>
    <cellStyle name="Chuẩn 5 64" xfId="1856" xr:uid="{00000000-0005-0000-0000-00005B0D0000}"/>
    <cellStyle name="Chuẩn 5 65" xfId="1884" xr:uid="{00000000-0005-0000-0000-00005C0D0000}"/>
    <cellStyle name="Chuẩn 5 66" xfId="1910" xr:uid="{00000000-0005-0000-0000-00005D0D0000}"/>
    <cellStyle name="Chuẩn 5 67" xfId="1939" xr:uid="{00000000-0005-0000-0000-00005E0D0000}"/>
    <cellStyle name="Chuẩn 5 68" xfId="1965" xr:uid="{00000000-0005-0000-0000-00005F0D0000}"/>
    <cellStyle name="Chuẩn 5 69" xfId="1992" xr:uid="{00000000-0005-0000-0000-0000600D0000}"/>
    <cellStyle name="Chuẩn 5 7" xfId="157" xr:uid="{00000000-0005-0000-0000-0000610D0000}"/>
    <cellStyle name="Chuẩn 5 70" xfId="2017" xr:uid="{00000000-0005-0000-0000-0000620D0000}"/>
    <cellStyle name="Chuẩn 5 71" xfId="2042" xr:uid="{00000000-0005-0000-0000-0000630D0000}"/>
    <cellStyle name="Chuẩn 5 72" xfId="2066" xr:uid="{00000000-0005-0000-0000-0000640D0000}"/>
    <cellStyle name="Chuẩn 5 73" xfId="2094" xr:uid="{00000000-0005-0000-0000-0000650D0000}"/>
    <cellStyle name="Chuẩn 5 74" xfId="2110" xr:uid="{00000000-0005-0000-0000-0000660D0000}"/>
    <cellStyle name="Chuẩn 5 75" xfId="2143" xr:uid="{00000000-0005-0000-0000-0000670D0000}"/>
    <cellStyle name="Chuẩn 5 76" xfId="2153" xr:uid="{00000000-0005-0000-0000-0000680D0000}"/>
    <cellStyle name="Chuẩn 5 77" xfId="2184" xr:uid="{00000000-0005-0000-0000-0000690D0000}"/>
    <cellStyle name="Chuẩn 5 78" xfId="2196" xr:uid="{00000000-0005-0000-0000-00006A0D0000}"/>
    <cellStyle name="Chuẩn 5 79" xfId="2225" xr:uid="{00000000-0005-0000-0000-00006B0D0000}"/>
    <cellStyle name="Chuẩn 5 8" xfId="187" xr:uid="{00000000-0005-0000-0000-00006C0D0000}"/>
    <cellStyle name="Chuẩn 5 80" xfId="2345" xr:uid="{00000000-0005-0000-0000-00006D0D0000}"/>
    <cellStyle name="Chuẩn 5 81" xfId="2475" xr:uid="{00000000-0005-0000-0000-00006E0D0000}"/>
    <cellStyle name="Chuẩn 5 82" xfId="2425" xr:uid="{00000000-0005-0000-0000-00006F0D0000}"/>
    <cellStyle name="Chuẩn 5 83" xfId="2485" xr:uid="{00000000-0005-0000-0000-0000700D0000}"/>
    <cellStyle name="Chuẩn 5 84" xfId="2489" xr:uid="{00000000-0005-0000-0000-0000710D0000}"/>
    <cellStyle name="Chuẩn 5 85" xfId="2496" xr:uid="{00000000-0005-0000-0000-0000720D0000}"/>
    <cellStyle name="Chuẩn 5 86" xfId="2777" xr:uid="{00000000-0005-0000-0000-0000730D0000}"/>
    <cellStyle name="Chuẩn 5 87" xfId="2783" xr:uid="{00000000-0005-0000-0000-0000740D0000}"/>
    <cellStyle name="Chuẩn 5 88" xfId="2788" xr:uid="{00000000-0005-0000-0000-0000750D0000}"/>
    <cellStyle name="Chuẩn 5 89" xfId="2712" xr:uid="{00000000-0005-0000-0000-0000760D0000}"/>
    <cellStyle name="Chuẩn 5 9" xfId="217" xr:uid="{00000000-0005-0000-0000-0000770D0000}"/>
    <cellStyle name="Chuẩn 5 90" xfId="2801" xr:uid="{00000000-0005-0000-0000-0000780D0000}"/>
    <cellStyle name="Chuẩn 5 91" xfId="2805" xr:uid="{00000000-0005-0000-0000-0000790D0000}"/>
    <cellStyle name="Chuẩn 5 92" xfId="2977" xr:uid="{00000000-0005-0000-0000-00007A0D0000}"/>
    <cellStyle name="Chuẩn 5 93" xfId="2978" xr:uid="{00000000-0005-0000-0000-00007B0D0000}"/>
    <cellStyle name="Chuẩn 5 94" xfId="2979" xr:uid="{00000000-0005-0000-0000-00007C0D0000}"/>
    <cellStyle name="Chuẩn 5 95" xfId="2980" xr:uid="{00000000-0005-0000-0000-00007D0D0000}"/>
    <cellStyle name="Chuẩn 5 96" xfId="2981" xr:uid="{00000000-0005-0000-0000-00007E0D0000}"/>
    <cellStyle name="Chuẩn 5 97" xfId="2642" xr:uid="{00000000-0005-0000-0000-00007F0D0000}"/>
    <cellStyle name="Chuẩn 5 98" xfId="2991" xr:uid="{00000000-0005-0000-0000-0000800D0000}"/>
    <cellStyle name="Chuẩn 5 99" xfId="2544" xr:uid="{00000000-0005-0000-0000-0000810D0000}"/>
    <cellStyle name="Chuẩn 6" xfId="6" xr:uid="{00000000-0005-0000-0000-0000820D0000}"/>
    <cellStyle name="Chuẩn 6 10" xfId="247" xr:uid="{00000000-0005-0000-0000-0000830D0000}"/>
    <cellStyle name="Chuẩn 6 100" xfId="2598" xr:uid="{00000000-0005-0000-0000-0000840D0000}"/>
    <cellStyle name="Chuẩn 6 101" xfId="2560" xr:uid="{00000000-0005-0000-0000-0000850D0000}"/>
    <cellStyle name="Chuẩn 6 102" xfId="3759" xr:uid="{00000000-0005-0000-0000-0000860D0000}"/>
    <cellStyle name="Chuẩn 6 103" xfId="3176" xr:uid="{00000000-0005-0000-0000-0000870D0000}"/>
    <cellStyle name="Chuẩn 6 104" xfId="3665" xr:uid="{00000000-0005-0000-0000-0000880D0000}"/>
    <cellStyle name="Chuẩn 6 105" xfId="3150" xr:uid="{00000000-0005-0000-0000-0000890D0000}"/>
    <cellStyle name="Chuẩn 6 106" xfId="3669" xr:uid="{00000000-0005-0000-0000-00008A0D0000}"/>
    <cellStyle name="Chuẩn 6 107" xfId="3140" xr:uid="{00000000-0005-0000-0000-00008B0D0000}"/>
    <cellStyle name="Chuẩn 6 108" xfId="3673" xr:uid="{00000000-0005-0000-0000-00008C0D0000}"/>
    <cellStyle name="Chuẩn 6 109" xfId="3132" xr:uid="{00000000-0005-0000-0000-00008D0D0000}"/>
    <cellStyle name="Chuẩn 6 11" xfId="276" xr:uid="{00000000-0005-0000-0000-00008E0D0000}"/>
    <cellStyle name="Chuẩn 6 110" xfId="3676" xr:uid="{00000000-0005-0000-0000-00008F0D0000}"/>
    <cellStyle name="Chuẩn 6 111" xfId="3127" xr:uid="{00000000-0005-0000-0000-0000900D0000}"/>
    <cellStyle name="Chuẩn 6 112" xfId="3685" xr:uid="{00000000-0005-0000-0000-0000910D0000}"/>
    <cellStyle name="Chuẩn 6 113" xfId="3120" xr:uid="{00000000-0005-0000-0000-0000920D0000}"/>
    <cellStyle name="Chuẩn 6 114" xfId="3691" xr:uid="{00000000-0005-0000-0000-0000930D0000}"/>
    <cellStyle name="Chuẩn 6 115" xfId="3113" xr:uid="{00000000-0005-0000-0000-0000940D0000}"/>
    <cellStyle name="Chuẩn 6 116" xfId="3698" xr:uid="{00000000-0005-0000-0000-0000950D0000}"/>
    <cellStyle name="Chuẩn 6 117" xfId="3108" xr:uid="{00000000-0005-0000-0000-0000960D0000}"/>
    <cellStyle name="Chuẩn 6 118" xfId="3707" xr:uid="{00000000-0005-0000-0000-0000970D0000}"/>
    <cellStyle name="Chuẩn 6 119" xfId="3102" xr:uid="{00000000-0005-0000-0000-0000980D0000}"/>
    <cellStyle name="Chuẩn 6 12" xfId="306" xr:uid="{00000000-0005-0000-0000-0000990D0000}"/>
    <cellStyle name="Chuẩn 6 120" xfId="3831" xr:uid="{00000000-0005-0000-0000-00009A0D0000}"/>
    <cellStyle name="Chuẩn 6 121" xfId="3143" xr:uid="{00000000-0005-0000-0000-00009B0D0000}"/>
    <cellStyle name="Chuẩn 6 122" xfId="3896" xr:uid="{00000000-0005-0000-0000-00009C0D0000}"/>
    <cellStyle name="Chuẩn 6 123" xfId="3131" xr:uid="{00000000-0005-0000-0000-00009D0D0000}"/>
    <cellStyle name="Chuẩn 6 124" xfId="3915" xr:uid="{00000000-0005-0000-0000-00009E0D0000}"/>
    <cellStyle name="Chuẩn 6 125" xfId="3119" xr:uid="{00000000-0005-0000-0000-00009F0D0000}"/>
    <cellStyle name="Chuẩn 6 126" xfId="3929" xr:uid="{00000000-0005-0000-0000-0000A00D0000}"/>
    <cellStyle name="Chuẩn 6 127" xfId="4064" xr:uid="{00000000-0005-0000-0000-0000A10D0000}"/>
    <cellStyle name="Chuẩn 6 128" xfId="4076" xr:uid="{00000000-0005-0000-0000-0000A20D0000}"/>
    <cellStyle name="Chuẩn 6 129" xfId="4128" xr:uid="{00000000-0005-0000-0000-0000A30D0000}"/>
    <cellStyle name="Chuẩn 6 13" xfId="337" xr:uid="{00000000-0005-0000-0000-0000A40D0000}"/>
    <cellStyle name="Chuẩn 6 130" xfId="4136" xr:uid="{00000000-0005-0000-0000-0000A50D0000}"/>
    <cellStyle name="Chuẩn 6 131" xfId="4167" xr:uid="{00000000-0005-0000-0000-0000A60D0000}"/>
    <cellStyle name="Chuẩn 6 132" xfId="4232" xr:uid="{00000000-0005-0000-0000-0000A70D0000}"/>
    <cellStyle name="Chuẩn 6 133" xfId="4260" xr:uid="{00000000-0005-0000-0000-0000A80D0000}"/>
    <cellStyle name="Chuẩn 6 134" xfId="4412" xr:uid="{00000000-0005-0000-0000-0000A90D0000}"/>
    <cellStyle name="Chuẩn 6 135" xfId="4442" xr:uid="{00000000-0005-0000-0000-0000AA0D0000}"/>
    <cellStyle name="Chuẩn 6 136" xfId="4352" xr:uid="{00000000-0005-0000-0000-0000AB0D0000}"/>
    <cellStyle name="Chuẩn 6 137" xfId="4425" xr:uid="{00000000-0005-0000-0000-0000AC0D0000}"/>
    <cellStyle name="Chuẩn 6 138" xfId="4488" xr:uid="{00000000-0005-0000-0000-0000AD0D0000}"/>
    <cellStyle name="Chuẩn 6 139" xfId="4550" xr:uid="{00000000-0005-0000-0000-0000AE0D0000}"/>
    <cellStyle name="Chuẩn 6 14" xfId="376" xr:uid="{00000000-0005-0000-0000-0000AF0D0000}"/>
    <cellStyle name="Chuẩn 6 15" xfId="399" xr:uid="{00000000-0005-0000-0000-0000B00D0000}"/>
    <cellStyle name="Chuẩn 6 16" xfId="434" xr:uid="{00000000-0005-0000-0000-0000B10D0000}"/>
    <cellStyle name="Chuẩn 6 17" xfId="559" xr:uid="{00000000-0005-0000-0000-0000B20D0000}"/>
    <cellStyle name="Chuẩn 6 18" xfId="478" xr:uid="{00000000-0005-0000-0000-0000B30D0000}"/>
    <cellStyle name="Chuẩn 6 19" xfId="563" xr:uid="{00000000-0005-0000-0000-0000B40D0000}"/>
    <cellStyle name="Chuẩn 6 2" xfId="21" xr:uid="{00000000-0005-0000-0000-0000B50D0000}"/>
    <cellStyle name="Chuẩn 6 2 10" xfId="291" xr:uid="{00000000-0005-0000-0000-0000B60D0000}"/>
    <cellStyle name="Chuẩn 6 2 100" xfId="2727" xr:uid="{00000000-0005-0000-0000-0000B70D0000}"/>
    <cellStyle name="Chuẩn 6 2 101" xfId="3763" xr:uid="{00000000-0005-0000-0000-0000B80D0000}"/>
    <cellStyle name="Chuẩn 6 2 102" xfId="3173" xr:uid="{00000000-0005-0000-0000-0000B90D0000}"/>
    <cellStyle name="Chuẩn 6 2 103" xfId="3667" xr:uid="{00000000-0005-0000-0000-0000BA0D0000}"/>
    <cellStyle name="Chuẩn 6 2 104" xfId="3145" xr:uid="{00000000-0005-0000-0000-0000BB0D0000}"/>
    <cellStyle name="Chuẩn 6 2 105" xfId="3671" xr:uid="{00000000-0005-0000-0000-0000BC0D0000}"/>
    <cellStyle name="Chuẩn 6 2 106" xfId="3136" xr:uid="{00000000-0005-0000-0000-0000BD0D0000}"/>
    <cellStyle name="Chuẩn 6 2 107" xfId="3675" xr:uid="{00000000-0005-0000-0000-0000BE0D0000}"/>
    <cellStyle name="Chuẩn 6 2 108" xfId="3129" xr:uid="{00000000-0005-0000-0000-0000BF0D0000}"/>
    <cellStyle name="Chuẩn 6 2 109" xfId="3678" xr:uid="{00000000-0005-0000-0000-0000C00D0000}"/>
    <cellStyle name="Chuẩn 6 2 11" xfId="321" xr:uid="{00000000-0005-0000-0000-0000C10D0000}"/>
    <cellStyle name="Chuẩn 6 2 110" xfId="3122" xr:uid="{00000000-0005-0000-0000-0000C20D0000}"/>
    <cellStyle name="Chuẩn 6 2 111" xfId="3690" xr:uid="{00000000-0005-0000-0000-0000C30D0000}"/>
    <cellStyle name="Chuẩn 6 2 112" xfId="3116" xr:uid="{00000000-0005-0000-0000-0000C40D0000}"/>
    <cellStyle name="Chuẩn 6 2 113" xfId="3694" xr:uid="{00000000-0005-0000-0000-0000C50D0000}"/>
    <cellStyle name="Chuẩn 6 2 114" xfId="3111" xr:uid="{00000000-0005-0000-0000-0000C60D0000}"/>
    <cellStyle name="Chuẩn 6 2 115" xfId="3702" xr:uid="{00000000-0005-0000-0000-0000C70D0000}"/>
    <cellStyle name="Chuẩn 6 2 116" xfId="3105" xr:uid="{00000000-0005-0000-0000-0000C80D0000}"/>
    <cellStyle name="Chuẩn 6 2 117" xfId="3713" xr:uid="{00000000-0005-0000-0000-0000C90D0000}"/>
    <cellStyle name="Chuẩn 6 2 118" xfId="3099" xr:uid="{00000000-0005-0000-0000-0000CA0D0000}"/>
    <cellStyle name="Chuẩn 6 2 119" xfId="3891" xr:uid="{00000000-0005-0000-0000-0000CB0D0000}"/>
    <cellStyle name="Chuẩn 6 2 12" xfId="352" xr:uid="{00000000-0005-0000-0000-0000CC0D0000}"/>
    <cellStyle name="Chuẩn 6 2 120" xfId="3135" xr:uid="{00000000-0005-0000-0000-0000CD0D0000}"/>
    <cellStyle name="Chuẩn 6 2 121" xfId="3910" xr:uid="{00000000-0005-0000-0000-0000CE0D0000}"/>
    <cellStyle name="Chuẩn 6 2 122" xfId="3125" xr:uid="{00000000-0005-0000-0000-0000CF0D0000}"/>
    <cellStyle name="Chuẩn 6 2 123" xfId="3918" xr:uid="{00000000-0005-0000-0000-0000D00D0000}"/>
    <cellStyle name="Chuẩn 6 2 124" xfId="3114" xr:uid="{00000000-0005-0000-0000-0000D10D0000}"/>
    <cellStyle name="Chuẩn 6 2 125" xfId="3932" xr:uid="{00000000-0005-0000-0000-0000D20D0000}"/>
    <cellStyle name="Chuẩn 6 2 126" xfId="4065" xr:uid="{00000000-0005-0000-0000-0000D30D0000}"/>
    <cellStyle name="Chuẩn 6 2 127" xfId="4091" xr:uid="{00000000-0005-0000-0000-0000D40D0000}"/>
    <cellStyle name="Chuẩn 6 2 128" xfId="4114" xr:uid="{00000000-0005-0000-0000-0000D50D0000}"/>
    <cellStyle name="Chuẩn 6 2 129" xfId="4151" xr:uid="{00000000-0005-0000-0000-0000D60D0000}"/>
    <cellStyle name="Chuẩn 6 2 13" xfId="411" xr:uid="{00000000-0005-0000-0000-0000D70D0000}"/>
    <cellStyle name="Chuẩn 6 2 130" xfId="4182" xr:uid="{00000000-0005-0000-0000-0000D80D0000}"/>
    <cellStyle name="Chuẩn 6 2 131" xfId="4215" xr:uid="{00000000-0005-0000-0000-0000D90D0000}"/>
    <cellStyle name="Chuẩn 6 2 132" xfId="4275" xr:uid="{00000000-0005-0000-0000-0000DA0D0000}"/>
    <cellStyle name="Chuẩn 6 2 133" xfId="4387" xr:uid="{00000000-0005-0000-0000-0000DB0D0000}"/>
    <cellStyle name="Chuẩn 6 2 134" xfId="4325" xr:uid="{00000000-0005-0000-0000-0000DC0D0000}"/>
    <cellStyle name="Chuẩn 6 2 135" xfId="4444" xr:uid="{00000000-0005-0000-0000-0000DD0D0000}"/>
    <cellStyle name="Chuẩn 6 2 136" xfId="4451" xr:uid="{00000000-0005-0000-0000-0000DE0D0000}"/>
    <cellStyle name="Chuẩn 6 2 137" xfId="4503" xr:uid="{00000000-0005-0000-0000-0000DF0D0000}"/>
    <cellStyle name="Chuẩn 6 2 138" xfId="4536" xr:uid="{00000000-0005-0000-0000-0000E00D0000}"/>
    <cellStyle name="Chuẩn 6 2 14" xfId="422" xr:uid="{00000000-0005-0000-0000-0000E10D0000}"/>
    <cellStyle name="Chuẩn 6 2 15" xfId="442" xr:uid="{00000000-0005-0000-0000-0000E20D0000}"/>
    <cellStyle name="Chuẩn 6 2 16" xfId="561" xr:uid="{00000000-0005-0000-0000-0000E30D0000}"/>
    <cellStyle name="Chuẩn 6 2 17" xfId="476" xr:uid="{00000000-0005-0000-0000-0000E40D0000}"/>
    <cellStyle name="Chuẩn 6 2 18" xfId="565" xr:uid="{00000000-0005-0000-0000-0000E50D0000}"/>
    <cellStyle name="Chuẩn 6 2 19" xfId="466" xr:uid="{00000000-0005-0000-0000-0000E60D0000}"/>
    <cellStyle name="Chuẩn 6 2 2" xfId="51" xr:uid="{00000000-0005-0000-0000-0000E70D0000}"/>
    <cellStyle name="Chuẩn 6 2 20" xfId="575" xr:uid="{00000000-0005-0000-0000-0000E80D0000}"/>
    <cellStyle name="Chuẩn 6 2 21" xfId="454" xr:uid="{00000000-0005-0000-0000-0000E90D0000}"/>
    <cellStyle name="Chuẩn 6 2 22" xfId="879" xr:uid="{00000000-0005-0000-0000-0000EA0D0000}"/>
    <cellStyle name="Chuẩn 6 2 23" xfId="692" xr:uid="{00000000-0005-0000-0000-0000EB0D0000}"/>
    <cellStyle name="Chuẩn 6 2 24" xfId="900" xr:uid="{00000000-0005-0000-0000-0000EC0D0000}"/>
    <cellStyle name="Chuẩn 6 2 25" xfId="674" xr:uid="{00000000-0005-0000-0000-0000ED0D0000}"/>
    <cellStyle name="Chuẩn 6 2 26" xfId="924" xr:uid="{00000000-0005-0000-0000-0000EE0D0000}"/>
    <cellStyle name="Chuẩn 6 2 27" xfId="649" xr:uid="{00000000-0005-0000-0000-0000EF0D0000}"/>
    <cellStyle name="Chuẩn 6 2 28" xfId="951" xr:uid="{00000000-0005-0000-0000-0000F00D0000}"/>
    <cellStyle name="Chuẩn 6 2 29" xfId="977" xr:uid="{00000000-0005-0000-0000-0000F10D0000}"/>
    <cellStyle name="Chuẩn 6 2 3" xfId="83" xr:uid="{00000000-0005-0000-0000-0000F20D0000}"/>
    <cellStyle name="Chuẩn 6 2 30" xfId="1009" xr:uid="{00000000-0005-0000-0000-0000F30D0000}"/>
    <cellStyle name="Chuẩn 6 2 31" xfId="1039" xr:uid="{00000000-0005-0000-0000-0000F40D0000}"/>
    <cellStyle name="Chuẩn 6 2 32" xfId="1069" xr:uid="{00000000-0005-0000-0000-0000F50D0000}"/>
    <cellStyle name="Chuẩn 6 2 33" xfId="1099" xr:uid="{00000000-0005-0000-0000-0000F60D0000}"/>
    <cellStyle name="Chuẩn 6 2 34" xfId="1129" xr:uid="{00000000-0005-0000-0000-0000F70D0000}"/>
    <cellStyle name="Chuẩn 6 2 35" xfId="1159" xr:uid="{00000000-0005-0000-0000-0000F80D0000}"/>
    <cellStyle name="Chuẩn 6 2 36" xfId="1189" xr:uid="{00000000-0005-0000-0000-0000F90D0000}"/>
    <cellStyle name="Chuẩn 6 2 37" xfId="1219" xr:uid="{00000000-0005-0000-0000-0000FA0D0000}"/>
    <cellStyle name="Chuẩn 6 2 38" xfId="1248" xr:uid="{00000000-0005-0000-0000-0000FB0D0000}"/>
    <cellStyle name="Chuẩn 6 2 39" xfId="1278" xr:uid="{00000000-0005-0000-0000-0000FC0D0000}"/>
    <cellStyle name="Chuẩn 6 2 4" xfId="112" xr:uid="{00000000-0005-0000-0000-0000FD0D0000}"/>
    <cellStyle name="Chuẩn 6 2 40" xfId="1307" xr:uid="{00000000-0005-0000-0000-0000FE0D0000}"/>
    <cellStyle name="Chuẩn 6 2 41" xfId="1337" xr:uid="{00000000-0005-0000-0000-0000FF0D0000}"/>
    <cellStyle name="Chuẩn 6 2 42" xfId="1366" xr:uid="{00000000-0005-0000-0000-0000000E0000}"/>
    <cellStyle name="Chuẩn 6 2 43" xfId="1395" xr:uid="{00000000-0005-0000-0000-0000010E0000}"/>
    <cellStyle name="Chuẩn 6 2 44" xfId="1423" xr:uid="{00000000-0005-0000-0000-0000020E0000}"/>
    <cellStyle name="Chuẩn 6 2 45" xfId="1453" xr:uid="{00000000-0005-0000-0000-0000030E0000}"/>
    <cellStyle name="Chuẩn 6 2 46" xfId="1481" xr:uid="{00000000-0005-0000-0000-0000040E0000}"/>
    <cellStyle name="Chuẩn 6 2 47" xfId="1511" xr:uid="{00000000-0005-0000-0000-0000050E0000}"/>
    <cellStyle name="Chuẩn 6 2 48" xfId="1539" xr:uid="{00000000-0005-0000-0000-0000060E0000}"/>
    <cellStyle name="Chuẩn 6 2 49" xfId="1568" xr:uid="{00000000-0005-0000-0000-0000070E0000}"/>
    <cellStyle name="Chuẩn 6 2 5" xfId="143" xr:uid="{00000000-0005-0000-0000-0000080E0000}"/>
    <cellStyle name="Chuẩn 6 2 50" xfId="1596" xr:uid="{00000000-0005-0000-0000-0000090E0000}"/>
    <cellStyle name="Chuẩn 6 2 51" xfId="1625" xr:uid="{00000000-0005-0000-0000-00000A0E0000}"/>
    <cellStyle name="Chuẩn 6 2 52" xfId="1653" xr:uid="{00000000-0005-0000-0000-00000B0E0000}"/>
    <cellStyle name="Chuẩn 6 2 53" xfId="1681" xr:uid="{00000000-0005-0000-0000-00000C0E0000}"/>
    <cellStyle name="Chuẩn 6 2 54" xfId="1710" xr:uid="{00000000-0005-0000-0000-00000D0E0000}"/>
    <cellStyle name="Chuẩn 6 2 55" xfId="1738" xr:uid="{00000000-0005-0000-0000-00000E0E0000}"/>
    <cellStyle name="Chuẩn 6 2 56" xfId="1767" xr:uid="{00000000-0005-0000-0000-00000F0E0000}"/>
    <cellStyle name="Chuẩn 6 2 57" xfId="1795" xr:uid="{00000000-0005-0000-0000-0000100E0000}"/>
    <cellStyle name="Chuẩn 6 2 58" xfId="1823" xr:uid="{00000000-0005-0000-0000-0000110E0000}"/>
    <cellStyle name="Chuẩn 6 2 59" xfId="1850" xr:uid="{00000000-0005-0000-0000-0000120E0000}"/>
    <cellStyle name="Chuẩn 6 2 6" xfId="173" xr:uid="{00000000-0005-0000-0000-0000130E0000}"/>
    <cellStyle name="Chuẩn 6 2 60" xfId="1878" xr:uid="{00000000-0005-0000-0000-0000140E0000}"/>
    <cellStyle name="Chuẩn 6 2 61" xfId="1904" xr:uid="{00000000-0005-0000-0000-0000150E0000}"/>
    <cellStyle name="Chuẩn 6 2 62" xfId="1933" xr:uid="{00000000-0005-0000-0000-0000160E0000}"/>
    <cellStyle name="Chuẩn 6 2 63" xfId="1959" xr:uid="{00000000-0005-0000-0000-0000170E0000}"/>
    <cellStyle name="Chuẩn 6 2 64" xfId="1987" xr:uid="{00000000-0005-0000-0000-0000180E0000}"/>
    <cellStyle name="Chuẩn 6 2 65" xfId="2012" xr:uid="{00000000-0005-0000-0000-0000190E0000}"/>
    <cellStyle name="Chuẩn 6 2 66" xfId="2037" xr:uid="{00000000-0005-0000-0000-00001A0E0000}"/>
    <cellStyle name="Chuẩn 6 2 67" xfId="2062" xr:uid="{00000000-0005-0000-0000-00001B0E0000}"/>
    <cellStyle name="Chuẩn 6 2 68" xfId="2086" xr:uid="{00000000-0005-0000-0000-00001C0E0000}"/>
    <cellStyle name="Chuẩn 6 2 69" xfId="2109" xr:uid="{00000000-0005-0000-0000-00001D0E0000}"/>
    <cellStyle name="Chuẩn 6 2 7" xfId="203" xr:uid="{00000000-0005-0000-0000-00001E0E0000}"/>
    <cellStyle name="Chuẩn 6 2 70" xfId="2132" xr:uid="{00000000-0005-0000-0000-00001F0E0000}"/>
    <cellStyle name="Chuẩn 6 2 71" xfId="2157" xr:uid="{00000000-0005-0000-0000-0000200E0000}"/>
    <cellStyle name="Chuẩn 6 2 72" xfId="2181" xr:uid="{00000000-0005-0000-0000-0000210E0000}"/>
    <cellStyle name="Chuẩn 6 2 73" xfId="2193" xr:uid="{00000000-0005-0000-0000-0000220E0000}"/>
    <cellStyle name="Chuẩn 6 2 74" xfId="2221" xr:uid="{00000000-0005-0000-0000-0000230E0000}"/>
    <cellStyle name="Chuẩn 6 2 75" xfId="2231" xr:uid="{00000000-0005-0000-0000-0000240E0000}"/>
    <cellStyle name="Chuẩn 6 2 76" xfId="2257" xr:uid="{00000000-0005-0000-0000-0000250E0000}"/>
    <cellStyle name="Chuẩn 6 2 77" xfId="2267" xr:uid="{00000000-0005-0000-0000-0000260E0000}"/>
    <cellStyle name="Chuẩn 6 2 78" xfId="2287" xr:uid="{00000000-0005-0000-0000-0000270E0000}"/>
    <cellStyle name="Chuẩn 6 2 79" xfId="2361" xr:uid="{00000000-0005-0000-0000-0000280E0000}"/>
    <cellStyle name="Chuẩn 6 2 8" xfId="233" xr:uid="{00000000-0005-0000-0000-0000290E0000}"/>
    <cellStyle name="Chuẩn 6 2 80" xfId="2450" xr:uid="{00000000-0005-0000-0000-00002A0E0000}"/>
    <cellStyle name="Chuẩn 6 2 81" xfId="2416" xr:uid="{00000000-0005-0000-0000-00002B0E0000}"/>
    <cellStyle name="Chuẩn 6 2 82" xfId="2468" xr:uid="{00000000-0005-0000-0000-00002C0E0000}"/>
    <cellStyle name="Chuẩn 6 2 83" xfId="2372" xr:uid="{00000000-0005-0000-0000-00002D0E0000}"/>
    <cellStyle name="Chuẩn 6 2 84" xfId="2512" xr:uid="{00000000-0005-0000-0000-00002E0E0000}"/>
    <cellStyle name="Chuẩn 6 2 85" xfId="2718" xr:uid="{00000000-0005-0000-0000-00002F0E0000}"/>
    <cellStyle name="Chuẩn 6 2 86" xfId="2648" xr:uid="{00000000-0005-0000-0000-0000300E0000}"/>
    <cellStyle name="Chuẩn 6 2 87" xfId="2653" xr:uid="{00000000-0005-0000-0000-0000310E0000}"/>
    <cellStyle name="Chuẩn 6 2 88" xfId="2711" xr:uid="{00000000-0005-0000-0000-0000320E0000}"/>
    <cellStyle name="Chuẩn 6 2 89" xfId="2700" xr:uid="{00000000-0005-0000-0000-0000330E0000}"/>
    <cellStyle name="Chuẩn 6 2 9" xfId="262" xr:uid="{00000000-0005-0000-0000-0000340E0000}"/>
    <cellStyle name="Chuẩn 6 2 90" xfId="2821" xr:uid="{00000000-0005-0000-0000-0000350E0000}"/>
    <cellStyle name="Chuẩn 6 2 91" xfId="2947" xr:uid="{00000000-0005-0000-0000-0000360E0000}"/>
    <cellStyle name="Chuẩn 6 2 92" xfId="2922" xr:uid="{00000000-0005-0000-0000-0000370E0000}"/>
    <cellStyle name="Chuẩn 6 2 93" xfId="2884" xr:uid="{00000000-0005-0000-0000-0000380E0000}"/>
    <cellStyle name="Chuẩn 6 2 94" xfId="2872" xr:uid="{00000000-0005-0000-0000-0000390E0000}"/>
    <cellStyle name="Chuẩn 6 2 95" xfId="2881" xr:uid="{00000000-0005-0000-0000-00003A0E0000}"/>
    <cellStyle name="Chuẩn 6 2 96" xfId="2617" xr:uid="{00000000-0005-0000-0000-00003B0E0000}"/>
    <cellStyle name="Chuẩn 6 2 97" xfId="2539" xr:uid="{00000000-0005-0000-0000-00003C0E0000}"/>
    <cellStyle name="Chuẩn 6 2 98" xfId="2572" xr:uid="{00000000-0005-0000-0000-00003D0E0000}"/>
    <cellStyle name="Chuẩn 6 2 99" xfId="2581" xr:uid="{00000000-0005-0000-0000-00003E0E0000}"/>
    <cellStyle name="Chuẩn 6 20" xfId="468" xr:uid="{00000000-0005-0000-0000-00003F0E0000}"/>
    <cellStyle name="Chuẩn 6 21" xfId="573" xr:uid="{00000000-0005-0000-0000-0000400E0000}"/>
    <cellStyle name="Chuẩn 6 22" xfId="458" xr:uid="{00000000-0005-0000-0000-0000410E0000}"/>
    <cellStyle name="Chuẩn 6 23" xfId="875" xr:uid="{00000000-0005-0000-0000-0000420E0000}"/>
    <cellStyle name="Chuẩn 6 24" xfId="696" xr:uid="{00000000-0005-0000-0000-0000430E0000}"/>
    <cellStyle name="Chuẩn 6 25" xfId="895" xr:uid="{00000000-0005-0000-0000-0000440E0000}"/>
    <cellStyle name="Chuẩn 6 26" xfId="679" xr:uid="{00000000-0005-0000-0000-0000450E0000}"/>
    <cellStyle name="Chuẩn 6 27" xfId="917" xr:uid="{00000000-0005-0000-0000-0000460E0000}"/>
    <cellStyle name="Chuẩn 6 28" xfId="654" xr:uid="{00000000-0005-0000-0000-0000470E0000}"/>
    <cellStyle name="Chuẩn 6 29" xfId="944" xr:uid="{00000000-0005-0000-0000-0000480E0000}"/>
    <cellStyle name="Chuẩn 6 3" xfId="36" xr:uid="{00000000-0005-0000-0000-0000490E0000}"/>
    <cellStyle name="Chuẩn 6 3 2" xfId="3791" xr:uid="{00000000-0005-0000-0000-00004A0E0000}"/>
    <cellStyle name="Chuẩn 6 3 3" xfId="3792" xr:uid="{00000000-0005-0000-0000-00004B0E0000}"/>
    <cellStyle name="Chuẩn 6 30" xfId="969" xr:uid="{00000000-0005-0000-0000-00004C0E0000}"/>
    <cellStyle name="Chuẩn 6 31" xfId="1002" xr:uid="{00000000-0005-0000-0000-00004D0E0000}"/>
    <cellStyle name="Chuẩn 6 32" xfId="1032" xr:uid="{00000000-0005-0000-0000-00004E0E0000}"/>
    <cellStyle name="Chuẩn 6 33" xfId="1062" xr:uid="{00000000-0005-0000-0000-00004F0E0000}"/>
    <cellStyle name="Chuẩn 6 34" xfId="1092" xr:uid="{00000000-0005-0000-0000-0000500E0000}"/>
    <cellStyle name="Chuẩn 6 35" xfId="1122" xr:uid="{00000000-0005-0000-0000-0000510E0000}"/>
    <cellStyle name="Chuẩn 6 36" xfId="1152" xr:uid="{00000000-0005-0000-0000-0000520E0000}"/>
    <cellStyle name="Chuẩn 6 37" xfId="1182" xr:uid="{00000000-0005-0000-0000-0000530E0000}"/>
    <cellStyle name="Chuẩn 6 38" xfId="1212" xr:uid="{00000000-0005-0000-0000-0000540E0000}"/>
    <cellStyle name="Chuẩn 6 39" xfId="1241" xr:uid="{00000000-0005-0000-0000-0000550E0000}"/>
    <cellStyle name="Chuẩn 6 4" xfId="68" xr:uid="{00000000-0005-0000-0000-0000560E0000}"/>
    <cellStyle name="Chuẩn 6 4 2" xfId="3798" xr:uid="{00000000-0005-0000-0000-0000570E0000}"/>
    <cellStyle name="Chuẩn 6 4 3" xfId="3799" xr:uid="{00000000-0005-0000-0000-0000580E0000}"/>
    <cellStyle name="Chuẩn 6 40" xfId="1271" xr:uid="{00000000-0005-0000-0000-0000590E0000}"/>
    <cellStyle name="Chuẩn 6 41" xfId="1300" xr:uid="{00000000-0005-0000-0000-00005A0E0000}"/>
    <cellStyle name="Chuẩn 6 42" xfId="1330" xr:uid="{00000000-0005-0000-0000-00005B0E0000}"/>
    <cellStyle name="Chuẩn 6 43" xfId="1359" xr:uid="{00000000-0005-0000-0000-00005C0E0000}"/>
    <cellStyle name="Chuẩn 6 44" xfId="1388" xr:uid="{00000000-0005-0000-0000-00005D0E0000}"/>
    <cellStyle name="Chuẩn 6 45" xfId="1416" xr:uid="{00000000-0005-0000-0000-00005E0E0000}"/>
    <cellStyle name="Chuẩn 6 46" xfId="1446" xr:uid="{00000000-0005-0000-0000-00005F0E0000}"/>
    <cellStyle name="Chuẩn 6 47" xfId="1474" xr:uid="{00000000-0005-0000-0000-0000600E0000}"/>
    <cellStyle name="Chuẩn 6 48" xfId="1504" xr:uid="{00000000-0005-0000-0000-0000610E0000}"/>
    <cellStyle name="Chuẩn 6 49" xfId="1532" xr:uid="{00000000-0005-0000-0000-0000620E0000}"/>
    <cellStyle name="Chuẩn 6 5" xfId="97" xr:uid="{00000000-0005-0000-0000-0000630E0000}"/>
    <cellStyle name="Chuẩn 6 50" xfId="1561" xr:uid="{00000000-0005-0000-0000-0000640E0000}"/>
    <cellStyle name="Chuẩn 6 51" xfId="1589" xr:uid="{00000000-0005-0000-0000-0000650E0000}"/>
    <cellStyle name="Chuẩn 6 52" xfId="1618" xr:uid="{00000000-0005-0000-0000-0000660E0000}"/>
    <cellStyle name="Chuẩn 6 53" xfId="1646" xr:uid="{00000000-0005-0000-0000-0000670E0000}"/>
    <cellStyle name="Chuẩn 6 54" xfId="1674" xr:uid="{00000000-0005-0000-0000-0000680E0000}"/>
    <cellStyle name="Chuẩn 6 55" xfId="1703" xr:uid="{00000000-0005-0000-0000-0000690E0000}"/>
    <cellStyle name="Chuẩn 6 56" xfId="1731" xr:uid="{00000000-0005-0000-0000-00006A0E0000}"/>
    <cellStyle name="Chuẩn 6 57" xfId="1760" xr:uid="{00000000-0005-0000-0000-00006B0E0000}"/>
    <cellStyle name="Chuẩn 6 58" xfId="1788" xr:uid="{00000000-0005-0000-0000-00006C0E0000}"/>
    <cellStyle name="Chuẩn 6 59" xfId="1816" xr:uid="{00000000-0005-0000-0000-00006D0E0000}"/>
    <cellStyle name="Chuẩn 6 6" xfId="128" xr:uid="{00000000-0005-0000-0000-00006E0E0000}"/>
    <cellStyle name="Chuẩn 6 60" xfId="1843" xr:uid="{00000000-0005-0000-0000-00006F0E0000}"/>
    <cellStyle name="Chuẩn 6 61" xfId="1872" xr:uid="{00000000-0005-0000-0000-0000700E0000}"/>
    <cellStyle name="Chuẩn 6 62" xfId="1898" xr:uid="{00000000-0005-0000-0000-0000710E0000}"/>
    <cellStyle name="Chuẩn 6 63" xfId="1926" xr:uid="{00000000-0005-0000-0000-0000720E0000}"/>
    <cellStyle name="Chuẩn 6 64" xfId="1953" xr:uid="{00000000-0005-0000-0000-0000730E0000}"/>
    <cellStyle name="Chuẩn 6 65" xfId="1980" xr:uid="{00000000-0005-0000-0000-0000740E0000}"/>
    <cellStyle name="Chuẩn 6 66" xfId="2007" xr:uid="{00000000-0005-0000-0000-0000750E0000}"/>
    <cellStyle name="Chuẩn 6 67" xfId="2031" xr:uid="{00000000-0005-0000-0000-0000760E0000}"/>
    <cellStyle name="Chuẩn 6 68" xfId="2056" xr:uid="{00000000-0005-0000-0000-0000770E0000}"/>
    <cellStyle name="Chuẩn 6 69" xfId="2080" xr:uid="{00000000-0005-0000-0000-0000780E0000}"/>
    <cellStyle name="Chuẩn 6 7" xfId="158" xr:uid="{00000000-0005-0000-0000-0000790E0000}"/>
    <cellStyle name="Chuẩn 6 70" xfId="2104" xr:uid="{00000000-0005-0000-0000-00007A0E0000}"/>
    <cellStyle name="Chuẩn 6 71" xfId="2126" xr:uid="{00000000-0005-0000-0000-00007B0E0000}"/>
    <cellStyle name="Chuẩn 6 72" xfId="2151" xr:uid="{00000000-0005-0000-0000-00007C0E0000}"/>
    <cellStyle name="Chuẩn 6 73" xfId="2177" xr:uid="{00000000-0005-0000-0000-00007D0E0000}"/>
    <cellStyle name="Chuẩn 6 74" xfId="2189" xr:uid="{00000000-0005-0000-0000-00007E0E0000}"/>
    <cellStyle name="Chuẩn 6 75" xfId="2217" xr:uid="{00000000-0005-0000-0000-00007F0E0000}"/>
    <cellStyle name="Chuẩn 6 76" xfId="2207" xr:uid="{00000000-0005-0000-0000-0000800E0000}"/>
    <cellStyle name="Chuẩn 6 77" xfId="2254" xr:uid="{00000000-0005-0000-0000-0000810E0000}"/>
    <cellStyle name="Chuẩn 6 78" xfId="2264" xr:uid="{00000000-0005-0000-0000-0000820E0000}"/>
    <cellStyle name="Chuẩn 6 79" xfId="2283" xr:uid="{00000000-0005-0000-0000-0000830E0000}"/>
    <cellStyle name="Chuẩn 6 8" xfId="188" xr:uid="{00000000-0005-0000-0000-0000840E0000}"/>
    <cellStyle name="Chuẩn 6 80" xfId="2346" xr:uid="{00000000-0005-0000-0000-0000850E0000}"/>
    <cellStyle name="Chuẩn 6 81" xfId="2474" xr:uid="{00000000-0005-0000-0000-0000860E0000}"/>
    <cellStyle name="Chuẩn 6 82" xfId="2433" xr:uid="{00000000-0005-0000-0000-0000870E0000}"/>
    <cellStyle name="Chuẩn 6 83" xfId="2483" xr:uid="{00000000-0005-0000-0000-0000880E0000}"/>
    <cellStyle name="Chuẩn 6 84" xfId="2488" xr:uid="{00000000-0005-0000-0000-0000890E0000}"/>
    <cellStyle name="Chuẩn 6 85" xfId="2497" xr:uid="{00000000-0005-0000-0000-00008A0E0000}"/>
    <cellStyle name="Chuẩn 6 86" xfId="2775" xr:uid="{00000000-0005-0000-0000-00008B0E0000}"/>
    <cellStyle name="Chuẩn 6 87" xfId="2781" xr:uid="{00000000-0005-0000-0000-00008C0E0000}"/>
    <cellStyle name="Chuẩn 6 88" xfId="2786" xr:uid="{00000000-0005-0000-0000-00008D0E0000}"/>
    <cellStyle name="Chuẩn 6 89" xfId="2770" xr:uid="{00000000-0005-0000-0000-00008E0E0000}"/>
    <cellStyle name="Chuẩn 6 9" xfId="218" xr:uid="{00000000-0005-0000-0000-00008F0E0000}"/>
    <cellStyle name="Chuẩn 6 90" xfId="2798" xr:uid="{00000000-0005-0000-0000-0000900E0000}"/>
    <cellStyle name="Chuẩn 6 91" xfId="2806" xr:uid="{00000000-0005-0000-0000-0000910E0000}"/>
    <cellStyle name="Chuẩn 6 92" xfId="2970" xr:uid="{00000000-0005-0000-0000-0000920E0000}"/>
    <cellStyle name="Chuẩn 6 93" xfId="2900" xr:uid="{00000000-0005-0000-0000-0000930E0000}"/>
    <cellStyle name="Chuẩn 6 94" xfId="2875" xr:uid="{00000000-0005-0000-0000-0000940E0000}"/>
    <cellStyle name="Chuẩn 6 95" xfId="2916" xr:uid="{00000000-0005-0000-0000-0000950E0000}"/>
    <cellStyle name="Chuẩn 6 96" xfId="2857" xr:uid="{00000000-0005-0000-0000-0000960E0000}"/>
    <cellStyle name="Chuẩn 6 97" xfId="2536" xr:uid="{00000000-0005-0000-0000-0000970E0000}"/>
    <cellStyle name="Chuẩn 6 98" xfId="2566" xr:uid="{00000000-0005-0000-0000-0000980E0000}"/>
    <cellStyle name="Chuẩn 6 99" xfId="2998" xr:uid="{00000000-0005-0000-0000-0000990E0000}"/>
    <cellStyle name="Chuẩn 7" xfId="7" xr:uid="{00000000-0005-0000-0000-00009A0E0000}"/>
    <cellStyle name="Chuẩn 7 10" xfId="248" xr:uid="{00000000-0005-0000-0000-00009B0E0000}"/>
    <cellStyle name="Chuẩn 7 100" xfId="2523" xr:uid="{00000000-0005-0000-0000-00009C0E0000}"/>
    <cellStyle name="Chuẩn 7 101" xfId="2576" xr:uid="{00000000-0005-0000-0000-00009D0E0000}"/>
    <cellStyle name="Chuẩn 7 102" xfId="3815" xr:uid="{00000000-0005-0000-0000-00009E0E0000}"/>
    <cellStyle name="Chuẩn 7 103" xfId="3121" xr:uid="{00000000-0005-0000-0000-00009F0E0000}"/>
    <cellStyle name="Chuẩn 7 104" xfId="3704" xr:uid="{00000000-0005-0000-0000-0000A00E0000}"/>
    <cellStyle name="Chuẩn 7 105" xfId="3101" xr:uid="{00000000-0005-0000-0000-0000A10E0000}"/>
    <cellStyle name="Chuẩn 7 106" xfId="3716" xr:uid="{00000000-0005-0000-0000-0000A20E0000}"/>
    <cellStyle name="Chuẩn 7 107" xfId="3096" xr:uid="{00000000-0005-0000-0000-0000A30E0000}"/>
    <cellStyle name="Chuẩn 7 108" xfId="3723" xr:uid="{00000000-0005-0000-0000-0000A40E0000}"/>
    <cellStyle name="Chuẩn 7 109" xfId="3084" xr:uid="{00000000-0005-0000-0000-0000A50E0000}"/>
    <cellStyle name="Chuẩn 7 11" xfId="277" xr:uid="{00000000-0005-0000-0000-0000A60E0000}"/>
    <cellStyle name="Chuẩn 7 110" xfId="3729" xr:uid="{00000000-0005-0000-0000-0000A70E0000}"/>
    <cellStyle name="Chuẩn 7 111" xfId="3080" xr:uid="{00000000-0005-0000-0000-0000A80E0000}"/>
    <cellStyle name="Chuẩn 7 112" xfId="3736" xr:uid="{00000000-0005-0000-0000-0000A90E0000}"/>
    <cellStyle name="Chuẩn 7 113" xfId="3075" xr:uid="{00000000-0005-0000-0000-0000AA0E0000}"/>
    <cellStyle name="Chuẩn 7 114" xfId="3744" xr:uid="{00000000-0005-0000-0000-0000AB0E0000}"/>
    <cellStyle name="Chuẩn 7 115" xfId="3065" xr:uid="{00000000-0005-0000-0000-0000AC0E0000}"/>
    <cellStyle name="Chuẩn 7 116" xfId="3752" xr:uid="{00000000-0005-0000-0000-0000AD0E0000}"/>
    <cellStyle name="Chuẩn 7 117" xfId="3055" xr:uid="{00000000-0005-0000-0000-0000AE0E0000}"/>
    <cellStyle name="Chuẩn 7 118" xfId="3760" xr:uid="{00000000-0005-0000-0000-0000AF0E0000}"/>
    <cellStyle name="Chuẩn 7 119" xfId="3045" xr:uid="{00000000-0005-0000-0000-0000B00E0000}"/>
    <cellStyle name="Chuẩn 7 12" xfId="307" xr:uid="{00000000-0005-0000-0000-0000B10E0000}"/>
    <cellStyle name="Chuẩn 7 120" xfId="3959" xr:uid="{00000000-0005-0000-0000-0000B20E0000}"/>
    <cellStyle name="Chuẩn 7 121" xfId="3076" xr:uid="{00000000-0005-0000-0000-0000B30E0000}"/>
    <cellStyle name="Chuẩn 7 122" xfId="3969" xr:uid="{00000000-0005-0000-0000-0000B40E0000}"/>
    <cellStyle name="Chuẩn 7 123" xfId="3062" xr:uid="{00000000-0005-0000-0000-0000B50E0000}"/>
    <cellStyle name="Chuẩn 7 124" xfId="3979" xr:uid="{00000000-0005-0000-0000-0000B60E0000}"/>
    <cellStyle name="Chuẩn 7 125" xfId="3047" xr:uid="{00000000-0005-0000-0000-0000B70E0000}"/>
    <cellStyle name="Chuẩn 7 126" xfId="3981" xr:uid="{00000000-0005-0000-0000-0000B80E0000}"/>
    <cellStyle name="Chuẩn 7 127" xfId="4066" xr:uid="{00000000-0005-0000-0000-0000B90E0000}"/>
    <cellStyle name="Chuẩn 7 128" xfId="4077" xr:uid="{00000000-0005-0000-0000-0000BA0E0000}"/>
    <cellStyle name="Chuẩn 7 129" xfId="4127" xr:uid="{00000000-0005-0000-0000-0000BB0E0000}"/>
    <cellStyle name="Chuẩn 7 13" xfId="338" xr:uid="{00000000-0005-0000-0000-0000BC0E0000}"/>
    <cellStyle name="Chuẩn 7 130" xfId="4137" xr:uid="{00000000-0005-0000-0000-0000BD0E0000}"/>
    <cellStyle name="Chuẩn 7 131" xfId="4168" xr:uid="{00000000-0005-0000-0000-0000BE0E0000}"/>
    <cellStyle name="Chuẩn 7 132" xfId="4233" xr:uid="{00000000-0005-0000-0000-0000BF0E0000}"/>
    <cellStyle name="Chuẩn 7 133" xfId="4261" xr:uid="{00000000-0005-0000-0000-0000C00E0000}"/>
    <cellStyle name="Chuẩn 7 134" xfId="4413" xr:uid="{00000000-0005-0000-0000-0000C10E0000}"/>
    <cellStyle name="Chuẩn 7 135" xfId="4370" xr:uid="{00000000-0005-0000-0000-0000C20E0000}"/>
    <cellStyle name="Chuẩn 7 136" xfId="4315" xr:uid="{00000000-0005-0000-0000-0000C30E0000}"/>
    <cellStyle name="Chuẩn 7 137" xfId="4316" xr:uid="{00000000-0005-0000-0000-0000C40E0000}"/>
    <cellStyle name="Chuẩn 7 138" xfId="4489" xr:uid="{00000000-0005-0000-0000-0000C50E0000}"/>
    <cellStyle name="Chuẩn 7 139" xfId="4549" xr:uid="{00000000-0005-0000-0000-0000C60E0000}"/>
    <cellStyle name="Chuẩn 7 14" xfId="364" xr:uid="{00000000-0005-0000-0000-0000C70E0000}"/>
    <cellStyle name="Chuẩn 7 15" xfId="426" xr:uid="{00000000-0005-0000-0000-0000C80E0000}"/>
    <cellStyle name="Chuẩn 7 16" xfId="419" xr:uid="{00000000-0005-0000-0000-0000C90E0000}"/>
    <cellStyle name="Chuẩn 7 17" xfId="568" xr:uid="{00000000-0005-0000-0000-0000CA0E0000}"/>
    <cellStyle name="Chuẩn 7 18" xfId="467" xr:uid="{00000000-0005-0000-0000-0000CB0E0000}"/>
    <cellStyle name="Chuẩn 7 19" xfId="574" xr:uid="{00000000-0005-0000-0000-0000CC0E0000}"/>
    <cellStyle name="Chuẩn 7 2" xfId="22" xr:uid="{00000000-0005-0000-0000-0000CD0E0000}"/>
    <cellStyle name="Chuẩn 7 2 10" xfId="292" xr:uid="{00000000-0005-0000-0000-0000CE0E0000}"/>
    <cellStyle name="Chuẩn 7 2 100" xfId="2993" xr:uid="{00000000-0005-0000-0000-0000CF0E0000}"/>
    <cellStyle name="Chuẩn 7 2 101" xfId="3819" xr:uid="{00000000-0005-0000-0000-0000D00E0000}"/>
    <cellStyle name="Chuẩn 7 2 102" xfId="3117" xr:uid="{00000000-0005-0000-0000-0000D10E0000}"/>
    <cellStyle name="Chuẩn 7 2 103" xfId="3710" xr:uid="{00000000-0005-0000-0000-0000D20E0000}"/>
    <cellStyle name="Chuẩn 7 2 104" xfId="3098" xr:uid="{00000000-0005-0000-0000-0000D30E0000}"/>
    <cellStyle name="Chuẩn 7 2 105" xfId="3720" xr:uid="{00000000-0005-0000-0000-0000D40E0000}"/>
    <cellStyle name="Chuẩn 7 2 106" xfId="3091" xr:uid="{00000000-0005-0000-0000-0000D50E0000}"/>
    <cellStyle name="Chuẩn 7 2 107" xfId="3726" xr:uid="{00000000-0005-0000-0000-0000D60E0000}"/>
    <cellStyle name="Chuẩn 7 2 108" xfId="3083" xr:uid="{00000000-0005-0000-0000-0000D70E0000}"/>
    <cellStyle name="Chuẩn 7 2 109" xfId="3732" xr:uid="{00000000-0005-0000-0000-0000D80E0000}"/>
    <cellStyle name="Chuẩn 7 2 11" xfId="322" xr:uid="{00000000-0005-0000-0000-0000D90E0000}"/>
    <cellStyle name="Chuẩn 7 2 110" xfId="3077" xr:uid="{00000000-0005-0000-0000-0000DA0E0000}"/>
    <cellStyle name="Chuẩn 7 2 111" xfId="3741" xr:uid="{00000000-0005-0000-0000-0000DB0E0000}"/>
    <cellStyle name="Chuẩn 7 2 112" xfId="3071" xr:uid="{00000000-0005-0000-0000-0000DC0E0000}"/>
    <cellStyle name="Chuẩn 7 2 113" xfId="3747" xr:uid="{00000000-0005-0000-0000-0000DD0E0000}"/>
    <cellStyle name="Chuẩn 7 2 114" xfId="3061" xr:uid="{00000000-0005-0000-0000-0000DE0E0000}"/>
    <cellStyle name="Chuẩn 7 2 115" xfId="3756" xr:uid="{00000000-0005-0000-0000-0000DF0E0000}"/>
    <cellStyle name="Chuẩn 7 2 116" xfId="3050" xr:uid="{00000000-0005-0000-0000-0000E00E0000}"/>
    <cellStyle name="Chuẩn 7 2 117" xfId="3765" xr:uid="{00000000-0005-0000-0000-0000E10E0000}"/>
    <cellStyle name="Chuẩn 7 2 118" xfId="3042" xr:uid="{00000000-0005-0000-0000-0000E20E0000}"/>
    <cellStyle name="Chuẩn 7 2 119" xfId="3962" xr:uid="{00000000-0005-0000-0000-0000E30E0000}"/>
    <cellStyle name="Chuẩn 7 2 12" xfId="353" xr:uid="{00000000-0005-0000-0000-0000E40E0000}"/>
    <cellStyle name="Chuẩn 7 2 120" xfId="3070" xr:uid="{00000000-0005-0000-0000-0000E50E0000}"/>
    <cellStyle name="Chuẩn 7 2 121" xfId="3977" xr:uid="{00000000-0005-0000-0000-0000E60E0000}"/>
    <cellStyle name="Chuẩn 7 2 122" xfId="3056" xr:uid="{00000000-0005-0000-0000-0000E70E0000}"/>
    <cellStyle name="Chuẩn 7 2 123" xfId="3980" xr:uid="{00000000-0005-0000-0000-0000E80E0000}"/>
    <cellStyle name="Chuẩn 7 2 124" xfId="3043" xr:uid="{00000000-0005-0000-0000-0000E90E0000}"/>
    <cellStyle name="Chuẩn 7 2 125" xfId="3982" xr:uid="{00000000-0005-0000-0000-0000EA0E0000}"/>
    <cellStyle name="Chuẩn 7 2 126" xfId="4067" xr:uid="{00000000-0005-0000-0000-0000EB0E0000}"/>
    <cellStyle name="Chuẩn 7 2 127" xfId="4092" xr:uid="{00000000-0005-0000-0000-0000EC0E0000}"/>
    <cellStyle name="Chuẩn 7 2 128" xfId="4113" xr:uid="{00000000-0005-0000-0000-0000ED0E0000}"/>
    <cellStyle name="Chuẩn 7 2 129" xfId="4152" xr:uid="{00000000-0005-0000-0000-0000EE0E0000}"/>
    <cellStyle name="Chuẩn 7 2 13" xfId="403" xr:uid="{00000000-0005-0000-0000-0000EF0E0000}"/>
    <cellStyle name="Chuẩn 7 2 130" xfId="4183" xr:uid="{00000000-0005-0000-0000-0000F00E0000}"/>
    <cellStyle name="Chuẩn 7 2 131" xfId="4219" xr:uid="{00000000-0005-0000-0000-0000F10E0000}"/>
    <cellStyle name="Chuẩn 7 2 132" xfId="4276" xr:uid="{00000000-0005-0000-0000-0000F20E0000}"/>
    <cellStyle name="Chuẩn 7 2 133" xfId="4390" xr:uid="{00000000-0005-0000-0000-0000F30E0000}"/>
    <cellStyle name="Chuẩn 7 2 134" xfId="4386" xr:uid="{00000000-0005-0000-0000-0000F40E0000}"/>
    <cellStyle name="Chuẩn 7 2 135" xfId="4291" xr:uid="{00000000-0005-0000-0000-0000F50E0000}"/>
    <cellStyle name="Chuẩn 7 2 136" xfId="4332" xr:uid="{00000000-0005-0000-0000-0000F60E0000}"/>
    <cellStyle name="Chuẩn 7 2 137" xfId="4504" xr:uid="{00000000-0005-0000-0000-0000F70E0000}"/>
    <cellStyle name="Chuẩn 7 2 138" xfId="4535" xr:uid="{00000000-0005-0000-0000-0000F80E0000}"/>
    <cellStyle name="Chuẩn 7 2 14" xfId="410" xr:uid="{00000000-0005-0000-0000-0000F90E0000}"/>
    <cellStyle name="Chuẩn 7 2 15" xfId="395" xr:uid="{00000000-0005-0000-0000-0000FA0E0000}"/>
    <cellStyle name="Chuẩn 7 2 16" xfId="571" xr:uid="{00000000-0005-0000-0000-0000FB0E0000}"/>
    <cellStyle name="Chuẩn 7 2 17" xfId="464" xr:uid="{00000000-0005-0000-0000-0000FC0E0000}"/>
    <cellStyle name="Chuẩn 7 2 18" xfId="576" xr:uid="{00000000-0005-0000-0000-0000FD0E0000}"/>
    <cellStyle name="Chuẩn 7 2 19" xfId="593" xr:uid="{00000000-0005-0000-0000-0000FE0E0000}"/>
    <cellStyle name="Chuẩn 7 2 2" xfId="52" xr:uid="{00000000-0005-0000-0000-0000FF0E0000}"/>
    <cellStyle name="Chuẩn 7 2 20" xfId="589" xr:uid="{00000000-0005-0000-0000-0000000F0000}"/>
    <cellStyle name="Chuẩn 7 2 21" xfId="603" xr:uid="{00000000-0005-0000-0000-0000010F0000}"/>
    <cellStyle name="Chuẩn 7 2 22" xfId="901" xr:uid="{00000000-0005-0000-0000-0000020F0000}"/>
    <cellStyle name="Chuẩn 7 2 23" xfId="668" xr:uid="{00000000-0005-0000-0000-0000030F0000}"/>
    <cellStyle name="Chuẩn 7 2 24" xfId="927" xr:uid="{00000000-0005-0000-0000-0000040F0000}"/>
    <cellStyle name="Chuẩn 7 2 25" xfId="645" xr:uid="{00000000-0005-0000-0000-0000050F0000}"/>
    <cellStyle name="Chuẩn 7 2 26" xfId="955" xr:uid="{00000000-0005-0000-0000-0000060F0000}"/>
    <cellStyle name="Chuẩn 7 2 27" xfId="981" xr:uid="{00000000-0005-0000-0000-0000070F0000}"/>
    <cellStyle name="Chuẩn 7 2 28" xfId="1013" xr:uid="{00000000-0005-0000-0000-0000080F0000}"/>
    <cellStyle name="Chuẩn 7 2 29" xfId="1043" xr:uid="{00000000-0005-0000-0000-0000090F0000}"/>
    <cellStyle name="Chuẩn 7 2 3" xfId="84" xr:uid="{00000000-0005-0000-0000-00000A0F0000}"/>
    <cellStyle name="Chuẩn 7 2 30" xfId="1073" xr:uid="{00000000-0005-0000-0000-00000B0F0000}"/>
    <cellStyle name="Chuẩn 7 2 31" xfId="1103" xr:uid="{00000000-0005-0000-0000-00000C0F0000}"/>
    <cellStyle name="Chuẩn 7 2 32" xfId="1133" xr:uid="{00000000-0005-0000-0000-00000D0F0000}"/>
    <cellStyle name="Chuẩn 7 2 33" xfId="1163" xr:uid="{00000000-0005-0000-0000-00000E0F0000}"/>
    <cellStyle name="Chuẩn 7 2 34" xfId="1193" xr:uid="{00000000-0005-0000-0000-00000F0F0000}"/>
    <cellStyle name="Chuẩn 7 2 35" xfId="1223" xr:uid="{00000000-0005-0000-0000-0000100F0000}"/>
    <cellStyle name="Chuẩn 7 2 36" xfId="1252" xr:uid="{00000000-0005-0000-0000-0000110F0000}"/>
    <cellStyle name="Chuẩn 7 2 37" xfId="1282" xr:uid="{00000000-0005-0000-0000-0000120F0000}"/>
    <cellStyle name="Chuẩn 7 2 38" xfId="1311" xr:uid="{00000000-0005-0000-0000-0000130F0000}"/>
    <cellStyle name="Chuẩn 7 2 39" xfId="1341" xr:uid="{00000000-0005-0000-0000-0000140F0000}"/>
    <cellStyle name="Chuẩn 7 2 4" xfId="113" xr:uid="{00000000-0005-0000-0000-0000150F0000}"/>
    <cellStyle name="Chuẩn 7 2 40" xfId="1370" xr:uid="{00000000-0005-0000-0000-0000160F0000}"/>
    <cellStyle name="Chuẩn 7 2 41" xfId="1399" xr:uid="{00000000-0005-0000-0000-0000170F0000}"/>
    <cellStyle name="Chuẩn 7 2 42" xfId="1427" xr:uid="{00000000-0005-0000-0000-0000180F0000}"/>
    <cellStyle name="Chuẩn 7 2 43" xfId="1457" xr:uid="{00000000-0005-0000-0000-0000190F0000}"/>
    <cellStyle name="Chuẩn 7 2 44" xfId="1485" xr:uid="{00000000-0005-0000-0000-00001A0F0000}"/>
    <cellStyle name="Chuẩn 7 2 45" xfId="1515" xr:uid="{00000000-0005-0000-0000-00001B0F0000}"/>
    <cellStyle name="Chuẩn 7 2 46" xfId="1543" xr:uid="{00000000-0005-0000-0000-00001C0F0000}"/>
    <cellStyle name="Chuẩn 7 2 47" xfId="1572" xr:uid="{00000000-0005-0000-0000-00001D0F0000}"/>
    <cellStyle name="Chuẩn 7 2 48" xfId="1600" xr:uid="{00000000-0005-0000-0000-00001E0F0000}"/>
    <cellStyle name="Chuẩn 7 2 49" xfId="1629" xr:uid="{00000000-0005-0000-0000-00001F0F0000}"/>
    <cellStyle name="Chuẩn 7 2 5" xfId="144" xr:uid="{00000000-0005-0000-0000-0000200F0000}"/>
    <cellStyle name="Chuẩn 7 2 50" xfId="1657" xr:uid="{00000000-0005-0000-0000-0000210F0000}"/>
    <cellStyle name="Chuẩn 7 2 51" xfId="1685" xr:uid="{00000000-0005-0000-0000-0000220F0000}"/>
    <cellStyle name="Chuẩn 7 2 52" xfId="1714" xr:uid="{00000000-0005-0000-0000-0000230F0000}"/>
    <cellStyle name="Chuẩn 7 2 53" xfId="1742" xr:uid="{00000000-0005-0000-0000-0000240F0000}"/>
    <cellStyle name="Chuẩn 7 2 54" xfId="1771" xr:uid="{00000000-0005-0000-0000-0000250F0000}"/>
    <cellStyle name="Chuẩn 7 2 55" xfId="1799" xr:uid="{00000000-0005-0000-0000-0000260F0000}"/>
    <cellStyle name="Chuẩn 7 2 56" xfId="1827" xr:uid="{00000000-0005-0000-0000-0000270F0000}"/>
    <cellStyle name="Chuẩn 7 2 57" xfId="1854" xr:uid="{00000000-0005-0000-0000-0000280F0000}"/>
    <cellStyle name="Chuẩn 7 2 58" xfId="1882" xr:uid="{00000000-0005-0000-0000-0000290F0000}"/>
    <cellStyle name="Chuẩn 7 2 59" xfId="1908" xr:uid="{00000000-0005-0000-0000-00002A0F0000}"/>
    <cellStyle name="Chuẩn 7 2 6" xfId="174" xr:uid="{00000000-0005-0000-0000-00002B0F0000}"/>
    <cellStyle name="Chuẩn 7 2 60" xfId="1937" xr:uid="{00000000-0005-0000-0000-00002C0F0000}"/>
    <cellStyle name="Chuẩn 7 2 61" xfId="1963" xr:uid="{00000000-0005-0000-0000-00002D0F0000}"/>
    <cellStyle name="Chuẩn 7 2 62" xfId="1990" xr:uid="{00000000-0005-0000-0000-00002E0F0000}"/>
    <cellStyle name="Chuẩn 7 2 63" xfId="2015" xr:uid="{00000000-0005-0000-0000-00002F0F0000}"/>
    <cellStyle name="Chuẩn 7 2 64" xfId="2040" xr:uid="{00000000-0005-0000-0000-0000300F0000}"/>
    <cellStyle name="Chuẩn 7 2 65" xfId="2064" xr:uid="{00000000-0005-0000-0000-0000310F0000}"/>
    <cellStyle name="Chuẩn 7 2 66" xfId="2088" xr:uid="{00000000-0005-0000-0000-0000320F0000}"/>
    <cellStyle name="Chuẩn 7 2 67" xfId="2113" xr:uid="{00000000-0005-0000-0000-0000330F0000}"/>
    <cellStyle name="Chuẩn 7 2 68" xfId="2135" xr:uid="{00000000-0005-0000-0000-0000340F0000}"/>
    <cellStyle name="Chuẩn 7 2 69" xfId="2159" xr:uid="{00000000-0005-0000-0000-0000350F0000}"/>
    <cellStyle name="Chuẩn 7 2 7" xfId="204" xr:uid="{00000000-0005-0000-0000-0000360F0000}"/>
    <cellStyle name="Chuẩn 7 2 70" xfId="2179" xr:uid="{00000000-0005-0000-0000-0000370F0000}"/>
    <cellStyle name="Chuẩn 7 2 71" xfId="2201" xr:uid="{00000000-0005-0000-0000-0000380F0000}"/>
    <cellStyle name="Chuẩn 7 2 72" xfId="2222" xr:uid="{00000000-0005-0000-0000-0000390F0000}"/>
    <cellStyle name="Chuẩn 7 2 73" xfId="2237" xr:uid="{00000000-0005-0000-0000-00003A0F0000}"/>
    <cellStyle name="Chuẩn 7 2 74" xfId="2260" xr:uid="{00000000-0005-0000-0000-00003B0F0000}"/>
    <cellStyle name="Chuẩn 7 2 75" xfId="2270" xr:uid="{00000000-0005-0000-0000-00003C0F0000}"/>
    <cellStyle name="Chuẩn 7 2 76" xfId="2289" xr:uid="{00000000-0005-0000-0000-00003D0F0000}"/>
    <cellStyle name="Chuẩn 7 2 77" xfId="2301" xr:uid="{00000000-0005-0000-0000-00003E0F0000}"/>
    <cellStyle name="Chuẩn 7 2 78" xfId="2313" xr:uid="{00000000-0005-0000-0000-00003F0F0000}"/>
    <cellStyle name="Chuẩn 7 2 79" xfId="2362" xr:uid="{00000000-0005-0000-0000-0000400F0000}"/>
    <cellStyle name="Chuẩn 7 2 8" xfId="234" xr:uid="{00000000-0005-0000-0000-0000410F0000}"/>
    <cellStyle name="Chuẩn 7 2 80" xfId="2449" xr:uid="{00000000-0005-0000-0000-0000420F0000}"/>
    <cellStyle name="Chuẩn 7 2 81" xfId="2394" xr:uid="{00000000-0005-0000-0000-0000430F0000}"/>
    <cellStyle name="Chuẩn 7 2 82" xfId="2426" xr:uid="{00000000-0005-0000-0000-0000440F0000}"/>
    <cellStyle name="Chuẩn 7 2 83" xfId="2412" xr:uid="{00000000-0005-0000-0000-0000450F0000}"/>
    <cellStyle name="Chuẩn 7 2 84" xfId="2513" xr:uid="{00000000-0005-0000-0000-0000460F0000}"/>
    <cellStyle name="Chuẩn 7 2 85" xfId="2769" xr:uid="{00000000-0005-0000-0000-0000470F0000}"/>
    <cellStyle name="Chuẩn 7 2 86" xfId="2772" xr:uid="{00000000-0005-0000-0000-0000480F0000}"/>
    <cellStyle name="Chuẩn 7 2 87" xfId="2774" xr:uid="{00000000-0005-0000-0000-0000490F0000}"/>
    <cellStyle name="Chuẩn 7 2 88" xfId="2676" xr:uid="{00000000-0005-0000-0000-00004A0F0000}"/>
    <cellStyle name="Chuẩn 7 2 89" xfId="2647" xr:uid="{00000000-0005-0000-0000-00004B0F0000}"/>
    <cellStyle name="Chuẩn 7 2 9" xfId="263" xr:uid="{00000000-0005-0000-0000-00004C0F0000}"/>
    <cellStyle name="Chuẩn 7 2 90" xfId="2822" xr:uid="{00000000-0005-0000-0000-00004D0F0000}"/>
    <cellStyle name="Chuẩn 7 2 91" xfId="2945" xr:uid="{00000000-0005-0000-0000-00004E0F0000}"/>
    <cellStyle name="Chuẩn 7 2 92" xfId="2843" xr:uid="{00000000-0005-0000-0000-00004F0F0000}"/>
    <cellStyle name="Chuẩn 7 2 93" xfId="2854" xr:uid="{00000000-0005-0000-0000-0000500F0000}"/>
    <cellStyle name="Chuẩn 7 2 94" xfId="2913" xr:uid="{00000000-0005-0000-0000-0000510F0000}"/>
    <cellStyle name="Chuẩn 7 2 95" xfId="2838" xr:uid="{00000000-0005-0000-0000-0000520F0000}"/>
    <cellStyle name="Chuẩn 7 2 96" xfId="2615" xr:uid="{00000000-0005-0000-0000-0000530F0000}"/>
    <cellStyle name="Chuẩn 7 2 97" xfId="2543" xr:uid="{00000000-0005-0000-0000-0000540F0000}"/>
    <cellStyle name="Chuẩn 7 2 98" xfId="2985" xr:uid="{00000000-0005-0000-0000-0000550F0000}"/>
    <cellStyle name="Chuẩn 7 2 99" xfId="2532" xr:uid="{00000000-0005-0000-0000-0000560F0000}"/>
    <cellStyle name="Chuẩn 7 20" xfId="455" xr:uid="{00000000-0005-0000-0000-0000570F0000}"/>
    <cellStyle name="Chuẩn 7 21" xfId="586" xr:uid="{00000000-0005-0000-0000-0000580F0000}"/>
    <cellStyle name="Chuẩn 7 22" xfId="601" xr:uid="{00000000-0005-0000-0000-0000590F0000}"/>
    <cellStyle name="Chuẩn 7 23" xfId="897" xr:uid="{00000000-0005-0000-0000-00005A0F0000}"/>
    <cellStyle name="Chuẩn 7 24" xfId="672" xr:uid="{00000000-0005-0000-0000-00005B0F0000}"/>
    <cellStyle name="Chuẩn 7 25" xfId="922" xr:uid="{00000000-0005-0000-0000-00005C0F0000}"/>
    <cellStyle name="Chuẩn 7 26" xfId="650" xr:uid="{00000000-0005-0000-0000-00005D0F0000}"/>
    <cellStyle name="Chuẩn 7 27" xfId="950" xr:uid="{00000000-0005-0000-0000-00005E0F0000}"/>
    <cellStyle name="Chuẩn 7 28" xfId="976" xr:uid="{00000000-0005-0000-0000-00005F0F0000}"/>
    <cellStyle name="Chuẩn 7 29" xfId="1008" xr:uid="{00000000-0005-0000-0000-0000600F0000}"/>
    <cellStyle name="Chuẩn 7 3" xfId="37" xr:uid="{00000000-0005-0000-0000-0000610F0000}"/>
    <cellStyle name="Chuẩn 7 30" xfId="1038" xr:uid="{00000000-0005-0000-0000-0000620F0000}"/>
    <cellStyle name="Chuẩn 7 31" xfId="1068" xr:uid="{00000000-0005-0000-0000-0000630F0000}"/>
    <cellStyle name="Chuẩn 7 32" xfId="1098" xr:uid="{00000000-0005-0000-0000-0000640F0000}"/>
    <cellStyle name="Chuẩn 7 33" xfId="1128" xr:uid="{00000000-0005-0000-0000-0000650F0000}"/>
    <cellStyle name="Chuẩn 7 34" xfId="1158" xr:uid="{00000000-0005-0000-0000-0000660F0000}"/>
    <cellStyle name="Chuẩn 7 35" xfId="1188" xr:uid="{00000000-0005-0000-0000-0000670F0000}"/>
    <cellStyle name="Chuẩn 7 36" xfId="1218" xr:uid="{00000000-0005-0000-0000-0000680F0000}"/>
    <cellStyle name="Chuẩn 7 37" xfId="1247" xr:uid="{00000000-0005-0000-0000-0000690F0000}"/>
    <cellStyle name="Chuẩn 7 38" xfId="1277" xr:uid="{00000000-0005-0000-0000-00006A0F0000}"/>
    <cellStyle name="Chuẩn 7 39" xfId="1306" xr:uid="{00000000-0005-0000-0000-00006B0F0000}"/>
    <cellStyle name="Chuẩn 7 4" xfId="69" xr:uid="{00000000-0005-0000-0000-00006C0F0000}"/>
    <cellStyle name="Chuẩn 7 40" xfId="1336" xr:uid="{00000000-0005-0000-0000-00006D0F0000}"/>
    <cellStyle name="Chuẩn 7 41" xfId="1365" xr:uid="{00000000-0005-0000-0000-00006E0F0000}"/>
    <cellStyle name="Chuẩn 7 42" xfId="1394" xr:uid="{00000000-0005-0000-0000-00006F0F0000}"/>
    <cellStyle name="Chuẩn 7 43" xfId="1422" xr:uid="{00000000-0005-0000-0000-0000700F0000}"/>
    <cellStyle name="Chuẩn 7 44" xfId="1452" xr:uid="{00000000-0005-0000-0000-0000710F0000}"/>
    <cellStyle name="Chuẩn 7 45" xfId="1480" xr:uid="{00000000-0005-0000-0000-0000720F0000}"/>
    <cellStyle name="Chuẩn 7 46" xfId="1510" xr:uid="{00000000-0005-0000-0000-0000730F0000}"/>
    <cellStyle name="Chuẩn 7 47" xfId="1538" xr:uid="{00000000-0005-0000-0000-0000740F0000}"/>
    <cellStyle name="Chuẩn 7 48" xfId="1567" xr:uid="{00000000-0005-0000-0000-0000750F0000}"/>
    <cellStyle name="Chuẩn 7 49" xfId="1595" xr:uid="{00000000-0005-0000-0000-0000760F0000}"/>
    <cellStyle name="Chuẩn 7 5" xfId="98" xr:uid="{00000000-0005-0000-0000-0000770F0000}"/>
    <cellStyle name="Chuẩn 7 50" xfId="1624" xr:uid="{00000000-0005-0000-0000-0000780F0000}"/>
    <cellStyle name="Chuẩn 7 51" xfId="1652" xr:uid="{00000000-0005-0000-0000-0000790F0000}"/>
    <cellStyle name="Chuẩn 7 52" xfId="1680" xr:uid="{00000000-0005-0000-0000-00007A0F0000}"/>
    <cellStyle name="Chuẩn 7 53" xfId="1709" xr:uid="{00000000-0005-0000-0000-00007B0F0000}"/>
    <cellStyle name="Chuẩn 7 54" xfId="1737" xr:uid="{00000000-0005-0000-0000-00007C0F0000}"/>
    <cellStyle name="Chuẩn 7 55" xfId="1766" xr:uid="{00000000-0005-0000-0000-00007D0F0000}"/>
    <cellStyle name="Chuẩn 7 56" xfId="1794" xr:uid="{00000000-0005-0000-0000-00007E0F0000}"/>
    <cellStyle name="Chuẩn 7 57" xfId="1822" xr:uid="{00000000-0005-0000-0000-00007F0F0000}"/>
    <cellStyle name="Chuẩn 7 58" xfId="1849" xr:uid="{00000000-0005-0000-0000-0000800F0000}"/>
    <cellStyle name="Chuẩn 7 59" xfId="1877" xr:uid="{00000000-0005-0000-0000-0000810F0000}"/>
    <cellStyle name="Chuẩn 7 6" xfId="129" xr:uid="{00000000-0005-0000-0000-0000820F0000}"/>
    <cellStyle name="Chuẩn 7 60" xfId="1903" xr:uid="{00000000-0005-0000-0000-0000830F0000}"/>
    <cellStyle name="Chuẩn 7 61" xfId="1932" xr:uid="{00000000-0005-0000-0000-0000840F0000}"/>
    <cellStyle name="Chuẩn 7 62" xfId="1958" xr:uid="{00000000-0005-0000-0000-0000850F0000}"/>
    <cellStyle name="Chuẩn 7 63" xfId="1986" xr:uid="{00000000-0005-0000-0000-0000860F0000}"/>
    <cellStyle name="Chuẩn 7 64" xfId="2011" xr:uid="{00000000-0005-0000-0000-0000870F0000}"/>
    <cellStyle name="Chuẩn 7 65" xfId="2036" xr:uid="{00000000-0005-0000-0000-0000880F0000}"/>
    <cellStyle name="Chuẩn 7 66" xfId="2061" xr:uid="{00000000-0005-0000-0000-0000890F0000}"/>
    <cellStyle name="Chuẩn 7 67" xfId="2085" xr:uid="{00000000-0005-0000-0000-00008A0F0000}"/>
    <cellStyle name="Chuẩn 7 68" xfId="2108" xr:uid="{00000000-0005-0000-0000-00008B0F0000}"/>
    <cellStyle name="Chuẩn 7 69" xfId="2131" xr:uid="{00000000-0005-0000-0000-00008C0F0000}"/>
    <cellStyle name="Chuẩn 7 7" xfId="159" xr:uid="{00000000-0005-0000-0000-00008D0F0000}"/>
    <cellStyle name="Chuẩn 7 70" xfId="2156" xr:uid="{00000000-0005-0000-0000-00008E0F0000}"/>
    <cellStyle name="Chuẩn 7 71" xfId="2176" xr:uid="{00000000-0005-0000-0000-00008F0F0000}"/>
    <cellStyle name="Chuẩn 7 72" xfId="2198" xr:uid="{00000000-0005-0000-0000-0000900F0000}"/>
    <cellStyle name="Chuẩn 7 73" xfId="2220" xr:uid="{00000000-0005-0000-0000-0000910F0000}"/>
    <cellStyle name="Chuẩn 7 74" xfId="2233" xr:uid="{00000000-0005-0000-0000-0000920F0000}"/>
    <cellStyle name="Chuẩn 7 75" xfId="2256" xr:uid="{00000000-0005-0000-0000-0000930F0000}"/>
    <cellStyle name="Chuẩn 7 76" xfId="2265" xr:uid="{00000000-0005-0000-0000-0000940F0000}"/>
    <cellStyle name="Chuẩn 7 77" xfId="2286" xr:uid="{00000000-0005-0000-0000-0000950F0000}"/>
    <cellStyle name="Chuẩn 7 78" xfId="2299" xr:uid="{00000000-0005-0000-0000-0000960F0000}"/>
    <cellStyle name="Chuẩn 7 79" xfId="2311" xr:uid="{00000000-0005-0000-0000-0000970F0000}"/>
    <cellStyle name="Chuẩn 7 8" xfId="189" xr:uid="{00000000-0005-0000-0000-0000980F0000}"/>
    <cellStyle name="Chuẩn 7 80" xfId="2347" xr:uid="{00000000-0005-0000-0000-0000990F0000}"/>
    <cellStyle name="Chuẩn 7 81" xfId="2472" xr:uid="{00000000-0005-0000-0000-00009A0F0000}"/>
    <cellStyle name="Chuẩn 7 82" xfId="2464" xr:uid="{00000000-0005-0000-0000-00009B0F0000}"/>
    <cellStyle name="Chuẩn 7 83" xfId="2482" xr:uid="{00000000-0005-0000-0000-00009C0F0000}"/>
    <cellStyle name="Chuẩn 7 84" xfId="2451" xr:uid="{00000000-0005-0000-0000-00009D0F0000}"/>
    <cellStyle name="Chuẩn 7 85" xfId="2498" xr:uid="{00000000-0005-0000-0000-00009E0F0000}"/>
    <cellStyle name="Chuẩn 7 86" xfId="2722" xr:uid="{00000000-0005-0000-0000-00009F0F0000}"/>
    <cellStyle name="Chuẩn 7 87" xfId="2721" xr:uid="{00000000-0005-0000-0000-0000A00F0000}"/>
    <cellStyle name="Chuẩn 7 88" xfId="2690" xr:uid="{00000000-0005-0000-0000-0000A10F0000}"/>
    <cellStyle name="Chuẩn 7 89" xfId="2673" xr:uid="{00000000-0005-0000-0000-0000A20F0000}"/>
    <cellStyle name="Chuẩn 7 9" xfId="219" xr:uid="{00000000-0005-0000-0000-0000A30F0000}"/>
    <cellStyle name="Chuẩn 7 90" xfId="2749" xr:uid="{00000000-0005-0000-0000-0000A40F0000}"/>
    <cellStyle name="Chuẩn 7 91" xfId="2807" xr:uid="{00000000-0005-0000-0000-0000A50F0000}"/>
    <cellStyle name="Chuẩn 7 92" xfId="2847" xr:uid="{00000000-0005-0000-0000-0000A60F0000}"/>
    <cellStyle name="Chuẩn 7 93" xfId="2933" xr:uid="{00000000-0005-0000-0000-0000A70F0000}"/>
    <cellStyle name="Chuẩn 7 94" xfId="2946" xr:uid="{00000000-0005-0000-0000-0000A80F0000}"/>
    <cellStyle name="Chuẩn 7 95" xfId="2924" xr:uid="{00000000-0005-0000-0000-0000A90F0000}"/>
    <cellStyle name="Chuẩn 7 96" xfId="2940" xr:uid="{00000000-0005-0000-0000-0000AA0F0000}"/>
    <cellStyle name="Chuẩn 7 97" xfId="2640" xr:uid="{00000000-0005-0000-0000-0000AB0F0000}"/>
    <cellStyle name="Chuẩn 7 98" xfId="2563" xr:uid="{00000000-0005-0000-0000-0000AC0F0000}"/>
    <cellStyle name="Chuẩn 7 99" xfId="2553" xr:uid="{00000000-0005-0000-0000-0000AD0F0000}"/>
    <cellStyle name="Chuẩn 8" xfId="8" xr:uid="{00000000-0005-0000-0000-0000AE0F0000}"/>
    <cellStyle name="Chuẩn 8 10" xfId="249" xr:uid="{00000000-0005-0000-0000-0000AF0F0000}"/>
    <cellStyle name="Chuẩn 8 100" xfId="2530" xr:uid="{00000000-0005-0000-0000-0000B00F0000}"/>
    <cellStyle name="Chuẩn 8 101" xfId="2600" xr:uid="{00000000-0005-0000-0000-0000B10F0000}"/>
    <cellStyle name="Chuẩn 8 102" xfId="3838" xr:uid="{00000000-0005-0000-0000-0000B20F0000}"/>
    <cellStyle name="Chuẩn 8 103" xfId="3073" xr:uid="{00000000-0005-0000-0000-0000B30F0000}"/>
    <cellStyle name="Chuẩn 8 104" xfId="3750" xr:uid="{00000000-0005-0000-0000-0000B40F0000}"/>
    <cellStyle name="Chuẩn 8 105" xfId="3052" xr:uid="{00000000-0005-0000-0000-0000B50F0000}"/>
    <cellStyle name="Chuẩn 8 106" xfId="3758" xr:uid="{00000000-0005-0000-0000-0000B60F0000}"/>
    <cellStyle name="Chuẩn 8 107" xfId="3044" xr:uid="{00000000-0005-0000-0000-0000B70F0000}"/>
    <cellStyle name="Chuẩn 8 108" xfId="3767" xr:uid="{00000000-0005-0000-0000-0000B80F0000}"/>
    <cellStyle name="Chuẩn 8 109" xfId="3035" xr:uid="{00000000-0005-0000-0000-0000B90F0000}"/>
    <cellStyle name="Chuẩn 8 11" xfId="278" xr:uid="{00000000-0005-0000-0000-0000BA0F0000}"/>
    <cellStyle name="Chuẩn 8 110" xfId="3775" xr:uid="{00000000-0005-0000-0000-0000BB0F0000}"/>
    <cellStyle name="Chuẩn 8 111" xfId="3030" xr:uid="{00000000-0005-0000-0000-0000BC0F0000}"/>
    <cellStyle name="Chuẩn 8 112" xfId="3785" xr:uid="{00000000-0005-0000-0000-0000BD0F0000}"/>
    <cellStyle name="Chuẩn 8 113" xfId="3025" xr:uid="{00000000-0005-0000-0000-0000BE0F0000}"/>
    <cellStyle name="Chuẩn 8 114" xfId="3796" xr:uid="{00000000-0005-0000-0000-0000BF0F0000}"/>
    <cellStyle name="Chuẩn 8 115" xfId="3017" xr:uid="{00000000-0005-0000-0000-0000C00F0000}"/>
    <cellStyle name="Chuẩn 8 116" xfId="3808" xr:uid="{00000000-0005-0000-0000-0000C10F0000}"/>
    <cellStyle name="Chuẩn 8 117" xfId="3004" xr:uid="{00000000-0005-0000-0000-0000C20F0000}"/>
    <cellStyle name="Chuẩn 8 118" xfId="3817" xr:uid="{00000000-0005-0000-0000-0000C30F0000}"/>
    <cellStyle name="Chuẩn 8 119" xfId="3866" xr:uid="{00000000-0005-0000-0000-0000C40F0000}"/>
    <cellStyle name="Chuẩn 8 12" xfId="308" xr:uid="{00000000-0005-0000-0000-0000C50F0000}"/>
    <cellStyle name="Chuẩn 8 120" xfId="3985" xr:uid="{00000000-0005-0000-0000-0000C60F0000}"/>
    <cellStyle name="Chuẩn 8 121" xfId="3008" xr:uid="{00000000-0005-0000-0000-0000C70F0000}"/>
    <cellStyle name="Chuẩn 8 122" xfId="3989" xr:uid="{00000000-0005-0000-0000-0000C80F0000}"/>
    <cellStyle name="Chuẩn 8 123" xfId="3864" xr:uid="{00000000-0005-0000-0000-0000C90F0000}"/>
    <cellStyle name="Chuẩn 8 124" xfId="3993" xr:uid="{00000000-0005-0000-0000-0000CA0F0000}"/>
    <cellStyle name="Chuẩn 8 125" xfId="3876" xr:uid="{00000000-0005-0000-0000-0000CB0F0000}"/>
    <cellStyle name="Chuẩn 8 126" xfId="3995" xr:uid="{00000000-0005-0000-0000-0000CC0F0000}"/>
    <cellStyle name="Chuẩn 8 127" xfId="4068" xr:uid="{00000000-0005-0000-0000-0000CD0F0000}"/>
    <cellStyle name="Chuẩn 8 128" xfId="4078" xr:uid="{00000000-0005-0000-0000-0000CE0F0000}"/>
    <cellStyle name="Chuẩn 8 129" xfId="4126" xr:uid="{00000000-0005-0000-0000-0000CF0F0000}"/>
    <cellStyle name="Chuẩn 8 13" xfId="339" xr:uid="{00000000-0005-0000-0000-0000D00F0000}"/>
    <cellStyle name="Chuẩn 8 130" xfId="4138" xr:uid="{00000000-0005-0000-0000-0000D10F0000}"/>
    <cellStyle name="Chuẩn 8 131" xfId="4169" xr:uid="{00000000-0005-0000-0000-0000D20F0000}"/>
    <cellStyle name="Chuẩn 8 132" xfId="4234" xr:uid="{00000000-0005-0000-0000-0000D30F0000}"/>
    <cellStyle name="Chuẩn 8 133" xfId="4262" xr:uid="{00000000-0005-0000-0000-0000D40F0000}"/>
    <cellStyle name="Chuẩn 8 134" xfId="4415" xr:uid="{00000000-0005-0000-0000-0000D50F0000}"/>
    <cellStyle name="Chuẩn 8 135" xfId="4358" xr:uid="{00000000-0005-0000-0000-0000D60F0000}"/>
    <cellStyle name="Chuẩn 8 136" xfId="4323" xr:uid="{00000000-0005-0000-0000-0000D70F0000}"/>
    <cellStyle name="Chuẩn 8 137" xfId="4423" xr:uid="{00000000-0005-0000-0000-0000D80F0000}"/>
    <cellStyle name="Chuẩn 8 138" xfId="4490" xr:uid="{00000000-0005-0000-0000-0000D90F0000}"/>
    <cellStyle name="Chuẩn 8 139" xfId="4548" xr:uid="{00000000-0005-0000-0000-0000DA0F0000}"/>
    <cellStyle name="Chuẩn 8 14" xfId="424" xr:uid="{00000000-0005-0000-0000-0000DB0F0000}"/>
    <cellStyle name="Chuẩn 8 15" xfId="383" xr:uid="{00000000-0005-0000-0000-0000DC0F0000}"/>
    <cellStyle name="Chuẩn 8 16" xfId="437" xr:uid="{00000000-0005-0000-0000-0000DD0F0000}"/>
    <cellStyle name="Chuẩn 8 17" xfId="578" xr:uid="{00000000-0005-0000-0000-0000DE0F0000}"/>
    <cellStyle name="Chuẩn 8 18" xfId="457" xr:uid="{00000000-0005-0000-0000-0000DF0F0000}"/>
    <cellStyle name="Chuẩn 8 19" xfId="585" xr:uid="{00000000-0005-0000-0000-0000E00F0000}"/>
    <cellStyle name="Chuẩn 8 2" xfId="23" xr:uid="{00000000-0005-0000-0000-0000E10F0000}"/>
    <cellStyle name="Chuẩn 8 2 10" xfId="293" xr:uid="{00000000-0005-0000-0000-0000E20F0000}"/>
    <cellStyle name="Chuẩn 8 2 100" xfId="2557" xr:uid="{00000000-0005-0000-0000-0000E30F0000}"/>
    <cellStyle name="Chuẩn 8 2 101" xfId="3839" xr:uid="{00000000-0005-0000-0000-0000E40F0000}"/>
    <cellStyle name="Chuẩn 8 2 102" xfId="3068" xr:uid="{00000000-0005-0000-0000-0000E50F0000}"/>
    <cellStyle name="Chuẩn 8 2 103" xfId="3753" xr:uid="{00000000-0005-0000-0000-0000E60F0000}"/>
    <cellStyle name="Chuẩn 8 2 104" xfId="3049" xr:uid="{00000000-0005-0000-0000-0000E70F0000}"/>
    <cellStyle name="Chuẩn 8 2 105" xfId="3761" xr:uid="{00000000-0005-0000-0000-0000E80F0000}"/>
    <cellStyle name="Chuẩn 8 2 106" xfId="3041" xr:uid="{00000000-0005-0000-0000-0000E90F0000}"/>
    <cellStyle name="Chuẩn 8 2 107" xfId="3769" xr:uid="{00000000-0005-0000-0000-0000EA0F0000}"/>
    <cellStyle name="Chuẩn 8 2 108" xfId="3031" xr:uid="{00000000-0005-0000-0000-0000EB0F0000}"/>
    <cellStyle name="Chuẩn 8 2 109" xfId="3777" xr:uid="{00000000-0005-0000-0000-0000EC0F0000}"/>
    <cellStyle name="Chuẩn 8 2 11" xfId="323" xr:uid="{00000000-0005-0000-0000-0000ED0F0000}"/>
    <cellStyle name="Chuẩn 8 2 110" xfId="3028" xr:uid="{00000000-0005-0000-0000-0000EE0F0000}"/>
    <cellStyle name="Chuẩn 8 2 111" xfId="3787" xr:uid="{00000000-0005-0000-0000-0000EF0F0000}"/>
    <cellStyle name="Chuẩn 8 2 112" xfId="3022" xr:uid="{00000000-0005-0000-0000-0000F00F0000}"/>
    <cellStyle name="Chuẩn 8 2 113" xfId="3801" xr:uid="{00000000-0005-0000-0000-0000F10F0000}"/>
    <cellStyle name="Chuẩn 8 2 114" xfId="3013" xr:uid="{00000000-0005-0000-0000-0000F20F0000}"/>
    <cellStyle name="Chuẩn 8 2 115" xfId="3811" xr:uid="{00000000-0005-0000-0000-0000F30F0000}"/>
    <cellStyle name="Chuẩn 8 2 116" xfId="3858" xr:uid="{00000000-0005-0000-0000-0000F40F0000}"/>
    <cellStyle name="Chuẩn 8 2 117" xfId="3820" xr:uid="{00000000-0005-0000-0000-0000F50F0000}"/>
    <cellStyle name="Chuẩn 8 2 118" xfId="3868" xr:uid="{00000000-0005-0000-0000-0000F60F0000}"/>
    <cellStyle name="Chuẩn 8 2 119" xfId="3986" xr:uid="{00000000-0005-0000-0000-0000F70F0000}"/>
    <cellStyle name="Chuẩn 8 2 12" xfId="354" xr:uid="{00000000-0005-0000-0000-0000F80F0000}"/>
    <cellStyle name="Chuẩn 8 2 120" xfId="3857" xr:uid="{00000000-0005-0000-0000-0000F90F0000}"/>
    <cellStyle name="Chuẩn 8 2 121" xfId="3990" xr:uid="{00000000-0005-0000-0000-0000FA0F0000}"/>
    <cellStyle name="Chuẩn 8 2 122" xfId="3870" xr:uid="{00000000-0005-0000-0000-0000FB0F0000}"/>
    <cellStyle name="Chuẩn 8 2 123" xfId="3994" xr:uid="{00000000-0005-0000-0000-0000FC0F0000}"/>
    <cellStyle name="Chuẩn 8 2 124" xfId="3878" xr:uid="{00000000-0005-0000-0000-0000FD0F0000}"/>
    <cellStyle name="Chuẩn 8 2 125" xfId="3996" xr:uid="{00000000-0005-0000-0000-0000FE0F0000}"/>
    <cellStyle name="Chuẩn 8 2 126" xfId="4069" xr:uid="{00000000-0005-0000-0000-0000FF0F0000}"/>
    <cellStyle name="Chuẩn 8 2 127" xfId="4093" xr:uid="{00000000-0005-0000-0000-000000100000}"/>
    <cellStyle name="Chuẩn 8 2 128" xfId="4112" xr:uid="{00000000-0005-0000-0000-000001100000}"/>
    <cellStyle name="Chuẩn 8 2 129" xfId="4153" xr:uid="{00000000-0005-0000-0000-000002100000}"/>
    <cellStyle name="Chuẩn 8 2 13" xfId="396" xr:uid="{00000000-0005-0000-0000-000003100000}"/>
    <cellStyle name="Chuẩn 8 2 130" xfId="4184" xr:uid="{00000000-0005-0000-0000-000004100000}"/>
    <cellStyle name="Chuẩn 8 2 131" xfId="4214" xr:uid="{00000000-0005-0000-0000-000005100000}"/>
    <cellStyle name="Chuẩn 8 2 132" xfId="4277" xr:uid="{00000000-0005-0000-0000-000006100000}"/>
    <cellStyle name="Chuẩn 8 2 133" xfId="4384" xr:uid="{00000000-0005-0000-0000-000007100000}"/>
    <cellStyle name="Chuẩn 8 2 134" xfId="4438" xr:uid="{00000000-0005-0000-0000-000008100000}"/>
    <cellStyle name="Chuẩn 8 2 135" xfId="4405" xr:uid="{00000000-0005-0000-0000-000009100000}"/>
    <cellStyle name="Chuẩn 8 2 136" xfId="4298" xr:uid="{00000000-0005-0000-0000-00000A100000}"/>
    <cellStyle name="Chuẩn 8 2 137" xfId="4505" xr:uid="{00000000-0005-0000-0000-00000B100000}"/>
    <cellStyle name="Chuẩn 8 2 138" xfId="4534" xr:uid="{00000000-0005-0000-0000-00000C100000}"/>
    <cellStyle name="Chuẩn 8 2 14" xfId="402" xr:uid="{00000000-0005-0000-0000-00000D100000}"/>
    <cellStyle name="Chuẩn 8 2 15" xfId="429" xr:uid="{00000000-0005-0000-0000-00000E100000}"/>
    <cellStyle name="Chuẩn 8 2 16" xfId="579" xr:uid="{00000000-0005-0000-0000-00000F100000}"/>
    <cellStyle name="Chuẩn 8 2 17" xfId="452" xr:uid="{00000000-0005-0000-0000-000010100000}"/>
    <cellStyle name="Chuẩn 8 2 18" xfId="587" xr:uid="{00000000-0005-0000-0000-000011100000}"/>
    <cellStyle name="Chuẩn 8 2 19" xfId="602" xr:uid="{00000000-0005-0000-0000-000012100000}"/>
    <cellStyle name="Chuẩn 8 2 2" xfId="53" xr:uid="{00000000-0005-0000-0000-000013100000}"/>
    <cellStyle name="Chuẩn 8 2 20" xfId="613" xr:uid="{00000000-0005-0000-0000-000014100000}"/>
    <cellStyle name="Chuẩn 8 2 21" xfId="621" xr:uid="{00000000-0005-0000-0000-000015100000}"/>
    <cellStyle name="Chuẩn 8 2 22" xfId="923" xr:uid="{00000000-0005-0000-0000-000016100000}"/>
    <cellStyle name="Chuẩn 8 2 23" xfId="644" xr:uid="{00000000-0005-0000-0000-000017100000}"/>
    <cellStyle name="Chuẩn 8 2 24" xfId="953" xr:uid="{00000000-0005-0000-0000-000018100000}"/>
    <cellStyle name="Chuẩn 8 2 25" xfId="979" xr:uid="{00000000-0005-0000-0000-000019100000}"/>
    <cellStyle name="Chuẩn 8 2 26" xfId="1011" xr:uid="{00000000-0005-0000-0000-00001A100000}"/>
    <cellStyle name="Chuẩn 8 2 27" xfId="1041" xr:uid="{00000000-0005-0000-0000-00001B100000}"/>
    <cellStyle name="Chuẩn 8 2 28" xfId="1071" xr:uid="{00000000-0005-0000-0000-00001C100000}"/>
    <cellStyle name="Chuẩn 8 2 29" xfId="1101" xr:uid="{00000000-0005-0000-0000-00001D100000}"/>
    <cellStyle name="Chuẩn 8 2 3" xfId="85" xr:uid="{00000000-0005-0000-0000-00001E100000}"/>
    <cellStyle name="Chuẩn 8 2 30" xfId="1131" xr:uid="{00000000-0005-0000-0000-00001F100000}"/>
    <cellStyle name="Chuẩn 8 2 31" xfId="1161" xr:uid="{00000000-0005-0000-0000-000020100000}"/>
    <cellStyle name="Chuẩn 8 2 32" xfId="1191" xr:uid="{00000000-0005-0000-0000-000021100000}"/>
    <cellStyle name="Chuẩn 8 2 33" xfId="1221" xr:uid="{00000000-0005-0000-0000-000022100000}"/>
    <cellStyle name="Chuẩn 8 2 34" xfId="1250" xr:uid="{00000000-0005-0000-0000-000023100000}"/>
    <cellStyle name="Chuẩn 8 2 35" xfId="1280" xr:uid="{00000000-0005-0000-0000-000024100000}"/>
    <cellStyle name="Chuẩn 8 2 36" xfId="1309" xr:uid="{00000000-0005-0000-0000-000025100000}"/>
    <cellStyle name="Chuẩn 8 2 37" xfId="1339" xr:uid="{00000000-0005-0000-0000-000026100000}"/>
    <cellStyle name="Chuẩn 8 2 38" xfId="1368" xr:uid="{00000000-0005-0000-0000-000027100000}"/>
    <cellStyle name="Chuẩn 8 2 39" xfId="1397" xr:uid="{00000000-0005-0000-0000-000028100000}"/>
    <cellStyle name="Chuẩn 8 2 4" xfId="114" xr:uid="{00000000-0005-0000-0000-000029100000}"/>
    <cellStyle name="Chuẩn 8 2 40" xfId="1425" xr:uid="{00000000-0005-0000-0000-00002A100000}"/>
    <cellStyle name="Chuẩn 8 2 41" xfId="1455" xr:uid="{00000000-0005-0000-0000-00002B100000}"/>
    <cellStyle name="Chuẩn 8 2 42" xfId="1483" xr:uid="{00000000-0005-0000-0000-00002C100000}"/>
    <cellStyle name="Chuẩn 8 2 43" xfId="1513" xr:uid="{00000000-0005-0000-0000-00002D100000}"/>
    <cellStyle name="Chuẩn 8 2 44" xfId="1541" xr:uid="{00000000-0005-0000-0000-00002E100000}"/>
    <cellStyle name="Chuẩn 8 2 45" xfId="1570" xr:uid="{00000000-0005-0000-0000-00002F100000}"/>
    <cellStyle name="Chuẩn 8 2 46" xfId="1598" xr:uid="{00000000-0005-0000-0000-000030100000}"/>
    <cellStyle name="Chuẩn 8 2 47" xfId="1627" xr:uid="{00000000-0005-0000-0000-000031100000}"/>
    <cellStyle name="Chuẩn 8 2 48" xfId="1655" xr:uid="{00000000-0005-0000-0000-000032100000}"/>
    <cellStyle name="Chuẩn 8 2 49" xfId="1683" xr:uid="{00000000-0005-0000-0000-000033100000}"/>
    <cellStyle name="Chuẩn 8 2 5" xfId="145" xr:uid="{00000000-0005-0000-0000-000034100000}"/>
    <cellStyle name="Chuẩn 8 2 50" xfId="1712" xr:uid="{00000000-0005-0000-0000-000035100000}"/>
    <cellStyle name="Chuẩn 8 2 51" xfId="1740" xr:uid="{00000000-0005-0000-0000-000036100000}"/>
    <cellStyle name="Chuẩn 8 2 52" xfId="1769" xr:uid="{00000000-0005-0000-0000-000037100000}"/>
    <cellStyle name="Chuẩn 8 2 53" xfId="1797" xr:uid="{00000000-0005-0000-0000-000038100000}"/>
    <cellStyle name="Chuẩn 8 2 54" xfId="1825" xr:uid="{00000000-0005-0000-0000-000039100000}"/>
    <cellStyle name="Chuẩn 8 2 55" xfId="1852" xr:uid="{00000000-0005-0000-0000-00003A100000}"/>
    <cellStyle name="Chuẩn 8 2 56" xfId="1880" xr:uid="{00000000-0005-0000-0000-00003B100000}"/>
    <cellStyle name="Chuẩn 8 2 57" xfId="1906" xr:uid="{00000000-0005-0000-0000-00003C100000}"/>
    <cellStyle name="Chuẩn 8 2 58" xfId="1935" xr:uid="{00000000-0005-0000-0000-00003D100000}"/>
    <cellStyle name="Chuẩn 8 2 59" xfId="1961" xr:uid="{00000000-0005-0000-0000-00003E100000}"/>
    <cellStyle name="Chuẩn 8 2 6" xfId="175" xr:uid="{00000000-0005-0000-0000-00003F100000}"/>
    <cellStyle name="Chuẩn 8 2 60" xfId="1988" xr:uid="{00000000-0005-0000-0000-000040100000}"/>
    <cellStyle name="Chuẩn 8 2 61" xfId="2013" xr:uid="{00000000-0005-0000-0000-000041100000}"/>
    <cellStyle name="Chuẩn 8 2 62" xfId="2039" xr:uid="{00000000-0005-0000-0000-000042100000}"/>
    <cellStyle name="Chuẩn 8 2 63" xfId="2063" xr:uid="{00000000-0005-0000-0000-000043100000}"/>
    <cellStyle name="Chuẩn 8 2 64" xfId="2087" xr:uid="{00000000-0005-0000-0000-000044100000}"/>
    <cellStyle name="Chuẩn 8 2 65" xfId="2111" xr:uid="{00000000-0005-0000-0000-000045100000}"/>
    <cellStyle name="Chuẩn 8 2 66" xfId="2133" xr:uid="{00000000-0005-0000-0000-000046100000}"/>
    <cellStyle name="Chuẩn 8 2 67" xfId="2158" xr:uid="{00000000-0005-0000-0000-000047100000}"/>
    <cellStyle name="Chuẩn 8 2 68" xfId="2178" xr:uid="{00000000-0005-0000-0000-000048100000}"/>
    <cellStyle name="Chuẩn 8 2 69" xfId="2199" xr:uid="{00000000-0005-0000-0000-000049100000}"/>
    <cellStyle name="Chuẩn 8 2 7" xfId="205" xr:uid="{00000000-0005-0000-0000-00004A100000}"/>
    <cellStyle name="Chuẩn 8 2 70" xfId="2218" xr:uid="{00000000-0005-0000-0000-00004B100000}"/>
    <cellStyle name="Chuẩn 8 2 71" xfId="2238" xr:uid="{00000000-0005-0000-0000-00004C100000}"/>
    <cellStyle name="Chuẩn 8 2 72" xfId="2258" xr:uid="{00000000-0005-0000-0000-00004D100000}"/>
    <cellStyle name="Chuẩn 8 2 73" xfId="2271" xr:uid="{00000000-0005-0000-0000-00004E100000}"/>
    <cellStyle name="Chuẩn 8 2 74" xfId="2288" xr:uid="{00000000-0005-0000-0000-00004F100000}"/>
    <cellStyle name="Chuẩn 8 2 75" xfId="2300" xr:uid="{00000000-0005-0000-0000-000050100000}"/>
    <cellStyle name="Chuẩn 8 2 76" xfId="2312" xr:uid="{00000000-0005-0000-0000-000051100000}"/>
    <cellStyle name="Chuẩn 8 2 77" xfId="2323" xr:uid="{00000000-0005-0000-0000-000052100000}"/>
    <cellStyle name="Chuẩn 8 2 78" xfId="2331" xr:uid="{00000000-0005-0000-0000-000053100000}"/>
    <cellStyle name="Chuẩn 8 2 79" xfId="2363" xr:uid="{00000000-0005-0000-0000-000054100000}"/>
    <cellStyle name="Chuẩn 8 2 8" xfId="235" xr:uid="{00000000-0005-0000-0000-000055100000}"/>
    <cellStyle name="Chuẩn 8 2 80" xfId="2447" xr:uid="{00000000-0005-0000-0000-000056100000}"/>
    <cellStyle name="Chuẩn 8 2 81" xfId="2411" xr:uid="{00000000-0005-0000-0000-000057100000}"/>
    <cellStyle name="Chuẩn 8 2 82" xfId="2427" xr:uid="{00000000-0005-0000-0000-000058100000}"/>
    <cellStyle name="Chuẩn 8 2 83" xfId="2484" xr:uid="{00000000-0005-0000-0000-000059100000}"/>
    <cellStyle name="Chuẩn 8 2 84" xfId="2514" xr:uid="{00000000-0005-0000-0000-00005A100000}"/>
    <cellStyle name="Chuẩn 8 2 85" xfId="2773" xr:uid="{00000000-0005-0000-0000-00005B100000}"/>
    <cellStyle name="Chuẩn 8 2 86" xfId="2776" xr:uid="{00000000-0005-0000-0000-00005C100000}"/>
    <cellStyle name="Chuẩn 8 2 87" xfId="2782" xr:uid="{00000000-0005-0000-0000-00005D100000}"/>
    <cellStyle name="Chuẩn 8 2 88" xfId="2744" xr:uid="{00000000-0005-0000-0000-00005E100000}"/>
    <cellStyle name="Chuẩn 8 2 89" xfId="2771" xr:uid="{00000000-0005-0000-0000-00005F100000}"/>
    <cellStyle name="Chuẩn 8 2 9" xfId="264" xr:uid="{00000000-0005-0000-0000-000060100000}"/>
    <cellStyle name="Chuẩn 8 2 90" xfId="2823" xr:uid="{00000000-0005-0000-0000-000061100000}"/>
    <cellStyle name="Chuẩn 8 2 91" xfId="2944" xr:uid="{00000000-0005-0000-0000-000062100000}"/>
    <cellStyle name="Chuẩn 8 2 92" xfId="2864" xr:uid="{00000000-0005-0000-0000-000063100000}"/>
    <cellStyle name="Chuẩn 8 2 93" xfId="2868" xr:uid="{00000000-0005-0000-0000-000064100000}"/>
    <cellStyle name="Chuẩn 8 2 94" xfId="2928" xr:uid="{00000000-0005-0000-0000-000065100000}"/>
    <cellStyle name="Chuẩn 8 2 95" xfId="2904" xr:uid="{00000000-0005-0000-0000-000066100000}"/>
    <cellStyle name="Chuẩn 8 2 96" xfId="2613" xr:uid="{00000000-0005-0000-0000-000067100000}"/>
    <cellStyle name="Chuẩn 8 2 97" xfId="2559" xr:uid="{00000000-0005-0000-0000-000068100000}"/>
    <cellStyle name="Chuẩn 8 2 98" xfId="2565" xr:uid="{00000000-0005-0000-0000-000069100000}"/>
    <cellStyle name="Chuẩn 8 2 99" xfId="2994" xr:uid="{00000000-0005-0000-0000-00006A100000}"/>
    <cellStyle name="Chuẩn 8 20" xfId="600" xr:uid="{00000000-0005-0000-0000-00006B100000}"/>
    <cellStyle name="Chuẩn 8 21" xfId="612" xr:uid="{00000000-0005-0000-0000-00006C100000}"/>
    <cellStyle name="Chuẩn 8 22" xfId="620" xr:uid="{00000000-0005-0000-0000-00006D100000}"/>
    <cellStyle name="Chuẩn 8 23" xfId="919" xr:uid="{00000000-0005-0000-0000-00006E100000}"/>
    <cellStyle name="Chuẩn 8 24" xfId="648" xr:uid="{00000000-0005-0000-0000-00006F100000}"/>
    <cellStyle name="Chuẩn 8 25" xfId="949" xr:uid="{00000000-0005-0000-0000-000070100000}"/>
    <cellStyle name="Chuẩn 8 26" xfId="974" xr:uid="{00000000-0005-0000-0000-000071100000}"/>
    <cellStyle name="Chuẩn 8 27" xfId="1007" xr:uid="{00000000-0005-0000-0000-000072100000}"/>
    <cellStyle name="Chuẩn 8 28" xfId="1037" xr:uid="{00000000-0005-0000-0000-000073100000}"/>
    <cellStyle name="Chuẩn 8 29" xfId="1067" xr:uid="{00000000-0005-0000-0000-000074100000}"/>
    <cellStyle name="Chuẩn 8 3" xfId="38" xr:uid="{00000000-0005-0000-0000-000075100000}"/>
    <cellStyle name="Chuẩn 8 3 2" xfId="3840" xr:uid="{00000000-0005-0000-0000-000076100000}"/>
    <cellStyle name="Chuẩn 8 3 3" xfId="3841" xr:uid="{00000000-0005-0000-0000-000077100000}"/>
    <cellStyle name="Chuẩn 8 30" xfId="1097" xr:uid="{00000000-0005-0000-0000-000078100000}"/>
    <cellStyle name="Chuẩn 8 31" xfId="1127" xr:uid="{00000000-0005-0000-0000-000079100000}"/>
    <cellStyle name="Chuẩn 8 32" xfId="1157" xr:uid="{00000000-0005-0000-0000-00007A100000}"/>
    <cellStyle name="Chuẩn 8 33" xfId="1187" xr:uid="{00000000-0005-0000-0000-00007B100000}"/>
    <cellStyle name="Chuẩn 8 34" xfId="1217" xr:uid="{00000000-0005-0000-0000-00007C100000}"/>
    <cellStyle name="Chuẩn 8 35" xfId="1246" xr:uid="{00000000-0005-0000-0000-00007D100000}"/>
    <cellStyle name="Chuẩn 8 36" xfId="1276" xr:uid="{00000000-0005-0000-0000-00007E100000}"/>
    <cellStyle name="Chuẩn 8 37" xfId="1305" xr:uid="{00000000-0005-0000-0000-00007F100000}"/>
    <cellStyle name="Chuẩn 8 38" xfId="1335" xr:uid="{00000000-0005-0000-0000-000080100000}"/>
    <cellStyle name="Chuẩn 8 39" xfId="1364" xr:uid="{00000000-0005-0000-0000-000081100000}"/>
    <cellStyle name="Chuẩn 8 4" xfId="70" xr:uid="{00000000-0005-0000-0000-000082100000}"/>
    <cellStyle name="Chuẩn 8 4 2" xfId="3843" xr:uid="{00000000-0005-0000-0000-000083100000}"/>
    <cellStyle name="Chuẩn 8 4 3" xfId="3844" xr:uid="{00000000-0005-0000-0000-000084100000}"/>
    <cellStyle name="Chuẩn 8 40" xfId="1393" xr:uid="{00000000-0005-0000-0000-000085100000}"/>
    <cellStyle name="Chuẩn 8 41" xfId="1421" xr:uid="{00000000-0005-0000-0000-000086100000}"/>
    <cellStyle name="Chuẩn 8 42" xfId="1451" xr:uid="{00000000-0005-0000-0000-000087100000}"/>
    <cellStyle name="Chuẩn 8 43" xfId="1479" xr:uid="{00000000-0005-0000-0000-000088100000}"/>
    <cellStyle name="Chuẩn 8 44" xfId="1509" xr:uid="{00000000-0005-0000-0000-000089100000}"/>
    <cellStyle name="Chuẩn 8 45" xfId="1537" xr:uid="{00000000-0005-0000-0000-00008A100000}"/>
    <cellStyle name="Chuẩn 8 46" xfId="1566" xr:uid="{00000000-0005-0000-0000-00008B100000}"/>
    <cellStyle name="Chuẩn 8 47" xfId="1594" xr:uid="{00000000-0005-0000-0000-00008C100000}"/>
    <cellStyle name="Chuẩn 8 48" xfId="1623" xr:uid="{00000000-0005-0000-0000-00008D100000}"/>
    <cellStyle name="Chuẩn 8 49" xfId="1651" xr:uid="{00000000-0005-0000-0000-00008E100000}"/>
    <cellStyle name="Chuẩn 8 5" xfId="99" xr:uid="{00000000-0005-0000-0000-00008F100000}"/>
    <cellStyle name="Chuẩn 8 50" xfId="1679" xr:uid="{00000000-0005-0000-0000-000090100000}"/>
    <cellStyle name="Chuẩn 8 51" xfId="1708" xr:uid="{00000000-0005-0000-0000-000091100000}"/>
    <cellStyle name="Chuẩn 8 52" xfId="1736" xr:uid="{00000000-0005-0000-0000-000092100000}"/>
    <cellStyle name="Chuẩn 8 53" xfId="1765" xr:uid="{00000000-0005-0000-0000-000093100000}"/>
    <cellStyle name="Chuẩn 8 54" xfId="1793" xr:uid="{00000000-0005-0000-0000-000094100000}"/>
    <cellStyle name="Chuẩn 8 55" xfId="1821" xr:uid="{00000000-0005-0000-0000-000095100000}"/>
    <cellStyle name="Chuẩn 8 56" xfId="1848" xr:uid="{00000000-0005-0000-0000-000096100000}"/>
    <cellStyle name="Chuẩn 8 57" xfId="1876" xr:uid="{00000000-0005-0000-0000-000097100000}"/>
    <cellStyle name="Chuẩn 8 58" xfId="1902" xr:uid="{00000000-0005-0000-0000-000098100000}"/>
    <cellStyle name="Chuẩn 8 59" xfId="1931" xr:uid="{00000000-0005-0000-0000-000099100000}"/>
    <cellStyle name="Chuẩn 8 6" xfId="130" xr:uid="{00000000-0005-0000-0000-00009A100000}"/>
    <cellStyle name="Chuẩn 8 60" xfId="1957" xr:uid="{00000000-0005-0000-0000-00009B100000}"/>
    <cellStyle name="Chuẩn 8 61" xfId="1985" xr:uid="{00000000-0005-0000-0000-00009C100000}"/>
    <cellStyle name="Chuẩn 8 62" xfId="2010" xr:uid="{00000000-0005-0000-0000-00009D100000}"/>
    <cellStyle name="Chuẩn 8 63" xfId="2035" xr:uid="{00000000-0005-0000-0000-00009E100000}"/>
    <cellStyle name="Chuẩn 8 64" xfId="2060" xr:uid="{00000000-0005-0000-0000-00009F100000}"/>
    <cellStyle name="Chuẩn 8 65" xfId="2084" xr:uid="{00000000-0005-0000-0000-0000A0100000}"/>
    <cellStyle name="Chuẩn 8 66" xfId="2107" xr:uid="{00000000-0005-0000-0000-0000A1100000}"/>
    <cellStyle name="Chuẩn 8 67" xfId="2130" xr:uid="{00000000-0005-0000-0000-0000A2100000}"/>
    <cellStyle name="Chuẩn 8 68" xfId="2155" xr:uid="{00000000-0005-0000-0000-0000A3100000}"/>
    <cellStyle name="Chuẩn 8 69" xfId="2175" xr:uid="{00000000-0005-0000-0000-0000A4100000}"/>
    <cellStyle name="Chuẩn 8 7" xfId="160" xr:uid="{00000000-0005-0000-0000-0000A5100000}"/>
    <cellStyle name="Chuẩn 8 70" xfId="2197" xr:uid="{00000000-0005-0000-0000-0000A6100000}"/>
    <cellStyle name="Chuẩn 8 71" xfId="2216" xr:uid="{00000000-0005-0000-0000-0000A7100000}"/>
    <cellStyle name="Chuẩn 8 72" xfId="2236" xr:uid="{00000000-0005-0000-0000-0000A8100000}"/>
    <cellStyle name="Chuẩn 8 73" xfId="2255" xr:uid="{00000000-0005-0000-0000-0000A9100000}"/>
    <cellStyle name="Chuẩn 8 74" xfId="2268" xr:uid="{00000000-0005-0000-0000-0000AA100000}"/>
    <cellStyle name="Chuẩn 8 75" xfId="2285" xr:uid="{00000000-0005-0000-0000-0000AB100000}"/>
    <cellStyle name="Chuẩn 8 76" xfId="2297" xr:uid="{00000000-0005-0000-0000-0000AC100000}"/>
    <cellStyle name="Chuẩn 8 77" xfId="2310" xr:uid="{00000000-0005-0000-0000-0000AD100000}"/>
    <cellStyle name="Chuẩn 8 78" xfId="2322" xr:uid="{00000000-0005-0000-0000-0000AE100000}"/>
    <cellStyle name="Chuẩn 8 79" xfId="2330" xr:uid="{00000000-0005-0000-0000-0000AF100000}"/>
    <cellStyle name="Chuẩn 8 8" xfId="190" xr:uid="{00000000-0005-0000-0000-0000B0100000}"/>
    <cellStyle name="Chuẩn 8 80" xfId="2348" xr:uid="{00000000-0005-0000-0000-0000B1100000}"/>
    <cellStyle name="Chuẩn 8 81" xfId="2471" xr:uid="{00000000-0005-0000-0000-0000B2100000}"/>
    <cellStyle name="Chuẩn 8 82" xfId="2390" xr:uid="{00000000-0005-0000-0000-0000B3100000}"/>
    <cellStyle name="Chuẩn 8 83" xfId="2481" xr:uid="{00000000-0005-0000-0000-0000B4100000}"/>
    <cellStyle name="Chuẩn 8 84" xfId="2467" xr:uid="{00000000-0005-0000-0000-0000B5100000}"/>
    <cellStyle name="Chuẩn 8 85" xfId="2499" xr:uid="{00000000-0005-0000-0000-0000B6100000}"/>
    <cellStyle name="Chuẩn 8 86" xfId="2740" xr:uid="{00000000-0005-0000-0000-0000B7100000}"/>
    <cellStyle name="Chuẩn 8 87" xfId="2710" xr:uid="{00000000-0005-0000-0000-0000B8100000}"/>
    <cellStyle name="Chuẩn 8 88" xfId="2746" xr:uid="{00000000-0005-0000-0000-0000B9100000}"/>
    <cellStyle name="Chuẩn 8 89" xfId="2754" xr:uid="{00000000-0005-0000-0000-0000BA100000}"/>
    <cellStyle name="Chuẩn 8 9" xfId="220" xr:uid="{00000000-0005-0000-0000-0000BB100000}"/>
    <cellStyle name="Chuẩn 8 90" xfId="2797" xr:uid="{00000000-0005-0000-0000-0000BC100000}"/>
    <cellStyle name="Chuẩn 8 91" xfId="2808" xr:uid="{00000000-0005-0000-0000-0000BD100000}"/>
    <cellStyle name="Chuẩn 8 92" xfId="2969" xr:uid="{00000000-0005-0000-0000-0000BE100000}"/>
    <cellStyle name="Chuẩn 8 93" xfId="2914" xr:uid="{00000000-0005-0000-0000-0000BF100000}"/>
    <cellStyle name="Chuẩn 8 94" xfId="2835" xr:uid="{00000000-0005-0000-0000-0000C0100000}"/>
    <cellStyle name="Chuẩn 8 95" xfId="2949" xr:uid="{00000000-0005-0000-0000-0000C1100000}"/>
    <cellStyle name="Chuẩn 8 96" xfId="2888" xr:uid="{00000000-0005-0000-0000-0000C2100000}"/>
    <cellStyle name="Chuẩn 8 97" xfId="2639" xr:uid="{00000000-0005-0000-0000-0000C3100000}"/>
    <cellStyle name="Chuẩn 8 98" xfId="2990" xr:uid="{00000000-0005-0000-0000-0000C4100000}"/>
    <cellStyle name="Chuẩn 8 99" xfId="2628" xr:uid="{00000000-0005-0000-0000-0000C5100000}"/>
    <cellStyle name="Chuẩn 9" xfId="9" xr:uid="{00000000-0005-0000-0000-0000C6100000}"/>
    <cellStyle name="Chuẩn 9 10" xfId="250" xr:uid="{00000000-0005-0000-0000-0000C7100000}"/>
    <cellStyle name="Chuẩn 9 100" xfId="2571" xr:uid="{00000000-0005-0000-0000-0000C8100000}"/>
    <cellStyle name="Chuẩn 9 101" xfId="2554" xr:uid="{00000000-0005-0000-0000-0000C9100000}"/>
    <cellStyle name="Chuẩn 9 102" xfId="3846" xr:uid="{00000000-0005-0000-0000-0000CA100000}"/>
    <cellStyle name="Chuẩn 9 103" xfId="3019" xr:uid="{00000000-0005-0000-0000-0000CB100000}"/>
    <cellStyle name="Chuẩn 9 104" xfId="3797" xr:uid="{00000000-0005-0000-0000-0000CC100000}"/>
    <cellStyle name="Chuẩn 9 105" xfId="3010" xr:uid="{00000000-0005-0000-0000-0000CD100000}"/>
    <cellStyle name="Chuẩn 9 106" xfId="3809" xr:uid="{00000000-0005-0000-0000-0000CE100000}"/>
    <cellStyle name="Chuẩn 9 107" xfId="3860" xr:uid="{00000000-0005-0000-0000-0000CF100000}"/>
    <cellStyle name="Chuẩn 9 108" xfId="3818" xr:uid="{00000000-0005-0000-0000-0000D0100000}"/>
    <cellStyle name="Chuẩn 9 109" xfId="3869" xr:uid="{00000000-0005-0000-0000-0000D1100000}"/>
    <cellStyle name="Chuẩn 9 11" xfId="279" xr:uid="{00000000-0005-0000-0000-0000D2100000}"/>
    <cellStyle name="Chuẩn 9 110" xfId="3824" xr:uid="{00000000-0005-0000-0000-0000D3100000}"/>
    <cellStyle name="Chuẩn 9 111" xfId="3877" xr:uid="{00000000-0005-0000-0000-0000D4100000}"/>
    <cellStyle name="Chuẩn 9 112" xfId="3832" xr:uid="{00000000-0005-0000-0000-0000D5100000}"/>
    <cellStyle name="Chuẩn 9 113" xfId="3884" xr:uid="{00000000-0005-0000-0000-0000D6100000}"/>
    <cellStyle name="Chuẩn 9 114" xfId="3895" xr:uid="{00000000-0005-0000-0000-0000D7100000}"/>
    <cellStyle name="Chuẩn 9 115" xfId="3902" xr:uid="{00000000-0005-0000-0000-0000D8100000}"/>
    <cellStyle name="Chuẩn 9 116" xfId="3914" xr:uid="{00000000-0005-0000-0000-0000D9100000}"/>
    <cellStyle name="Chuẩn 9 117" xfId="3921" xr:uid="{00000000-0005-0000-0000-0000DA100000}"/>
    <cellStyle name="Chuẩn 9 118" xfId="3928" xr:uid="{00000000-0005-0000-0000-0000DB100000}"/>
    <cellStyle name="Chuẩn 9 119" xfId="3935" xr:uid="{00000000-0005-0000-0000-0000DC100000}"/>
    <cellStyle name="Chuẩn 9 12" xfId="309" xr:uid="{00000000-0005-0000-0000-0000DD100000}"/>
    <cellStyle name="Chuẩn 9 120" xfId="3999" xr:uid="{00000000-0005-0000-0000-0000DE100000}"/>
    <cellStyle name="Chuẩn 9 121" xfId="3936" xr:uid="{00000000-0005-0000-0000-0000DF100000}"/>
    <cellStyle name="Chuẩn 9 122" xfId="4003" xr:uid="{00000000-0005-0000-0000-0000E0100000}"/>
    <cellStyle name="Chuẩn 9 123" xfId="3946" xr:uid="{00000000-0005-0000-0000-0000E1100000}"/>
    <cellStyle name="Chuẩn 9 124" xfId="4007" xr:uid="{00000000-0005-0000-0000-0000E2100000}"/>
    <cellStyle name="Chuẩn 9 125" xfId="3955" xr:uid="{00000000-0005-0000-0000-0000E3100000}"/>
    <cellStyle name="Chuẩn 9 126" xfId="4009" xr:uid="{00000000-0005-0000-0000-0000E4100000}"/>
    <cellStyle name="Chuẩn 9 127" xfId="4070" xr:uid="{00000000-0005-0000-0000-0000E5100000}"/>
    <cellStyle name="Chuẩn 9 128" xfId="4079" xr:uid="{00000000-0005-0000-0000-0000E6100000}"/>
    <cellStyle name="Chuẩn 9 129" xfId="4125" xr:uid="{00000000-0005-0000-0000-0000E7100000}"/>
    <cellStyle name="Chuẩn 9 13" xfId="340" xr:uid="{00000000-0005-0000-0000-0000E8100000}"/>
    <cellStyle name="Chuẩn 9 130" xfId="4139" xr:uid="{00000000-0005-0000-0000-0000E9100000}"/>
    <cellStyle name="Chuẩn 9 131" xfId="4170" xr:uid="{00000000-0005-0000-0000-0000EA100000}"/>
    <cellStyle name="Chuẩn 9 132" xfId="4231" xr:uid="{00000000-0005-0000-0000-0000EB100000}"/>
    <cellStyle name="Chuẩn 9 133" xfId="4263" xr:uid="{00000000-0005-0000-0000-0000EC100000}"/>
    <cellStyle name="Chuẩn 9 134" xfId="4410" xr:uid="{00000000-0005-0000-0000-0000ED100000}"/>
    <cellStyle name="Chuẩn 9 135" xfId="4441" xr:uid="{00000000-0005-0000-0000-0000EE100000}"/>
    <cellStyle name="Chuẩn 9 136" xfId="4356" xr:uid="{00000000-0005-0000-0000-0000EF100000}"/>
    <cellStyle name="Chuẩn 9 137" xfId="4350" xr:uid="{00000000-0005-0000-0000-0000F0100000}"/>
    <cellStyle name="Chuẩn 9 138" xfId="4491" xr:uid="{00000000-0005-0000-0000-0000F1100000}"/>
    <cellStyle name="Chuẩn 9 139" xfId="4547" xr:uid="{00000000-0005-0000-0000-0000F2100000}"/>
    <cellStyle name="Chuẩn 9 14" xfId="417" xr:uid="{00000000-0005-0000-0000-0000F3100000}"/>
    <cellStyle name="Chuẩn 9 15" xfId="436" xr:uid="{00000000-0005-0000-0000-0000F4100000}"/>
    <cellStyle name="Chuẩn 9 16" xfId="373" xr:uid="{00000000-0005-0000-0000-0000F5100000}"/>
    <cellStyle name="Chuẩn 9 17" xfId="588" xr:uid="{00000000-0005-0000-0000-0000F6100000}"/>
    <cellStyle name="Chuẩn 9 18" xfId="598" xr:uid="{00000000-0005-0000-0000-0000F7100000}"/>
    <cellStyle name="Chuẩn 9 19" xfId="610" xr:uid="{00000000-0005-0000-0000-0000F8100000}"/>
    <cellStyle name="Chuẩn 9 2" xfId="24" xr:uid="{00000000-0005-0000-0000-0000F9100000}"/>
    <cellStyle name="Chuẩn 9 2 10" xfId="294" xr:uid="{00000000-0005-0000-0000-0000FA100000}"/>
    <cellStyle name="Chuẩn 9 2 100" xfId="2558" xr:uid="{00000000-0005-0000-0000-0000FB100000}"/>
    <cellStyle name="Chuẩn 9 2 101" xfId="3847" xr:uid="{00000000-0005-0000-0000-0000FC100000}"/>
    <cellStyle name="Chuẩn 9 2 102" xfId="3016" xr:uid="{00000000-0005-0000-0000-0000FD100000}"/>
    <cellStyle name="Chuẩn 9 2 103" xfId="3802" xr:uid="{00000000-0005-0000-0000-0000FE100000}"/>
    <cellStyle name="Chuẩn 9 2 104" xfId="3005" xr:uid="{00000000-0005-0000-0000-0000FF100000}"/>
    <cellStyle name="Chuẩn 9 2 105" xfId="3812" xr:uid="{00000000-0005-0000-0000-000000110000}"/>
    <cellStyle name="Chuẩn 9 2 106" xfId="3862" xr:uid="{00000000-0005-0000-0000-000001110000}"/>
    <cellStyle name="Chuẩn 9 2 107" xfId="3821" xr:uid="{00000000-0005-0000-0000-000002110000}"/>
    <cellStyle name="Chuẩn 9 2 108" xfId="3872" xr:uid="{00000000-0005-0000-0000-000003110000}"/>
    <cellStyle name="Chuẩn 9 2 109" xfId="3825" xr:uid="{00000000-0005-0000-0000-000004110000}"/>
    <cellStyle name="Chuẩn 9 2 11" xfId="324" xr:uid="{00000000-0005-0000-0000-000005110000}"/>
    <cellStyle name="Chuẩn 9 2 110" xfId="3879" xr:uid="{00000000-0005-0000-0000-000006110000}"/>
    <cellStyle name="Chuẩn 9 2 111" xfId="3890" xr:uid="{00000000-0005-0000-0000-000007110000}"/>
    <cellStyle name="Chuẩn 9 2 112" xfId="3885" xr:uid="{00000000-0005-0000-0000-000008110000}"/>
    <cellStyle name="Chuẩn 9 2 113" xfId="3899" xr:uid="{00000000-0005-0000-0000-000009110000}"/>
    <cellStyle name="Chuẩn 9 2 114" xfId="3903" xr:uid="{00000000-0005-0000-0000-00000A110000}"/>
    <cellStyle name="Chuẩn 9 2 115" xfId="3917" xr:uid="{00000000-0005-0000-0000-00000B110000}"/>
    <cellStyle name="Chuẩn 9 2 116" xfId="3922" xr:uid="{00000000-0005-0000-0000-00000C110000}"/>
    <cellStyle name="Chuẩn 9 2 117" xfId="3931" xr:uid="{00000000-0005-0000-0000-00000D110000}"/>
    <cellStyle name="Chuẩn 9 2 118" xfId="3938" xr:uid="{00000000-0005-0000-0000-00000E110000}"/>
    <cellStyle name="Chuẩn 9 2 119" xfId="4000" xr:uid="{00000000-0005-0000-0000-00000F110000}"/>
    <cellStyle name="Chuẩn 9 2 12" xfId="355" xr:uid="{00000000-0005-0000-0000-000010110000}"/>
    <cellStyle name="Chuẩn 9 2 120" xfId="3943" xr:uid="{00000000-0005-0000-0000-000011110000}"/>
    <cellStyle name="Chuẩn 9 2 121" xfId="4004" xr:uid="{00000000-0005-0000-0000-000012110000}"/>
    <cellStyle name="Chuẩn 9 2 122" xfId="3951" xr:uid="{00000000-0005-0000-0000-000013110000}"/>
    <cellStyle name="Chuẩn 9 2 123" xfId="4008" xr:uid="{00000000-0005-0000-0000-000014110000}"/>
    <cellStyle name="Chuẩn 9 2 124" xfId="3964" xr:uid="{00000000-0005-0000-0000-000015110000}"/>
    <cellStyle name="Chuẩn 9 2 125" xfId="4010" xr:uid="{00000000-0005-0000-0000-000016110000}"/>
    <cellStyle name="Chuẩn 9 2 126" xfId="4071" xr:uid="{00000000-0005-0000-0000-000017110000}"/>
    <cellStyle name="Chuẩn 9 2 127" xfId="4094" xr:uid="{00000000-0005-0000-0000-000018110000}"/>
    <cellStyle name="Chuẩn 9 2 128" xfId="4111" xr:uid="{00000000-0005-0000-0000-000019110000}"/>
    <cellStyle name="Chuẩn 9 2 129" xfId="4154" xr:uid="{00000000-0005-0000-0000-00001A110000}"/>
    <cellStyle name="Chuẩn 9 2 13" xfId="388" xr:uid="{00000000-0005-0000-0000-00001B110000}"/>
    <cellStyle name="Chuẩn 9 2 130" xfId="4185" xr:uid="{00000000-0005-0000-0000-00001C110000}"/>
    <cellStyle name="Chuẩn 9 2 131" xfId="4193" xr:uid="{00000000-0005-0000-0000-00001D110000}"/>
    <cellStyle name="Chuẩn 9 2 132" xfId="4278" xr:uid="{00000000-0005-0000-0000-00001E110000}"/>
    <cellStyle name="Chuẩn 9 2 133" xfId="4292" xr:uid="{00000000-0005-0000-0000-00001F110000}"/>
    <cellStyle name="Chuẩn 9 2 134" xfId="4478" xr:uid="{00000000-0005-0000-0000-000020110000}"/>
    <cellStyle name="Chuẩn 9 2 135" xfId="4461" xr:uid="{00000000-0005-0000-0000-000021110000}"/>
    <cellStyle name="Chuẩn 9 2 136" xfId="4463" xr:uid="{00000000-0005-0000-0000-000022110000}"/>
    <cellStyle name="Chuẩn 9 2 137" xfId="4506" xr:uid="{00000000-0005-0000-0000-000023110000}"/>
    <cellStyle name="Chuẩn 9 2 138" xfId="4514" xr:uid="{00000000-0005-0000-0000-000024110000}"/>
    <cellStyle name="Chuẩn 9 2 14" xfId="405" xr:uid="{00000000-0005-0000-0000-000025110000}"/>
    <cellStyle name="Chuẩn 9 2 15" xfId="404" xr:uid="{00000000-0005-0000-0000-000026110000}"/>
    <cellStyle name="Chuẩn 9 2 16" xfId="590" xr:uid="{00000000-0005-0000-0000-000027110000}"/>
    <cellStyle name="Chuẩn 9 2 17" xfId="599" xr:uid="{00000000-0005-0000-0000-000028110000}"/>
    <cellStyle name="Chuẩn 9 2 18" xfId="611" xr:uid="{00000000-0005-0000-0000-000029110000}"/>
    <cellStyle name="Chuẩn 9 2 19" xfId="619" xr:uid="{00000000-0005-0000-0000-00002A110000}"/>
    <cellStyle name="Chuẩn 9 2 2" xfId="54" xr:uid="{00000000-0005-0000-0000-00002B110000}"/>
    <cellStyle name="Chuẩn 9 2 20" xfId="627" xr:uid="{00000000-0005-0000-0000-00002C110000}"/>
    <cellStyle name="Chuẩn 9 2 21" xfId="631" xr:uid="{00000000-0005-0000-0000-00002D110000}"/>
    <cellStyle name="Chuẩn 9 2 22" xfId="945" xr:uid="{00000000-0005-0000-0000-00002E110000}"/>
    <cellStyle name="Chuẩn 9 2 23" xfId="975" xr:uid="{00000000-0005-0000-0000-00002F110000}"/>
    <cellStyle name="Chuẩn 9 2 24" xfId="1005" xr:uid="{00000000-0005-0000-0000-000030110000}"/>
    <cellStyle name="Chuẩn 9 2 25" xfId="1035" xr:uid="{00000000-0005-0000-0000-000031110000}"/>
    <cellStyle name="Chuẩn 9 2 26" xfId="1065" xr:uid="{00000000-0005-0000-0000-000032110000}"/>
    <cellStyle name="Chuẩn 9 2 27" xfId="1095" xr:uid="{00000000-0005-0000-0000-000033110000}"/>
    <cellStyle name="Chuẩn 9 2 28" xfId="1125" xr:uid="{00000000-0005-0000-0000-000034110000}"/>
    <cellStyle name="Chuẩn 9 2 29" xfId="1155" xr:uid="{00000000-0005-0000-0000-000035110000}"/>
    <cellStyle name="Chuẩn 9 2 3" xfId="86" xr:uid="{00000000-0005-0000-0000-000036110000}"/>
    <cellStyle name="Chuẩn 9 2 30" xfId="1185" xr:uid="{00000000-0005-0000-0000-000037110000}"/>
    <cellStyle name="Chuẩn 9 2 31" xfId="1215" xr:uid="{00000000-0005-0000-0000-000038110000}"/>
    <cellStyle name="Chuẩn 9 2 32" xfId="1244" xr:uid="{00000000-0005-0000-0000-000039110000}"/>
    <cellStyle name="Chuẩn 9 2 33" xfId="1274" xr:uid="{00000000-0005-0000-0000-00003A110000}"/>
    <cellStyle name="Chuẩn 9 2 34" xfId="1303" xr:uid="{00000000-0005-0000-0000-00003B110000}"/>
    <cellStyle name="Chuẩn 9 2 35" xfId="1333" xr:uid="{00000000-0005-0000-0000-00003C110000}"/>
    <cellStyle name="Chuẩn 9 2 36" xfId="1362" xr:uid="{00000000-0005-0000-0000-00003D110000}"/>
    <cellStyle name="Chuẩn 9 2 37" xfId="1391" xr:uid="{00000000-0005-0000-0000-00003E110000}"/>
    <cellStyle name="Chuẩn 9 2 38" xfId="1419" xr:uid="{00000000-0005-0000-0000-00003F110000}"/>
    <cellStyle name="Chuẩn 9 2 39" xfId="1449" xr:uid="{00000000-0005-0000-0000-000040110000}"/>
    <cellStyle name="Chuẩn 9 2 4" xfId="115" xr:uid="{00000000-0005-0000-0000-000041110000}"/>
    <cellStyle name="Chuẩn 9 2 40" xfId="1477" xr:uid="{00000000-0005-0000-0000-000042110000}"/>
    <cellStyle name="Chuẩn 9 2 41" xfId="1507" xr:uid="{00000000-0005-0000-0000-000043110000}"/>
    <cellStyle name="Chuẩn 9 2 42" xfId="1535" xr:uid="{00000000-0005-0000-0000-000044110000}"/>
    <cellStyle name="Chuẩn 9 2 43" xfId="1564" xr:uid="{00000000-0005-0000-0000-000045110000}"/>
    <cellStyle name="Chuẩn 9 2 44" xfId="1592" xr:uid="{00000000-0005-0000-0000-000046110000}"/>
    <cellStyle name="Chuẩn 9 2 45" xfId="1621" xr:uid="{00000000-0005-0000-0000-000047110000}"/>
    <cellStyle name="Chuẩn 9 2 46" xfId="1649" xr:uid="{00000000-0005-0000-0000-000048110000}"/>
    <cellStyle name="Chuẩn 9 2 47" xfId="1677" xr:uid="{00000000-0005-0000-0000-000049110000}"/>
    <cellStyle name="Chuẩn 9 2 48" xfId="1706" xr:uid="{00000000-0005-0000-0000-00004A110000}"/>
    <cellStyle name="Chuẩn 9 2 49" xfId="1734" xr:uid="{00000000-0005-0000-0000-00004B110000}"/>
    <cellStyle name="Chuẩn 9 2 5" xfId="146" xr:uid="{00000000-0005-0000-0000-00004C110000}"/>
    <cellStyle name="Chuẩn 9 2 50" xfId="1763" xr:uid="{00000000-0005-0000-0000-00004D110000}"/>
    <cellStyle name="Chuẩn 9 2 51" xfId="1791" xr:uid="{00000000-0005-0000-0000-00004E110000}"/>
    <cellStyle name="Chuẩn 9 2 52" xfId="1819" xr:uid="{00000000-0005-0000-0000-00004F110000}"/>
    <cellStyle name="Chuẩn 9 2 53" xfId="1846" xr:uid="{00000000-0005-0000-0000-000050110000}"/>
    <cellStyle name="Chuẩn 9 2 54" xfId="1874" xr:uid="{00000000-0005-0000-0000-000051110000}"/>
    <cellStyle name="Chuẩn 9 2 55" xfId="1900" xr:uid="{00000000-0005-0000-0000-000052110000}"/>
    <cellStyle name="Chuẩn 9 2 56" xfId="1929" xr:uid="{00000000-0005-0000-0000-000053110000}"/>
    <cellStyle name="Chuẩn 9 2 57" xfId="1955" xr:uid="{00000000-0005-0000-0000-000054110000}"/>
    <cellStyle name="Chuẩn 9 2 58" xfId="1983" xr:uid="{00000000-0005-0000-0000-000055110000}"/>
    <cellStyle name="Chuẩn 9 2 59" xfId="2009" xr:uid="{00000000-0005-0000-0000-000056110000}"/>
    <cellStyle name="Chuẩn 9 2 6" xfId="176" xr:uid="{00000000-0005-0000-0000-000057110000}"/>
    <cellStyle name="Chuẩn 9 2 60" xfId="2034" xr:uid="{00000000-0005-0000-0000-000058110000}"/>
    <cellStyle name="Chuẩn 9 2 61" xfId="2058" xr:uid="{00000000-0005-0000-0000-000059110000}"/>
    <cellStyle name="Chuẩn 9 2 62" xfId="2082" xr:uid="{00000000-0005-0000-0000-00005A110000}"/>
    <cellStyle name="Chuẩn 9 2 63" xfId="2106" xr:uid="{00000000-0005-0000-0000-00005B110000}"/>
    <cellStyle name="Chuẩn 9 2 64" xfId="2129" xr:uid="{00000000-0005-0000-0000-00005C110000}"/>
    <cellStyle name="Chuẩn 9 2 65" xfId="2154" xr:uid="{00000000-0005-0000-0000-00005D110000}"/>
    <cellStyle name="Chuẩn 9 2 66" xfId="2174" xr:uid="{00000000-0005-0000-0000-00005E110000}"/>
    <cellStyle name="Chuẩn 9 2 67" xfId="2195" xr:uid="{00000000-0005-0000-0000-00005F110000}"/>
    <cellStyle name="Chuẩn 9 2 68" xfId="2215" xr:uid="{00000000-0005-0000-0000-000060110000}"/>
    <cellStyle name="Chuẩn 9 2 69" xfId="2234" xr:uid="{00000000-0005-0000-0000-000061110000}"/>
    <cellStyle name="Chuẩn 9 2 7" xfId="206" xr:uid="{00000000-0005-0000-0000-000062110000}"/>
    <cellStyle name="Chuẩn 9 2 70" xfId="2253" xr:uid="{00000000-0005-0000-0000-000063110000}"/>
    <cellStyle name="Chuẩn 9 2 71" xfId="2269" xr:uid="{00000000-0005-0000-0000-000064110000}"/>
    <cellStyle name="Chuẩn 9 2 72" xfId="2284" xr:uid="{00000000-0005-0000-0000-000065110000}"/>
    <cellStyle name="Chuẩn 9 2 73" xfId="2298" xr:uid="{00000000-0005-0000-0000-000066110000}"/>
    <cellStyle name="Chuẩn 9 2 74" xfId="2309" xr:uid="{00000000-0005-0000-0000-000067110000}"/>
    <cellStyle name="Chuẩn 9 2 75" xfId="2321" xr:uid="{00000000-0005-0000-0000-000068110000}"/>
    <cellStyle name="Chuẩn 9 2 76" xfId="2329" xr:uid="{00000000-0005-0000-0000-000069110000}"/>
    <cellStyle name="Chuẩn 9 2 77" xfId="2337" xr:uid="{00000000-0005-0000-0000-00006A110000}"/>
    <cellStyle name="Chuẩn 9 2 78" xfId="2341" xr:uid="{00000000-0005-0000-0000-00006B110000}"/>
    <cellStyle name="Chuẩn 9 2 79" xfId="2364" xr:uid="{00000000-0005-0000-0000-00006C110000}"/>
    <cellStyle name="Chuẩn 9 2 8" xfId="236" xr:uid="{00000000-0005-0000-0000-00006D110000}"/>
    <cellStyle name="Chuẩn 9 2 80" xfId="2374" xr:uid="{00000000-0005-0000-0000-00006E110000}"/>
    <cellStyle name="Chuẩn 9 2 81" xfId="2441" xr:uid="{00000000-0005-0000-0000-00006F110000}"/>
    <cellStyle name="Chuẩn 9 2 82" xfId="2384" xr:uid="{00000000-0005-0000-0000-000070110000}"/>
    <cellStyle name="Chuẩn 9 2 83" xfId="2414" xr:uid="{00000000-0005-0000-0000-000071110000}"/>
    <cellStyle name="Chuẩn 9 2 84" xfId="2515" xr:uid="{00000000-0005-0000-0000-000072110000}"/>
    <cellStyle name="Chuẩn 9 2 85" xfId="2651" xr:uid="{00000000-0005-0000-0000-000073110000}"/>
    <cellStyle name="Chuẩn 9 2 86" xfId="2767" xr:uid="{00000000-0005-0000-0000-000074110000}"/>
    <cellStyle name="Chuẩn 9 2 87" xfId="2731" xr:uid="{00000000-0005-0000-0000-000075110000}"/>
    <cellStyle name="Chuẩn 9 2 88" xfId="2719" xr:uid="{00000000-0005-0000-0000-000076110000}"/>
    <cellStyle name="Chuẩn 9 2 89" xfId="2694" xr:uid="{00000000-0005-0000-0000-000077110000}"/>
    <cellStyle name="Chuẩn 9 2 9" xfId="265" xr:uid="{00000000-0005-0000-0000-000078110000}"/>
    <cellStyle name="Chuẩn 9 2 90" xfId="2824" xr:uid="{00000000-0005-0000-0000-000079110000}"/>
    <cellStyle name="Chuẩn 9 2 91" xfId="2943" xr:uid="{00000000-0005-0000-0000-00007A110000}"/>
    <cellStyle name="Chuẩn 9 2 92" xfId="2886" xr:uid="{00000000-0005-0000-0000-00007B110000}"/>
    <cellStyle name="Chuẩn 9 2 93" xfId="2887" xr:uid="{00000000-0005-0000-0000-00007C110000}"/>
    <cellStyle name="Chuẩn 9 2 94" xfId="2853" xr:uid="{00000000-0005-0000-0000-00007D110000}"/>
    <cellStyle name="Chuẩn 9 2 95" xfId="2941" xr:uid="{00000000-0005-0000-0000-00007E110000}"/>
    <cellStyle name="Chuẩn 9 2 96" xfId="2611" xr:uid="{00000000-0005-0000-0000-00007F110000}"/>
    <cellStyle name="Chuẩn 9 2 97" xfId="2577" xr:uid="{00000000-0005-0000-0000-000080110000}"/>
    <cellStyle name="Chuẩn 9 2 98" xfId="2643" xr:uid="{00000000-0005-0000-0000-000081110000}"/>
    <cellStyle name="Chuẩn 9 2 99" xfId="2590" xr:uid="{00000000-0005-0000-0000-000082110000}"/>
    <cellStyle name="Chuẩn 9 20" xfId="618" xr:uid="{00000000-0005-0000-0000-000083110000}"/>
    <cellStyle name="Chuẩn 9 21" xfId="626" xr:uid="{00000000-0005-0000-0000-000084110000}"/>
    <cellStyle name="Chuẩn 9 22" xfId="630" xr:uid="{00000000-0005-0000-0000-000085110000}"/>
    <cellStyle name="Chuẩn 9 23" xfId="941" xr:uid="{00000000-0005-0000-0000-000086110000}"/>
    <cellStyle name="Chuẩn 9 24" xfId="971" xr:uid="{00000000-0005-0000-0000-000087110000}"/>
    <cellStyle name="Chuẩn 9 25" xfId="1001" xr:uid="{00000000-0005-0000-0000-000088110000}"/>
    <cellStyle name="Chuẩn 9 26" xfId="1031" xr:uid="{00000000-0005-0000-0000-000089110000}"/>
    <cellStyle name="Chuẩn 9 27" xfId="1061" xr:uid="{00000000-0005-0000-0000-00008A110000}"/>
    <cellStyle name="Chuẩn 9 28" xfId="1091" xr:uid="{00000000-0005-0000-0000-00008B110000}"/>
    <cellStyle name="Chuẩn 9 29" xfId="1121" xr:uid="{00000000-0005-0000-0000-00008C110000}"/>
    <cellStyle name="Chuẩn 9 3" xfId="39" xr:uid="{00000000-0005-0000-0000-00008D110000}"/>
    <cellStyle name="Chuẩn 9 3 2" xfId="3848" xr:uid="{00000000-0005-0000-0000-00008E110000}"/>
    <cellStyle name="Chuẩn 9 3 3" xfId="3849" xr:uid="{00000000-0005-0000-0000-00008F110000}"/>
    <cellStyle name="Chuẩn 9 30" xfId="1151" xr:uid="{00000000-0005-0000-0000-000090110000}"/>
    <cellStyle name="Chuẩn 9 31" xfId="1181" xr:uid="{00000000-0005-0000-0000-000091110000}"/>
    <cellStyle name="Chuẩn 9 32" xfId="1211" xr:uid="{00000000-0005-0000-0000-000092110000}"/>
    <cellStyle name="Chuẩn 9 33" xfId="1240" xr:uid="{00000000-0005-0000-0000-000093110000}"/>
    <cellStyle name="Chuẩn 9 34" xfId="1270" xr:uid="{00000000-0005-0000-0000-000094110000}"/>
    <cellStyle name="Chuẩn 9 35" xfId="1299" xr:uid="{00000000-0005-0000-0000-000095110000}"/>
    <cellStyle name="Chuẩn 9 36" xfId="1329" xr:uid="{00000000-0005-0000-0000-000096110000}"/>
    <cellStyle name="Chuẩn 9 37" xfId="1358" xr:uid="{00000000-0005-0000-0000-000097110000}"/>
    <cellStyle name="Chuẩn 9 38" xfId="1387" xr:uid="{00000000-0005-0000-0000-000098110000}"/>
    <cellStyle name="Chuẩn 9 39" xfId="1415" xr:uid="{00000000-0005-0000-0000-000099110000}"/>
    <cellStyle name="Chuẩn 9 4" xfId="71" xr:uid="{00000000-0005-0000-0000-00009A110000}"/>
    <cellStyle name="Chuẩn 9 4 2" xfId="3850" xr:uid="{00000000-0005-0000-0000-00009B110000}"/>
    <cellStyle name="Chuẩn 9 4 3" xfId="3851" xr:uid="{00000000-0005-0000-0000-00009C110000}"/>
    <cellStyle name="Chuẩn 9 40" xfId="1445" xr:uid="{00000000-0005-0000-0000-00009D110000}"/>
    <cellStyle name="Chuẩn 9 41" xfId="1473" xr:uid="{00000000-0005-0000-0000-00009E110000}"/>
    <cellStyle name="Chuẩn 9 42" xfId="1503" xr:uid="{00000000-0005-0000-0000-00009F110000}"/>
    <cellStyle name="Chuẩn 9 43" xfId="1531" xr:uid="{00000000-0005-0000-0000-0000A0110000}"/>
    <cellStyle name="Chuẩn 9 44" xfId="1560" xr:uid="{00000000-0005-0000-0000-0000A1110000}"/>
    <cellStyle name="Chuẩn 9 45" xfId="1588" xr:uid="{00000000-0005-0000-0000-0000A2110000}"/>
    <cellStyle name="Chuẩn 9 46" xfId="1617" xr:uid="{00000000-0005-0000-0000-0000A3110000}"/>
    <cellStyle name="Chuẩn 9 47" xfId="1645" xr:uid="{00000000-0005-0000-0000-0000A4110000}"/>
    <cellStyle name="Chuẩn 9 48" xfId="1673" xr:uid="{00000000-0005-0000-0000-0000A5110000}"/>
    <cellStyle name="Chuẩn 9 49" xfId="1702" xr:uid="{00000000-0005-0000-0000-0000A6110000}"/>
    <cellStyle name="Chuẩn 9 5" xfId="100" xr:uid="{00000000-0005-0000-0000-0000A7110000}"/>
    <cellStyle name="Chuẩn 9 50" xfId="1730" xr:uid="{00000000-0005-0000-0000-0000A8110000}"/>
    <cellStyle name="Chuẩn 9 51" xfId="1759" xr:uid="{00000000-0005-0000-0000-0000A9110000}"/>
    <cellStyle name="Chuẩn 9 52" xfId="1787" xr:uid="{00000000-0005-0000-0000-0000AA110000}"/>
    <cellStyle name="Chuẩn 9 53" xfId="1815" xr:uid="{00000000-0005-0000-0000-0000AB110000}"/>
    <cellStyle name="Chuẩn 9 54" xfId="1842" xr:uid="{00000000-0005-0000-0000-0000AC110000}"/>
    <cellStyle name="Chuẩn 9 55" xfId="1871" xr:uid="{00000000-0005-0000-0000-0000AD110000}"/>
    <cellStyle name="Chuẩn 9 56" xfId="1897" xr:uid="{00000000-0005-0000-0000-0000AE110000}"/>
    <cellStyle name="Chuẩn 9 57" xfId="1925" xr:uid="{00000000-0005-0000-0000-0000AF110000}"/>
    <cellStyle name="Chuẩn 9 58" xfId="1952" xr:uid="{00000000-0005-0000-0000-0000B0110000}"/>
    <cellStyle name="Chuẩn 9 59" xfId="1979" xr:uid="{00000000-0005-0000-0000-0000B1110000}"/>
    <cellStyle name="Chuẩn 9 6" xfId="131" xr:uid="{00000000-0005-0000-0000-0000B2110000}"/>
    <cellStyle name="Chuẩn 9 60" xfId="2006" xr:uid="{00000000-0005-0000-0000-0000B3110000}"/>
    <cellStyle name="Chuẩn 9 61" xfId="2030" xr:uid="{00000000-0005-0000-0000-0000B4110000}"/>
    <cellStyle name="Chuẩn 9 62" xfId="2055" xr:uid="{00000000-0005-0000-0000-0000B5110000}"/>
    <cellStyle name="Chuẩn 9 63" xfId="2079" xr:uid="{00000000-0005-0000-0000-0000B6110000}"/>
    <cellStyle name="Chuẩn 9 64" xfId="2103" xr:uid="{00000000-0005-0000-0000-0000B7110000}"/>
    <cellStyle name="Chuẩn 9 65" xfId="2125" xr:uid="{00000000-0005-0000-0000-0000B8110000}"/>
    <cellStyle name="Chuẩn 9 66" xfId="2150" xr:uid="{00000000-0005-0000-0000-0000B9110000}"/>
    <cellStyle name="Chuẩn 9 67" xfId="2171" xr:uid="{00000000-0005-0000-0000-0000BA110000}"/>
    <cellStyle name="Chuẩn 9 68" xfId="2192" xr:uid="{00000000-0005-0000-0000-0000BB110000}"/>
    <cellStyle name="Chuẩn 9 69" xfId="2212" xr:uid="{00000000-0005-0000-0000-0000BC110000}"/>
    <cellStyle name="Chuẩn 9 7" xfId="161" xr:uid="{00000000-0005-0000-0000-0000BD110000}"/>
    <cellStyle name="Chuẩn 9 70" xfId="2232" xr:uid="{00000000-0005-0000-0000-0000BE110000}"/>
    <cellStyle name="Chuẩn 9 71" xfId="2250" xr:uid="{00000000-0005-0000-0000-0000BF110000}"/>
    <cellStyle name="Chuẩn 9 72" xfId="2266" xr:uid="{00000000-0005-0000-0000-0000C0110000}"/>
    <cellStyle name="Chuẩn 9 73" xfId="2281" xr:uid="{00000000-0005-0000-0000-0000C1110000}"/>
    <cellStyle name="Chuẩn 9 74" xfId="2296" xr:uid="{00000000-0005-0000-0000-0000C2110000}"/>
    <cellStyle name="Chuẩn 9 75" xfId="2308" xr:uid="{00000000-0005-0000-0000-0000C3110000}"/>
    <cellStyle name="Chuẩn 9 76" xfId="2320" xr:uid="{00000000-0005-0000-0000-0000C4110000}"/>
    <cellStyle name="Chuẩn 9 77" xfId="2328" xr:uid="{00000000-0005-0000-0000-0000C5110000}"/>
    <cellStyle name="Chuẩn 9 78" xfId="2336" xr:uid="{00000000-0005-0000-0000-0000C6110000}"/>
    <cellStyle name="Chuẩn 9 79" xfId="2340" xr:uid="{00000000-0005-0000-0000-0000C7110000}"/>
    <cellStyle name="Chuẩn 9 8" xfId="191" xr:uid="{00000000-0005-0000-0000-0000C8110000}"/>
    <cellStyle name="Chuẩn 9 80" xfId="2349" xr:uid="{00000000-0005-0000-0000-0000C9110000}"/>
    <cellStyle name="Chuẩn 9 81" xfId="2470" xr:uid="{00000000-0005-0000-0000-0000CA110000}"/>
    <cellStyle name="Chuẩn 9 82" xfId="2420" xr:uid="{00000000-0005-0000-0000-0000CB110000}"/>
    <cellStyle name="Chuẩn 9 83" xfId="2436" xr:uid="{00000000-0005-0000-0000-0000CC110000}"/>
    <cellStyle name="Chuẩn 9 84" xfId="2422" xr:uid="{00000000-0005-0000-0000-0000CD110000}"/>
    <cellStyle name="Chuẩn 9 85" xfId="2500" xr:uid="{00000000-0005-0000-0000-0000CE110000}"/>
    <cellStyle name="Chuẩn 9 86" xfId="2661" xr:uid="{00000000-0005-0000-0000-0000CF110000}"/>
    <cellStyle name="Chuẩn 9 87" xfId="2685" xr:uid="{00000000-0005-0000-0000-0000D0110000}"/>
    <cellStyle name="Chuẩn 9 88" xfId="2766" xr:uid="{00000000-0005-0000-0000-0000D1110000}"/>
    <cellStyle name="Chuẩn 9 89" xfId="2650" xr:uid="{00000000-0005-0000-0000-0000D2110000}"/>
    <cellStyle name="Chuẩn 9 9" xfId="221" xr:uid="{00000000-0005-0000-0000-0000D3110000}"/>
    <cellStyle name="Chuẩn 9 90" xfId="2796" xr:uid="{00000000-0005-0000-0000-0000D4110000}"/>
    <cellStyle name="Chuẩn 9 91" xfId="2809" xr:uid="{00000000-0005-0000-0000-0000D5110000}"/>
    <cellStyle name="Chuẩn 9 92" xfId="2968" xr:uid="{00000000-0005-0000-0000-0000D6110000}"/>
    <cellStyle name="Chuẩn 9 93" xfId="2837" xr:uid="{00000000-0005-0000-0000-0000D7110000}"/>
    <cellStyle name="Chuẩn 9 94" xfId="2935" xr:uid="{00000000-0005-0000-0000-0000D8110000}"/>
    <cellStyle name="Chuẩn 9 95" xfId="2915" xr:uid="{00000000-0005-0000-0000-0000D9110000}"/>
    <cellStyle name="Chuẩn 9 96" xfId="2879" xr:uid="{00000000-0005-0000-0000-0000DA110000}"/>
    <cellStyle name="Chuẩn 9 97" xfId="2637" xr:uid="{00000000-0005-0000-0000-0000DB110000}"/>
    <cellStyle name="Chuẩn 9 98" xfId="2579" xr:uid="{00000000-0005-0000-0000-0000DC110000}"/>
    <cellStyle name="Chuẩn 9 99" xfId="2562" xr:uid="{00000000-0005-0000-0000-0000DD110000}"/>
    <cellStyle name="Normal" xfId="0" builtinId="0"/>
    <cellStyle name="Normal 2" xfId="2" xr:uid="{00000000-0005-0000-0000-0000DF110000}"/>
    <cellStyle name="Normal 3" xfId="3855" xr:uid="{00000000-0005-0000-0000-0000E0110000}"/>
  </cellStyles>
  <dxfs count="12">
    <dxf>
      <font>
        <condense val="0"/>
        <extend val="0"/>
        <color rgb="FF9C0006"/>
      </font>
      <fill>
        <patternFill>
          <bgColor rgb="FFFFC7CE"/>
        </patternFill>
      </fill>
    </dxf>
    <dxf>
      <font>
        <condense val="0"/>
        <extend val="0"/>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2"/>
      </font>
      <fill>
        <patternFill patternType="none">
          <bgColor auto="1"/>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condense val="0"/>
        <extend val="0"/>
        <color rgb="FF9C0006"/>
      </font>
      <fill>
        <patternFill>
          <bgColor rgb="FFFFC7CE"/>
        </patternFill>
      </fill>
    </dxf>
    <dxf>
      <fill>
        <patternFill>
          <bgColor rgb="FFFFFF00"/>
        </patternFill>
      </fill>
    </dxf>
    <dxf>
      <fill>
        <patternFill>
          <bgColor rgb="FFFFFF00"/>
        </patternFill>
      </fill>
    </dxf>
    <dxf>
      <font>
        <condense val="0"/>
        <extend val="0"/>
        <color rgb="FF9C0006"/>
      </font>
      <fill>
        <patternFill>
          <bgColor rgb="FFFFC7CE"/>
        </patternFill>
      </fill>
    </dxf>
  </dxfs>
  <tableStyles count="0" defaultTableStyle="TableStyleMedium9" defaultPivotStyle="PivotStyleLight16"/>
  <colors>
    <mruColors>
      <color rgb="FFFFCCFF"/>
      <color rgb="FFFF9999"/>
      <color rgb="FFFF99FF"/>
      <color rgb="FF00FFFF"/>
      <color rgb="FF66FFFF"/>
      <color rgb="FF66FF66"/>
      <color rgb="FFCCFFFF"/>
      <color rgb="FF0000FF"/>
      <color rgb="FFCC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L285"/>
  <sheetViews>
    <sheetView tabSelected="1" topLeftCell="A11" zoomScale="70" zoomScaleNormal="70" workbookViewId="0">
      <selection activeCell="F153" sqref="F153"/>
    </sheetView>
  </sheetViews>
  <sheetFormatPr defaultColWidth="9" defaultRowHeight="15.5" outlineLevelRow="1" outlineLevelCol="1"/>
  <cols>
    <col min="1" max="1" width="13" style="390" customWidth="1"/>
    <col min="2" max="2" width="12.25" style="390" customWidth="1"/>
    <col min="3" max="3" width="13.58203125" style="401" customWidth="1"/>
    <col min="4" max="4" width="12.1640625" style="462" customWidth="1"/>
    <col min="5" max="7" width="9.25" style="393" customWidth="1"/>
    <col min="8" max="8" width="9.25" style="390" customWidth="1" collapsed="1"/>
    <col min="9" max="10" width="9.25" style="390" customWidth="1"/>
    <col min="11" max="11" width="9.25" style="463" customWidth="1"/>
    <col min="12" max="22" width="9.25" style="390" customWidth="1"/>
    <col min="23" max="23" width="9.25" style="390" customWidth="1" collapsed="1"/>
    <col min="24" max="25" width="9.25" style="390" customWidth="1"/>
    <col min="26" max="26" width="9.25" style="390" customWidth="1" collapsed="1"/>
    <col min="27" max="27" width="9.25" style="390" customWidth="1"/>
    <col min="28" max="28" width="9.25" style="463" customWidth="1"/>
    <col min="29" max="30" width="9.25" style="390" customWidth="1"/>
    <col min="31" max="31" width="9.25" style="463" customWidth="1"/>
    <col min="32" max="32" width="9.25" style="390" customWidth="1" collapsed="1"/>
    <col min="33" max="33" width="9.25" style="390" customWidth="1"/>
    <col min="34" max="34" width="9.25" style="463" customWidth="1"/>
    <col min="35" max="36" width="9.25" style="390" customWidth="1"/>
    <col min="37" max="40" width="9.25" style="463" customWidth="1"/>
    <col min="41" max="42" width="9.25" style="390" customWidth="1"/>
    <col min="43" max="43" width="9.25" style="463" customWidth="1"/>
    <col min="44" max="45" width="9.25" style="390" customWidth="1"/>
    <col min="46" max="46" width="9.25" style="463" customWidth="1"/>
    <col min="47" max="48" width="9.25" style="390" customWidth="1"/>
    <col min="49" max="49" width="9.25" style="463" customWidth="1"/>
    <col min="50" max="50" width="9.25" style="390" customWidth="1" collapsed="1"/>
    <col min="51" max="51" width="9.25" style="390" customWidth="1"/>
    <col min="52" max="52" width="9.25" style="463" customWidth="1"/>
    <col min="53" max="54" width="9.25" style="390" customWidth="1"/>
    <col min="55" max="55" width="9.25" style="463" customWidth="1"/>
    <col min="56" max="57" width="9.25" style="390" customWidth="1"/>
    <col min="58" max="58" width="9.25" style="463" customWidth="1"/>
    <col min="59" max="85" width="9.25" style="390" customWidth="1"/>
    <col min="86" max="91" width="9.25" style="390" hidden="1" customWidth="1" outlineLevel="1"/>
    <col min="92" max="106" width="8.75" style="390" hidden="1" customWidth="1" outlineLevel="1"/>
    <col min="107" max="107" width="8.75" style="390" hidden="1" customWidth="1" outlineLevel="1" collapsed="1"/>
    <col min="108" max="112" width="8.75" style="390" hidden="1" customWidth="1" outlineLevel="1"/>
    <col min="113" max="113" width="8.75" style="390" hidden="1" customWidth="1" outlineLevel="1" collapsed="1"/>
    <col min="114" max="118" width="8.75" style="390" hidden="1" customWidth="1" outlineLevel="1"/>
    <col min="119" max="119" width="9" style="390" hidden="1" customWidth="1" outlineLevel="1" collapsed="1"/>
    <col min="120" max="124" width="9" style="390" hidden="1" customWidth="1" outlineLevel="1"/>
    <col min="125" max="125" width="9" style="390" collapsed="1"/>
    <col min="126" max="126" width="9" style="390"/>
    <col min="127" max="127" width="10.83203125" style="390" bestFit="1" customWidth="1"/>
    <col min="128" max="16384" width="9" style="390"/>
  </cols>
  <sheetData>
    <row r="1" spans="1:118" ht="19.5" customHeight="1">
      <c r="A1" s="505" t="s">
        <v>386</v>
      </c>
      <c r="B1" s="505"/>
      <c r="C1" s="505"/>
      <c r="D1" s="505"/>
      <c r="E1" s="505"/>
      <c r="F1" s="505"/>
      <c r="G1" s="505"/>
      <c r="H1" s="501" t="s">
        <v>132</v>
      </c>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c r="AR1" s="501"/>
      <c r="AS1" s="501"/>
      <c r="AT1" s="501"/>
      <c r="AU1" s="501"/>
      <c r="AV1" s="501"/>
      <c r="AW1" s="501"/>
      <c r="AX1" s="501"/>
      <c r="AY1" s="501"/>
      <c r="AZ1" s="501"/>
      <c r="BA1" s="501"/>
      <c r="BB1" s="501"/>
      <c r="BC1" s="501"/>
      <c r="BD1" s="501"/>
      <c r="BE1" s="501"/>
      <c r="BF1" s="501"/>
      <c r="BG1" s="501"/>
      <c r="BH1" s="501"/>
      <c r="BI1" s="501"/>
      <c r="BJ1" s="501"/>
      <c r="BK1" s="501"/>
      <c r="BL1" s="501"/>
      <c r="BM1" s="501"/>
      <c r="BN1" s="501"/>
      <c r="BO1" s="501"/>
      <c r="BP1" s="501"/>
      <c r="BQ1" s="501"/>
      <c r="BR1" s="501"/>
      <c r="BS1" s="501"/>
      <c r="BT1" s="501"/>
      <c r="BU1" s="501"/>
      <c r="BV1" s="501"/>
      <c r="BW1" s="501"/>
      <c r="BX1" s="501"/>
      <c r="BY1" s="501"/>
      <c r="BZ1" s="501"/>
      <c r="CA1" s="501"/>
      <c r="CB1" s="501"/>
      <c r="CC1" s="501"/>
      <c r="CD1" s="501"/>
      <c r="CE1" s="501"/>
      <c r="CF1" s="501"/>
      <c r="CG1" s="501"/>
      <c r="CH1" s="501"/>
      <c r="CI1" s="501"/>
      <c r="CJ1" s="501"/>
      <c r="CK1" s="501"/>
      <c r="CL1" s="501"/>
      <c r="CM1" s="501"/>
      <c r="CN1" s="501"/>
      <c r="CO1" s="501"/>
      <c r="CP1" s="501"/>
      <c r="CQ1" s="501"/>
      <c r="CR1" s="501"/>
      <c r="CS1" s="501"/>
      <c r="CT1" s="501"/>
      <c r="CU1" s="501"/>
      <c r="CV1" s="501"/>
      <c r="CW1" s="501"/>
      <c r="CX1" s="501"/>
      <c r="CY1" s="501"/>
      <c r="CZ1" s="501"/>
      <c r="DA1" s="501"/>
      <c r="DB1" s="501"/>
      <c r="DC1" s="501"/>
      <c r="DD1" s="501"/>
      <c r="DE1" s="501"/>
      <c r="DF1" s="501"/>
      <c r="DG1" s="501"/>
      <c r="DH1" s="501"/>
      <c r="DI1" s="501"/>
      <c r="DJ1" s="501"/>
      <c r="DK1" s="501"/>
      <c r="DL1" s="501"/>
      <c r="DM1" s="501"/>
      <c r="DN1" s="501"/>
    </row>
    <row r="2" spans="1:118" ht="19.5" customHeight="1">
      <c r="A2" s="505"/>
      <c r="B2" s="505"/>
      <c r="C2" s="505"/>
      <c r="D2" s="505"/>
      <c r="E2" s="505"/>
      <c r="F2" s="505"/>
      <c r="G2" s="505"/>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1"/>
      <c r="BZ2" s="501"/>
      <c r="CA2" s="501"/>
      <c r="CB2" s="501"/>
      <c r="CC2" s="501"/>
      <c r="CD2" s="501"/>
      <c r="CE2" s="501"/>
      <c r="CF2" s="501"/>
      <c r="CG2" s="501"/>
      <c r="CH2" s="501"/>
      <c r="CI2" s="501"/>
      <c r="CJ2" s="501"/>
      <c r="CK2" s="501"/>
      <c r="CL2" s="501"/>
      <c r="CM2" s="501"/>
      <c r="CN2" s="501"/>
      <c r="CO2" s="501"/>
      <c r="CP2" s="501"/>
      <c r="CQ2" s="501"/>
      <c r="CR2" s="501"/>
      <c r="CS2" s="501"/>
      <c r="CT2" s="501"/>
      <c r="CU2" s="501"/>
      <c r="CV2" s="501"/>
      <c r="CW2" s="501"/>
      <c r="CX2" s="501"/>
      <c r="CY2" s="501"/>
      <c r="CZ2" s="501"/>
      <c r="DA2" s="501"/>
      <c r="DB2" s="501"/>
      <c r="DC2" s="501"/>
      <c r="DD2" s="501"/>
      <c r="DE2" s="501"/>
      <c r="DF2" s="501"/>
      <c r="DG2" s="501"/>
      <c r="DH2" s="501"/>
      <c r="DI2" s="501"/>
      <c r="DJ2" s="501"/>
      <c r="DK2" s="501"/>
      <c r="DL2" s="501"/>
      <c r="DM2" s="501"/>
      <c r="DN2" s="501"/>
    </row>
    <row r="3" spans="1:118" ht="19.5" customHeight="1">
      <c r="A3" s="505" t="s">
        <v>387</v>
      </c>
      <c r="B3" s="505"/>
      <c r="C3" s="505"/>
      <c r="D3" s="505"/>
      <c r="E3" s="505"/>
      <c r="F3" s="505"/>
      <c r="G3" s="505"/>
      <c r="H3" s="501" t="s">
        <v>133</v>
      </c>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c r="AV3" s="501"/>
      <c r="AW3" s="501"/>
      <c r="AX3" s="501"/>
      <c r="AY3" s="501"/>
      <c r="AZ3" s="501"/>
      <c r="BA3" s="501"/>
      <c r="BB3" s="501"/>
      <c r="BC3" s="501"/>
      <c r="BD3" s="501"/>
      <c r="BE3" s="501"/>
      <c r="BF3" s="501"/>
      <c r="BG3" s="501"/>
      <c r="BH3" s="501"/>
      <c r="BI3" s="501"/>
      <c r="BJ3" s="501"/>
      <c r="BK3" s="501"/>
      <c r="BL3" s="501"/>
      <c r="BM3" s="501"/>
      <c r="BN3" s="501"/>
      <c r="BO3" s="501"/>
      <c r="BP3" s="501"/>
      <c r="BQ3" s="501"/>
      <c r="BR3" s="501"/>
      <c r="BS3" s="501"/>
      <c r="BT3" s="501"/>
      <c r="BU3" s="501"/>
      <c r="BV3" s="501"/>
      <c r="BW3" s="501"/>
      <c r="BX3" s="501"/>
      <c r="BY3" s="501"/>
      <c r="BZ3" s="501"/>
      <c r="CA3" s="501"/>
      <c r="CB3" s="501"/>
      <c r="CC3" s="501"/>
      <c r="CD3" s="501"/>
      <c r="CE3" s="501"/>
      <c r="CF3" s="501"/>
      <c r="CG3" s="501"/>
      <c r="CH3" s="501"/>
      <c r="CI3" s="501"/>
      <c r="CJ3" s="501"/>
      <c r="CK3" s="501"/>
      <c r="CL3" s="501"/>
      <c r="CM3" s="501"/>
      <c r="CN3" s="501"/>
      <c r="CO3" s="501"/>
      <c r="CP3" s="501"/>
      <c r="CQ3" s="501"/>
      <c r="CR3" s="501"/>
      <c r="CS3" s="501"/>
      <c r="CT3" s="501"/>
      <c r="CU3" s="501"/>
      <c r="CV3" s="501"/>
      <c r="CW3" s="501"/>
      <c r="CX3" s="501"/>
      <c r="CY3" s="501"/>
      <c r="CZ3" s="501"/>
      <c r="DA3" s="501"/>
      <c r="DB3" s="501"/>
      <c r="DC3" s="501"/>
      <c r="DD3" s="501"/>
      <c r="DE3" s="501"/>
      <c r="DF3" s="501"/>
      <c r="DG3" s="501"/>
      <c r="DH3" s="501"/>
      <c r="DI3" s="501"/>
      <c r="DJ3" s="501"/>
      <c r="DK3" s="501"/>
      <c r="DL3" s="501"/>
      <c r="DM3" s="501"/>
      <c r="DN3" s="501"/>
    </row>
    <row r="4" spans="1:118" ht="19.5" customHeight="1">
      <c r="A4" s="391"/>
      <c r="B4" s="391"/>
      <c r="C4" s="392"/>
      <c r="D4" s="391"/>
      <c r="E4" s="391"/>
      <c r="G4" s="394"/>
      <c r="H4" s="394"/>
      <c r="I4" s="394"/>
      <c r="J4" s="394"/>
      <c r="K4" s="395"/>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4"/>
      <c r="BJ4" s="394"/>
      <c r="BK4" s="394"/>
      <c r="BL4" s="394"/>
      <c r="BM4" s="394"/>
      <c r="BN4" s="394"/>
      <c r="BO4" s="394"/>
      <c r="BP4" s="394"/>
      <c r="BQ4" s="394"/>
      <c r="BR4" s="394"/>
      <c r="BS4" s="394"/>
      <c r="BT4" s="394"/>
      <c r="BU4" s="394"/>
      <c r="BV4" s="394"/>
      <c r="BW4" s="394"/>
      <c r="BX4" s="394"/>
      <c r="BY4" s="394"/>
      <c r="BZ4" s="394"/>
      <c r="CA4" s="394"/>
      <c r="CB4" s="394"/>
      <c r="CC4" s="394"/>
      <c r="CD4" s="394"/>
      <c r="CE4" s="394"/>
      <c r="CF4" s="394"/>
      <c r="CG4" s="394"/>
      <c r="CH4" s="394"/>
      <c r="CI4" s="394"/>
      <c r="CJ4" s="394"/>
      <c r="CK4" s="394"/>
      <c r="CL4" s="394"/>
      <c r="CM4" s="394"/>
      <c r="CN4" s="394"/>
      <c r="CO4" s="394"/>
      <c r="CP4" s="394"/>
      <c r="CQ4" s="394"/>
      <c r="CR4" s="394"/>
      <c r="CS4" s="394"/>
      <c r="CT4" s="394"/>
      <c r="CU4" s="394"/>
      <c r="CV4" s="394"/>
      <c r="CW4" s="394"/>
      <c r="CX4" s="394"/>
      <c r="CY4" s="394"/>
      <c r="CZ4" s="394"/>
      <c r="DA4" s="394"/>
      <c r="DB4" s="394"/>
      <c r="DC4" s="394"/>
      <c r="DD4" s="394"/>
      <c r="DE4" s="394"/>
      <c r="DF4" s="394"/>
      <c r="DG4" s="394"/>
      <c r="DH4" s="394"/>
      <c r="DI4" s="394"/>
      <c r="DJ4" s="394"/>
      <c r="DK4" s="394"/>
      <c r="DL4" s="394"/>
      <c r="DM4" s="394"/>
      <c r="DN4" s="394"/>
    </row>
    <row r="5" spans="1:118" ht="20.5">
      <c r="A5" s="506" t="s">
        <v>44</v>
      </c>
      <c r="B5" s="506"/>
      <c r="C5" s="506"/>
      <c r="D5" s="506"/>
      <c r="E5" s="506"/>
      <c r="F5" s="506"/>
      <c r="G5" s="506"/>
      <c r="H5" s="502" t="s">
        <v>499</v>
      </c>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2"/>
      <c r="AX5" s="502"/>
      <c r="AY5" s="502"/>
      <c r="AZ5" s="502"/>
      <c r="BA5" s="502"/>
      <c r="BB5" s="502"/>
      <c r="BC5" s="502"/>
      <c r="BD5" s="502"/>
      <c r="BE5" s="502"/>
      <c r="BF5" s="502"/>
      <c r="BG5" s="502"/>
      <c r="BH5" s="502"/>
      <c r="BI5" s="502"/>
      <c r="BJ5" s="502"/>
      <c r="BK5" s="502"/>
      <c r="BL5" s="502"/>
      <c r="BM5" s="502"/>
      <c r="BN5" s="502"/>
      <c r="BO5" s="502"/>
      <c r="BP5" s="502"/>
      <c r="BQ5" s="502"/>
      <c r="BR5" s="502"/>
      <c r="BS5" s="502"/>
      <c r="BT5" s="502"/>
      <c r="BU5" s="502"/>
      <c r="BV5" s="502"/>
      <c r="BW5" s="502"/>
      <c r="BX5" s="502"/>
      <c r="BY5" s="502"/>
      <c r="BZ5" s="502"/>
      <c r="CA5" s="502"/>
      <c r="CB5" s="502"/>
      <c r="CC5" s="502"/>
      <c r="CD5" s="502"/>
      <c r="CE5" s="502"/>
      <c r="CF5" s="502"/>
      <c r="CG5" s="502"/>
      <c r="CH5" s="502"/>
      <c r="CI5" s="502"/>
      <c r="CJ5" s="502"/>
      <c r="CK5" s="502"/>
      <c r="CL5" s="502"/>
      <c r="CM5" s="502"/>
      <c r="CN5" s="502"/>
      <c r="CO5" s="502"/>
      <c r="CP5" s="502"/>
      <c r="CQ5" s="502"/>
      <c r="CR5" s="502"/>
      <c r="CS5" s="502"/>
      <c r="CT5" s="502"/>
      <c r="CU5" s="502"/>
      <c r="CV5" s="502"/>
      <c r="CW5" s="502"/>
      <c r="CX5" s="502"/>
      <c r="CY5" s="502"/>
      <c r="CZ5" s="502"/>
      <c r="DA5" s="502"/>
      <c r="DB5" s="502"/>
      <c r="DC5" s="502"/>
      <c r="DD5" s="502"/>
      <c r="DE5" s="502"/>
      <c r="DF5" s="502"/>
      <c r="DG5" s="502"/>
      <c r="DH5" s="502"/>
      <c r="DI5" s="502"/>
      <c r="DJ5" s="502"/>
      <c r="DK5" s="502"/>
      <c r="DL5" s="502"/>
      <c r="DM5" s="502"/>
      <c r="DN5" s="502"/>
    </row>
    <row r="6" spans="1:118" ht="20.149999999999999" customHeight="1">
      <c r="A6" s="506"/>
      <c r="B6" s="506"/>
      <c r="C6" s="506"/>
      <c r="D6" s="506"/>
      <c r="E6" s="506"/>
      <c r="F6" s="506"/>
      <c r="G6" s="506"/>
      <c r="H6" s="503" t="s">
        <v>46</v>
      </c>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c r="AP6" s="503"/>
      <c r="AQ6" s="503"/>
      <c r="AR6" s="503"/>
      <c r="AS6" s="503"/>
      <c r="AT6" s="503"/>
      <c r="AU6" s="503"/>
      <c r="AV6" s="503"/>
      <c r="AW6" s="503"/>
      <c r="AX6" s="503"/>
      <c r="AY6" s="503"/>
      <c r="AZ6" s="503"/>
      <c r="BA6" s="503"/>
      <c r="BB6" s="503"/>
      <c r="BC6" s="503"/>
      <c r="BD6" s="503"/>
      <c r="BE6" s="503"/>
      <c r="BF6" s="503"/>
      <c r="BG6" s="503"/>
      <c r="BH6" s="503"/>
      <c r="BI6" s="503"/>
      <c r="BJ6" s="503"/>
      <c r="BK6" s="503"/>
      <c r="BL6" s="503"/>
      <c r="BM6" s="503"/>
      <c r="BN6" s="503"/>
      <c r="BO6" s="503"/>
      <c r="BP6" s="503"/>
      <c r="BQ6" s="503"/>
      <c r="BR6" s="503"/>
      <c r="BS6" s="503"/>
      <c r="BT6" s="503"/>
      <c r="BU6" s="503"/>
      <c r="BV6" s="503"/>
      <c r="BW6" s="503"/>
      <c r="BX6" s="503"/>
      <c r="BY6" s="503"/>
      <c r="BZ6" s="503"/>
      <c r="CA6" s="503"/>
      <c r="CB6" s="503"/>
      <c r="CC6" s="503"/>
      <c r="CD6" s="503"/>
      <c r="CE6" s="503"/>
      <c r="CF6" s="503"/>
      <c r="CG6" s="503"/>
      <c r="CH6" s="503"/>
      <c r="CI6" s="503"/>
      <c r="CJ6" s="503"/>
      <c r="CK6" s="503"/>
      <c r="CL6" s="503"/>
      <c r="CM6" s="503"/>
      <c r="CN6" s="503"/>
      <c r="CO6" s="503"/>
      <c r="CP6" s="503"/>
      <c r="CQ6" s="503"/>
      <c r="CR6" s="503"/>
      <c r="CS6" s="503"/>
      <c r="CT6" s="503"/>
      <c r="CU6" s="503"/>
      <c r="CV6" s="503"/>
      <c r="CW6" s="503"/>
      <c r="CX6" s="503"/>
      <c r="CY6" s="503"/>
      <c r="CZ6" s="503"/>
      <c r="DA6" s="503"/>
      <c r="DB6" s="503"/>
      <c r="DC6" s="503"/>
      <c r="DD6" s="503"/>
      <c r="DE6" s="503"/>
      <c r="DF6" s="503"/>
      <c r="DG6" s="503"/>
      <c r="DH6" s="503"/>
      <c r="DI6" s="503"/>
      <c r="DJ6" s="503"/>
      <c r="DK6" s="503"/>
      <c r="DL6" s="503"/>
      <c r="DM6" s="503"/>
      <c r="DN6" s="503"/>
    </row>
    <row r="7" spans="1:118" ht="20.149999999999999" customHeight="1">
      <c r="A7" s="396"/>
      <c r="B7" s="396"/>
      <c r="C7" s="397"/>
      <c r="D7" s="396"/>
      <c r="E7" s="396"/>
      <c r="G7" s="398"/>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c r="BO7" s="503"/>
      <c r="BP7" s="503"/>
      <c r="BQ7" s="503"/>
      <c r="BR7" s="503"/>
      <c r="BS7" s="503"/>
      <c r="BT7" s="503"/>
      <c r="BU7" s="503"/>
      <c r="BV7" s="503"/>
      <c r="BW7" s="503"/>
      <c r="BX7" s="503"/>
      <c r="BY7" s="503"/>
      <c r="BZ7" s="503"/>
      <c r="CA7" s="503"/>
      <c r="CB7" s="503"/>
      <c r="CC7" s="503"/>
      <c r="CD7" s="503"/>
      <c r="CE7" s="503"/>
      <c r="CF7" s="503"/>
      <c r="CG7" s="503"/>
      <c r="CH7" s="503"/>
      <c r="CI7" s="503"/>
      <c r="CJ7" s="503"/>
      <c r="CK7" s="503"/>
      <c r="CL7" s="503"/>
      <c r="CM7" s="503"/>
      <c r="CN7" s="503"/>
      <c r="CO7" s="503"/>
      <c r="CP7" s="503"/>
      <c r="CQ7" s="503"/>
      <c r="CR7" s="503"/>
      <c r="CS7" s="503"/>
      <c r="CT7" s="503"/>
      <c r="CU7" s="503"/>
      <c r="CV7" s="503"/>
      <c r="CW7" s="503"/>
      <c r="CX7" s="503"/>
      <c r="CY7" s="503"/>
      <c r="CZ7" s="503"/>
      <c r="DA7" s="503"/>
      <c r="DB7" s="503"/>
      <c r="DC7" s="503"/>
      <c r="DD7" s="503"/>
      <c r="DE7" s="503"/>
      <c r="DF7" s="503"/>
      <c r="DG7" s="503"/>
      <c r="DH7" s="503"/>
      <c r="DI7" s="503"/>
      <c r="DJ7" s="503"/>
      <c r="DK7" s="503"/>
      <c r="DL7" s="503"/>
      <c r="DM7" s="503"/>
      <c r="DN7" s="503"/>
    </row>
    <row r="8" spans="1:118" ht="20.149999999999999" customHeight="1">
      <c r="A8" s="507" t="s">
        <v>500</v>
      </c>
      <c r="B8" s="507"/>
      <c r="C8" s="507"/>
      <c r="D8" s="507"/>
      <c r="E8" s="507"/>
      <c r="F8" s="507"/>
      <c r="G8" s="507"/>
      <c r="H8" s="504" t="s">
        <v>553</v>
      </c>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4"/>
      <c r="AL8" s="504"/>
      <c r="AM8" s="504"/>
      <c r="AN8" s="504"/>
      <c r="AO8" s="504"/>
      <c r="AP8" s="504"/>
      <c r="AQ8" s="504"/>
      <c r="AR8" s="504"/>
      <c r="AS8" s="504"/>
      <c r="AT8" s="504"/>
      <c r="AU8" s="504"/>
      <c r="AV8" s="504"/>
      <c r="AW8" s="504"/>
      <c r="AX8" s="504"/>
      <c r="AY8" s="504"/>
      <c r="AZ8" s="504"/>
      <c r="BA8" s="504"/>
      <c r="BB8" s="504"/>
      <c r="BC8" s="504"/>
      <c r="BD8" s="504"/>
      <c r="BE8" s="504"/>
      <c r="BF8" s="504"/>
      <c r="BG8" s="504"/>
      <c r="BH8" s="504"/>
      <c r="BI8" s="504"/>
      <c r="BJ8" s="504"/>
      <c r="BK8" s="504"/>
      <c r="BL8" s="504"/>
      <c r="BM8" s="504"/>
      <c r="BN8" s="504"/>
      <c r="BO8" s="504"/>
      <c r="BP8" s="504"/>
      <c r="BQ8" s="504"/>
      <c r="BR8" s="504"/>
      <c r="BS8" s="504"/>
      <c r="BT8" s="504"/>
      <c r="BU8" s="504"/>
      <c r="BV8" s="504"/>
      <c r="BW8" s="504"/>
      <c r="BX8" s="504"/>
      <c r="BY8" s="504"/>
      <c r="BZ8" s="504"/>
      <c r="CA8" s="504"/>
      <c r="CB8" s="504"/>
      <c r="CC8" s="504"/>
      <c r="CD8" s="504"/>
      <c r="CE8" s="504"/>
      <c r="CF8" s="504"/>
      <c r="CG8" s="504"/>
      <c r="CH8" s="504"/>
      <c r="CI8" s="504"/>
      <c r="CJ8" s="504"/>
      <c r="CK8" s="504"/>
      <c r="CL8" s="504"/>
      <c r="CM8" s="504"/>
      <c r="CN8" s="504"/>
      <c r="CO8" s="504"/>
      <c r="CP8" s="504"/>
      <c r="CQ8" s="504"/>
      <c r="CR8" s="504"/>
      <c r="CS8" s="504"/>
      <c r="CT8" s="504"/>
      <c r="CU8" s="504"/>
      <c r="CV8" s="504"/>
      <c r="CW8" s="504"/>
      <c r="CX8" s="504"/>
      <c r="CY8" s="504"/>
      <c r="CZ8" s="504"/>
      <c r="DA8" s="504"/>
      <c r="DB8" s="504"/>
      <c r="DC8" s="504"/>
      <c r="DD8" s="504"/>
      <c r="DE8" s="504"/>
      <c r="DF8" s="504"/>
      <c r="DG8" s="504"/>
      <c r="DH8" s="504"/>
      <c r="DI8" s="504"/>
      <c r="DJ8" s="504"/>
      <c r="DK8" s="504"/>
      <c r="DL8" s="504"/>
      <c r="DM8" s="504"/>
      <c r="DN8" s="504"/>
    </row>
    <row r="9" spans="1:118" ht="20.149999999999999" customHeight="1">
      <c r="A9" s="505" t="s">
        <v>65</v>
      </c>
      <c r="B9" s="505"/>
      <c r="C9" s="505"/>
      <c r="D9" s="505"/>
      <c r="E9" s="505"/>
      <c r="F9" s="505"/>
      <c r="G9" s="505"/>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4"/>
      <c r="AR9" s="504"/>
      <c r="AS9" s="504"/>
      <c r="AT9" s="504"/>
      <c r="AU9" s="504"/>
      <c r="AV9" s="504"/>
      <c r="AW9" s="504"/>
      <c r="AX9" s="504"/>
      <c r="AY9" s="504"/>
      <c r="AZ9" s="504"/>
      <c r="BA9" s="504"/>
      <c r="BB9" s="504"/>
      <c r="BC9" s="504"/>
      <c r="BD9" s="504"/>
      <c r="BE9" s="504"/>
      <c r="BF9" s="504"/>
      <c r="BG9" s="504"/>
      <c r="BH9" s="504"/>
      <c r="BI9" s="504"/>
      <c r="BJ9" s="504"/>
      <c r="BK9" s="504"/>
      <c r="BL9" s="504"/>
      <c r="BM9" s="504"/>
      <c r="BN9" s="504"/>
      <c r="BO9" s="504"/>
      <c r="BP9" s="504"/>
      <c r="BQ9" s="504"/>
      <c r="BR9" s="504"/>
      <c r="BS9" s="504"/>
      <c r="BT9" s="504"/>
      <c r="BU9" s="504"/>
      <c r="BV9" s="504"/>
      <c r="BW9" s="504"/>
      <c r="BX9" s="504"/>
      <c r="BY9" s="504"/>
      <c r="BZ9" s="504"/>
      <c r="CA9" s="504"/>
      <c r="CB9" s="504"/>
      <c r="CC9" s="504"/>
      <c r="CD9" s="504"/>
      <c r="CE9" s="504"/>
      <c r="CF9" s="504"/>
      <c r="CG9" s="504"/>
      <c r="CH9" s="504"/>
      <c r="CI9" s="504"/>
      <c r="CJ9" s="504"/>
      <c r="CK9" s="504"/>
      <c r="CL9" s="504"/>
      <c r="CM9" s="504"/>
      <c r="CN9" s="504"/>
      <c r="CO9" s="504"/>
      <c r="CP9" s="504"/>
      <c r="CQ9" s="504"/>
      <c r="CR9" s="504"/>
      <c r="CS9" s="504"/>
      <c r="CT9" s="504"/>
      <c r="CU9" s="504"/>
      <c r="CV9" s="504"/>
      <c r="CW9" s="504"/>
      <c r="CX9" s="504"/>
      <c r="CY9" s="504"/>
      <c r="CZ9" s="504"/>
      <c r="DA9" s="504"/>
      <c r="DB9" s="504"/>
      <c r="DC9" s="504"/>
      <c r="DD9" s="504"/>
      <c r="DE9" s="504"/>
      <c r="DF9" s="504"/>
      <c r="DG9" s="504"/>
      <c r="DH9" s="504"/>
      <c r="DI9" s="504"/>
      <c r="DJ9" s="504"/>
      <c r="DK9" s="504"/>
      <c r="DL9" s="504"/>
      <c r="DM9" s="504"/>
      <c r="DN9" s="504"/>
    </row>
    <row r="10" spans="1:118" ht="20.149999999999999" customHeight="1">
      <c r="A10" s="505" t="s">
        <v>45</v>
      </c>
      <c r="B10" s="505"/>
      <c r="C10" s="505"/>
      <c r="D10" s="505"/>
      <c r="E10" s="505"/>
      <c r="F10" s="505"/>
      <c r="G10" s="505"/>
      <c r="H10" s="508" t="s">
        <v>552</v>
      </c>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8"/>
      <c r="BZ10" s="508"/>
      <c r="CA10" s="508"/>
      <c r="CB10" s="508"/>
      <c r="CC10" s="508"/>
      <c r="CD10" s="508"/>
      <c r="CE10" s="508"/>
      <c r="CF10" s="508"/>
      <c r="CG10" s="508"/>
      <c r="CH10" s="508"/>
      <c r="CI10" s="508"/>
      <c r="CJ10" s="508"/>
      <c r="CK10" s="508"/>
      <c r="CL10" s="508"/>
      <c r="CM10" s="508"/>
      <c r="CN10" s="508"/>
      <c r="CO10" s="508"/>
      <c r="CP10" s="508"/>
      <c r="CQ10" s="508"/>
      <c r="CR10" s="508"/>
      <c r="CS10" s="508"/>
      <c r="CT10" s="508"/>
      <c r="CU10" s="508"/>
      <c r="CV10" s="508"/>
      <c r="CW10" s="508"/>
      <c r="CX10" s="508"/>
      <c r="CY10" s="508"/>
      <c r="CZ10" s="508"/>
      <c r="DA10" s="508"/>
      <c r="DB10" s="508"/>
      <c r="DC10" s="508"/>
      <c r="DD10" s="508"/>
      <c r="DE10" s="508"/>
      <c r="DF10" s="508"/>
      <c r="DG10" s="508"/>
      <c r="DH10" s="508"/>
      <c r="DI10" s="508"/>
      <c r="DJ10" s="508"/>
      <c r="DK10" s="508"/>
      <c r="DL10" s="508"/>
      <c r="DM10" s="508"/>
      <c r="DN10" s="508"/>
    </row>
    <row r="11" spans="1:118" ht="20.149999999999999" customHeight="1">
      <c r="A11" s="391"/>
      <c r="B11" s="391"/>
      <c r="C11" s="392"/>
      <c r="D11" s="399"/>
      <c r="E11" s="391"/>
      <c r="G11" s="400"/>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508"/>
      <c r="AP11" s="508"/>
      <c r="AQ11" s="508"/>
      <c r="AR11" s="508"/>
      <c r="AS11" s="508"/>
      <c r="AT11" s="508"/>
      <c r="AU11" s="508"/>
      <c r="AV11" s="508"/>
      <c r="AW11" s="508"/>
      <c r="AX11" s="508"/>
      <c r="AY11" s="508"/>
      <c r="AZ11" s="508"/>
      <c r="BA11" s="508"/>
      <c r="BB11" s="508"/>
      <c r="BC11" s="508"/>
      <c r="BD11" s="508"/>
      <c r="BE11" s="508"/>
      <c r="BF11" s="508"/>
      <c r="BG11" s="508"/>
      <c r="BH11" s="508"/>
      <c r="BI11" s="508"/>
      <c r="BJ11" s="508"/>
      <c r="BK11" s="508"/>
      <c r="BL11" s="508"/>
      <c r="BM11" s="508"/>
      <c r="BN11" s="508"/>
      <c r="BO11" s="508"/>
      <c r="BP11" s="508"/>
      <c r="BQ11" s="508"/>
      <c r="BR11" s="508"/>
      <c r="BS11" s="508"/>
      <c r="BT11" s="508"/>
      <c r="BU11" s="508"/>
      <c r="BV11" s="508"/>
      <c r="BW11" s="508"/>
      <c r="BX11" s="508"/>
      <c r="BY11" s="508"/>
      <c r="BZ11" s="508"/>
      <c r="CA11" s="508"/>
      <c r="CB11" s="508"/>
      <c r="CC11" s="508"/>
      <c r="CD11" s="508"/>
      <c r="CE11" s="508"/>
      <c r="CF11" s="508"/>
      <c r="CG11" s="508"/>
      <c r="CH11" s="508"/>
      <c r="CI11" s="508"/>
      <c r="CJ11" s="508"/>
      <c r="CK11" s="508"/>
      <c r="CL11" s="508"/>
      <c r="CM11" s="508"/>
      <c r="CN11" s="508"/>
      <c r="CO11" s="508"/>
      <c r="CP11" s="508"/>
      <c r="CQ11" s="508"/>
      <c r="CR11" s="508"/>
      <c r="CS11" s="508"/>
      <c r="CT11" s="508"/>
      <c r="CU11" s="508"/>
      <c r="CV11" s="508"/>
      <c r="CW11" s="508"/>
      <c r="CX11" s="508"/>
      <c r="CY11" s="508"/>
      <c r="CZ11" s="508"/>
      <c r="DA11" s="508"/>
      <c r="DB11" s="508"/>
      <c r="DC11" s="508"/>
      <c r="DD11" s="508"/>
      <c r="DE11" s="508"/>
      <c r="DF11" s="508"/>
      <c r="DG11" s="508"/>
      <c r="DH11" s="508"/>
      <c r="DI11" s="508"/>
      <c r="DJ11" s="508"/>
      <c r="DK11" s="508"/>
      <c r="DL11" s="508"/>
      <c r="DM11" s="508"/>
      <c r="DN11" s="508"/>
    </row>
    <row r="12" spans="1:118" ht="20.149999999999999" customHeight="1">
      <c r="A12" s="391"/>
      <c r="B12" s="391"/>
      <c r="C12" s="392"/>
      <c r="D12" s="399"/>
      <c r="E12" s="391"/>
      <c r="G12" s="400"/>
      <c r="H12" s="508" t="s">
        <v>580</v>
      </c>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c r="AN12" s="508"/>
      <c r="AO12" s="508"/>
      <c r="AP12" s="508"/>
      <c r="AQ12" s="508"/>
      <c r="AR12" s="508"/>
      <c r="AS12" s="508"/>
      <c r="AT12" s="508"/>
      <c r="AU12" s="508"/>
      <c r="AV12" s="508"/>
      <c r="AW12" s="508"/>
      <c r="AX12" s="508"/>
      <c r="AY12" s="508"/>
      <c r="AZ12" s="508"/>
      <c r="BA12" s="508"/>
      <c r="BB12" s="508"/>
      <c r="BC12" s="508"/>
      <c r="BD12" s="508"/>
      <c r="BE12" s="508"/>
      <c r="BF12" s="508"/>
      <c r="BG12" s="508"/>
      <c r="BH12" s="508"/>
      <c r="BI12" s="508"/>
      <c r="BJ12" s="508"/>
      <c r="BK12" s="508"/>
      <c r="BL12" s="508"/>
      <c r="BM12" s="508"/>
      <c r="BN12" s="508"/>
      <c r="BO12" s="508"/>
      <c r="BP12" s="508"/>
      <c r="BQ12" s="508"/>
      <c r="BR12" s="508"/>
      <c r="BS12" s="508"/>
      <c r="BT12" s="508"/>
      <c r="BU12" s="508"/>
      <c r="BV12" s="508"/>
      <c r="BW12" s="508"/>
      <c r="BX12" s="508"/>
      <c r="BY12" s="508"/>
      <c r="BZ12" s="508"/>
      <c r="CA12" s="508"/>
      <c r="CB12" s="508"/>
      <c r="CC12" s="508"/>
      <c r="CD12" s="508"/>
      <c r="CE12" s="508"/>
      <c r="CF12" s="508"/>
      <c r="CG12" s="508"/>
      <c r="CH12" s="508"/>
      <c r="CI12" s="508"/>
      <c r="CJ12" s="508"/>
      <c r="CK12" s="508"/>
      <c r="CL12" s="508"/>
      <c r="CM12" s="508"/>
      <c r="CN12" s="508"/>
      <c r="CO12" s="508"/>
      <c r="CP12" s="508"/>
      <c r="CQ12" s="508"/>
      <c r="CR12" s="508"/>
      <c r="CS12" s="508"/>
      <c r="CT12" s="508"/>
      <c r="CU12" s="508"/>
      <c r="CV12" s="508"/>
      <c r="CW12" s="508"/>
      <c r="CX12" s="508"/>
      <c r="CY12" s="508"/>
      <c r="CZ12" s="508"/>
      <c r="DA12" s="508"/>
      <c r="DB12" s="508"/>
      <c r="DC12" s="508"/>
      <c r="DD12" s="508"/>
      <c r="DE12" s="508"/>
      <c r="DF12" s="508"/>
      <c r="DG12" s="508"/>
      <c r="DH12" s="508"/>
      <c r="DI12" s="508"/>
      <c r="DJ12" s="508"/>
      <c r="DK12" s="508"/>
      <c r="DL12" s="508"/>
      <c r="DM12" s="508"/>
      <c r="DN12" s="508"/>
    </row>
    <row r="13" spans="1:118" ht="19.5" customHeight="1">
      <c r="A13" s="391"/>
      <c r="B13" s="391"/>
      <c r="C13" s="392"/>
      <c r="D13" s="399"/>
      <c r="E13" s="391"/>
      <c r="G13" s="400"/>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c r="AT13" s="508"/>
      <c r="AU13" s="508"/>
      <c r="AV13" s="508"/>
      <c r="AW13" s="508"/>
      <c r="AX13" s="508"/>
      <c r="AY13" s="508"/>
      <c r="AZ13" s="508"/>
      <c r="BA13" s="508"/>
      <c r="BB13" s="508"/>
      <c r="BC13" s="508"/>
      <c r="BD13" s="508"/>
      <c r="BE13" s="508"/>
      <c r="BF13" s="508"/>
      <c r="BG13" s="508"/>
      <c r="BH13" s="508"/>
      <c r="BI13" s="508"/>
      <c r="BJ13" s="508"/>
      <c r="BK13" s="508"/>
      <c r="BL13" s="508"/>
      <c r="BM13" s="508"/>
      <c r="BN13" s="508"/>
      <c r="BO13" s="508"/>
      <c r="BP13" s="508"/>
      <c r="BQ13" s="508"/>
      <c r="BR13" s="508"/>
      <c r="BS13" s="508"/>
      <c r="BT13" s="508"/>
      <c r="BU13" s="508"/>
      <c r="BV13" s="508"/>
      <c r="BW13" s="508"/>
      <c r="BX13" s="508"/>
      <c r="BY13" s="508"/>
      <c r="BZ13" s="508"/>
      <c r="CA13" s="508"/>
      <c r="CB13" s="508"/>
      <c r="CC13" s="508"/>
      <c r="CD13" s="508"/>
      <c r="CE13" s="508"/>
      <c r="CF13" s="508"/>
      <c r="CG13" s="508"/>
      <c r="CH13" s="508"/>
      <c r="CI13" s="508"/>
      <c r="CJ13" s="508"/>
      <c r="CK13" s="508"/>
      <c r="CL13" s="508"/>
      <c r="CM13" s="508"/>
      <c r="CN13" s="508"/>
      <c r="CO13" s="508"/>
      <c r="CP13" s="508"/>
      <c r="CQ13" s="508"/>
      <c r="CR13" s="508"/>
      <c r="CS13" s="508"/>
      <c r="CT13" s="508"/>
      <c r="CU13" s="508"/>
      <c r="CV13" s="508"/>
      <c r="CW13" s="508"/>
      <c r="CX13" s="508"/>
      <c r="CY13" s="508"/>
      <c r="CZ13" s="508"/>
      <c r="DA13" s="508"/>
      <c r="DB13" s="508"/>
      <c r="DC13" s="508"/>
      <c r="DD13" s="508"/>
      <c r="DE13" s="508"/>
      <c r="DF13" s="508"/>
      <c r="DG13" s="508"/>
      <c r="DH13" s="508"/>
      <c r="DI13" s="508"/>
      <c r="DJ13" s="508"/>
      <c r="DK13" s="508"/>
      <c r="DL13" s="508"/>
      <c r="DM13" s="508"/>
      <c r="DN13" s="508"/>
    </row>
    <row r="14" spans="1:118" ht="20.149999999999999" customHeight="1">
      <c r="D14" s="390"/>
      <c r="E14" s="390"/>
      <c r="G14" s="400"/>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508"/>
      <c r="AV14" s="508"/>
      <c r="AW14" s="508"/>
      <c r="AX14" s="508"/>
      <c r="AY14" s="508"/>
      <c r="AZ14" s="508"/>
      <c r="BA14" s="508"/>
      <c r="BB14" s="508"/>
      <c r="BC14" s="508"/>
      <c r="BD14" s="508"/>
      <c r="BE14" s="508"/>
      <c r="BF14" s="508"/>
      <c r="BG14" s="508"/>
      <c r="BH14" s="508"/>
      <c r="BI14" s="508"/>
      <c r="BJ14" s="508"/>
      <c r="BK14" s="508"/>
      <c r="BL14" s="508"/>
      <c r="BM14" s="508"/>
      <c r="BN14" s="508"/>
      <c r="BO14" s="508"/>
      <c r="BP14" s="508"/>
      <c r="BQ14" s="508"/>
      <c r="BR14" s="508"/>
      <c r="BS14" s="508"/>
      <c r="BT14" s="508"/>
      <c r="BU14" s="508"/>
      <c r="BV14" s="508"/>
      <c r="BW14" s="508"/>
      <c r="BX14" s="508"/>
      <c r="BY14" s="508"/>
      <c r="BZ14" s="508"/>
      <c r="CA14" s="508"/>
      <c r="CB14" s="508"/>
      <c r="CC14" s="508"/>
      <c r="CD14" s="508"/>
      <c r="CE14" s="508"/>
      <c r="CF14" s="508"/>
      <c r="CG14" s="508"/>
      <c r="CH14" s="508"/>
      <c r="CI14" s="508"/>
      <c r="CJ14" s="508"/>
      <c r="CK14" s="508"/>
      <c r="CL14" s="508"/>
      <c r="CM14" s="508"/>
      <c r="CN14" s="508"/>
      <c r="CO14" s="508"/>
      <c r="CP14" s="508"/>
      <c r="CQ14" s="508"/>
      <c r="CR14" s="508"/>
      <c r="CS14" s="508"/>
      <c r="CT14" s="508"/>
      <c r="CU14" s="508"/>
      <c r="CV14" s="508"/>
      <c r="CW14" s="508"/>
      <c r="CX14" s="508"/>
      <c r="CY14" s="508"/>
      <c r="CZ14" s="508"/>
      <c r="DA14" s="508"/>
      <c r="DB14" s="508"/>
      <c r="DC14" s="508"/>
      <c r="DD14" s="508"/>
      <c r="DE14" s="508"/>
      <c r="DF14" s="508"/>
      <c r="DG14" s="508"/>
      <c r="DH14" s="508"/>
      <c r="DI14" s="508"/>
      <c r="DJ14" s="508"/>
      <c r="DK14" s="508"/>
      <c r="DL14" s="508"/>
      <c r="DM14" s="508"/>
      <c r="DN14" s="508"/>
    </row>
    <row r="15" spans="1:118" ht="20.149999999999999" customHeight="1">
      <c r="D15" s="390"/>
      <c r="E15" s="390"/>
      <c r="G15" s="400"/>
      <c r="H15" s="508"/>
      <c r="I15" s="508"/>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508"/>
      <c r="AV15" s="508"/>
      <c r="AW15" s="508"/>
      <c r="AX15" s="508"/>
      <c r="AY15" s="508"/>
      <c r="AZ15" s="508"/>
      <c r="BA15" s="508"/>
      <c r="BB15" s="508"/>
      <c r="BC15" s="508"/>
      <c r="BD15" s="508"/>
      <c r="BE15" s="508"/>
      <c r="BF15" s="508"/>
      <c r="BG15" s="508"/>
      <c r="BH15" s="508"/>
      <c r="BI15" s="508"/>
      <c r="BJ15" s="508"/>
      <c r="BK15" s="508"/>
      <c r="BL15" s="508"/>
      <c r="BM15" s="508"/>
      <c r="BN15" s="508"/>
      <c r="BO15" s="508"/>
      <c r="BP15" s="508"/>
      <c r="BQ15" s="508"/>
      <c r="BR15" s="508"/>
      <c r="BS15" s="508"/>
      <c r="BT15" s="508"/>
      <c r="BU15" s="508"/>
      <c r="BV15" s="508"/>
      <c r="BW15" s="508"/>
      <c r="BX15" s="508"/>
      <c r="BY15" s="508"/>
      <c r="BZ15" s="508"/>
      <c r="CA15" s="508"/>
      <c r="CB15" s="508"/>
      <c r="CC15" s="508"/>
      <c r="CD15" s="508"/>
      <c r="CE15" s="508"/>
      <c r="CF15" s="508"/>
      <c r="CG15" s="508"/>
      <c r="CH15" s="508"/>
      <c r="CI15" s="508"/>
      <c r="CJ15" s="508"/>
      <c r="CK15" s="508"/>
      <c r="CL15" s="508"/>
      <c r="CM15" s="508"/>
      <c r="CN15" s="508"/>
      <c r="CO15" s="508"/>
      <c r="CP15" s="508"/>
      <c r="CQ15" s="508"/>
      <c r="CR15" s="508"/>
      <c r="CS15" s="508"/>
      <c r="CT15" s="508"/>
      <c r="CU15" s="508"/>
      <c r="CV15" s="508"/>
      <c r="CW15" s="508"/>
      <c r="CX15" s="508"/>
      <c r="CY15" s="508"/>
      <c r="CZ15" s="508"/>
      <c r="DA15" s="508"/>
      <c r="DB15" s="508"/>
      <c r="DC15" s="508"/>
      <c r="DD15" s="508"/>
      <c r="DE15" s="508"/>
      <c r="DF15" s="508"/>
      <c r="DG15" s="508"/>
      <c r="DH15" s="508"/>
      <c r="DI15" s="508"/>
      <c r="DJ15" s="508"/>
      <c r="DK15" s="508"/>
      <c r="DL15" s="508"/>
      <c r="DM15" s="508"/>
      <c r="DN15" s="508"/>
    </row>
    <row r="16" spans="1:118" ht="20.149999999999999" customHeight="1">
      <c r="A16" s="505" t="s">
        <v>126</v>
      </c>
      <c r="B16" s="505"/>
      <c r="C16" s="505"/>
      <c r="D16" s="505"/>
      <c r="E16" s="505"/>
      <c r="F16" s="505"/>
      <c r="G16" s="505"/>
      <c r="H16" s="509" t="s">
        <v>572</v>
      </c>
      <c r="I16" s="509"/>
      <c r="J16" s="50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509"/>
      <c r="AJ16" s="509"/>
      <c r="AK16" s="509"/>
      <c r="AL16" s="509"/>
      <c r="AM16" s="509"/>
      <c r="AN16" s="509"/>
      <c r="AO16" s="509"/>
      <c r="AP16" s="509"/>
      <c r="AQ16" s="509"/>
      <c r="AR16" s="509"/>
      <c r="AS16" s="509"/>
      <c r="AT16" s="509"/>
      <c r="AU16" s="509"/>
      <c r="AV16" s="509"/>
      <c r="AW16" s="509"/>
      <c r="AX16" s="509"/>
      <c r="AY16" s="509"/>
      <c r="AZ16" s="509"/>
      <c r="BA16" s="509"/>
      <c r="BB16" s="509"/>
      <c r="BC16" s="509"/>
      <c r="BD16" s="509"/>
      <c r="BE16" s="509"/>
      <c r="BF16" s="509"/>
      <c r="BG16" s="509"/>
      <c r="BH16" s="509"/>
      <c r="BI16" s="509"/>
      <c r="BJ16" s="509"/>
      <c r="BK16" s="509"/>
      <c r="BL16" s="509"/>
      <c r="BM16" s="509"/>
      <c r="BN16" s="509"/>
      <c r="BO16" s="509"/>
      <c r="BP16" s="509"/>
      <c r="BQ16" s="509"/>
      <c r="BR16" s="509"/>
      <c r="BS16" s="509"/>
      <c r="BT16" s="509"/>
      <c r="BU16" s="509"/>
      <c r="BV16" s="509"/>
      <c r="BW16" s="509"/>
      <c r="BX16" s="509"/>
      <c r="BY16" s="509"/>
      <c r="BZ16" s="509"/>
      <c r="CA16" s="509"/>
      <c r="CB16" s="509"/>
      <c r="CC16" s="509"/>
      <c r="CD16" s="509"/>
      <c r="CE16" s="509"/>
      <c r="CF16" s="509"/>
      <c r="CG16" s="509"/>
      <c r="CH16" s="509"/>
      <c r="CI16" s="509"/>
      <c r="CJ16" s="509"/>
      <c r="CK16" s="509"/>
      <c r="CL16" s="509"/>
      <c r="CM16" s="509"/>
      <c r="CN16" s="509"/>
      <c r="CO16" s="509"/>
      <c r="CP16" s="509"/>
      <c r="CQ16" s="509"/>
      <c r="CR16" s="509"/>
      <c r="CS16" s="509"/>
      <c r="CT16" s="509"/>
      <c r="CU16" s="509"/>
      <c r="CV16" s="509"/>
      <c r="CW16" s="509"/>
      <c r="CX16" s="509"/>
      <c r="CY16" s="509"/>
      <c r="CZ16" s="509"/>
      <c r="DA16" s="509"/>
      <c r="DB16" s="509"/>
      <c r="DC16" s="509"/>
      <c r="DD16" s="509"/>
      <c r="DE16" s="509"/>
      <c r="DF16" s="509"/>
      <c r="DG16" s="509"/>
      <c r="DH16" s="509"/>
      <c r="DI16" s="509"/>
      <c r="DJ16" s="509"/>
      <c r="DK16" s="509"/>
      <c r="DL16" s="509"/>
      <c r="DM16" s="509"/>
      <c r="DN16" s="509"/>
    </row>
    <row r="17" spans="1:124" ht="20.149999999999999" customHeight="1">
      <c r="A17" s="505"/>
      <c r="B17" s="505"/>
      <c r="C17" s="505"/>
      <c r="D17" s="505"/>
      <c r="E17" s="505"/>
      <c r="F17" s="505"/>
      <c r="G17" s="505"/>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09"/>
      <c r="AK17" s="509"/>
      <c r="AL17" s="509"/>
      <c r="AM17" s="509"/>
      <c r="AN17" s="509"/>
      <c r="AO17" s="509"/>
      <c r="AP17" s="509"/>
      <c r="AQ17" s="509"/>
      <c r="AR17" s="509"/>
      <c r="AS17" s="509"/>
      <c r="AT17" s="509"/>
      <c r="AU17" s="509"/>
      <c r="AV17" s="509"/>
      <c r="AW17" s="509"/>
      <c r="AX17" s="509"/>
      <c r="AY17" s="509"/>
      <c r="AZ17" s="509"/>
      <c r="BA17" s="509"/>
      <c r="BB17" s="509"/>
      <c r="BC17" s="509"/>
      <c r="BD17" s="509"/>
      <c r="BE17" s="509"/>
      <c r="BF17" s="509"/>
      <c r="BG17" s="509"/>
      <c r="BH17" s="509"/>
      <c r="BI17" s="509"/>
      <c r="BJ17" s="509"/>
      <c r="BK17" s="509"/>
      <c r="BL17" s="509"/>
      <c r="BM17" s="509"/>
      <c r="BN17" s="509"/>
      <c r="BO17" s="509"/>
      <c r="BP17" s="509"/>
      <c r="BQ17" s="509"/>
      <c r="BR17" s="509"/>
      <c r="BS17" s="509"/>
      <c r="BT17" s="509"/>
      <c r="BU17" s="509"/>
      <c r="BV17" s="509"/>
      <c r="BW17" s="509"/>
      <c r="BX17" s="509"/>
      <c r="BY17" s="509"/>
      <c r="BZ17" s="509"/>
      <c r="CA17" s="509"/>
      <c r="CB17" s="509"/>
      <c r="CC17" s="509"/>
      <c r="CD17" s="509"/>
      <c r="CE17" s="509"/>
      <c r="CF17" s="509"/>
      <c r="CG17" s="509"/>
      <c r="CH17" s="509"/>
      <c r="CI17" s="509"/>
      <c r="CJ17" s="509"/>
      <c r="CK17" s="509"/>
      <c r="CL17" s="509"/>
      <c r="CM17" s="509"/>
      <c r="CN17" s="509"/>
      <c r="CO17" s="509"/>
      <c r="CP17" s="509"/>
      <c r="CQ17" s="509"/>
      <c r="CR17" s="509"/>
      <c r="CS17" s="509"/>
      <c r="CT17" s="509"/>
      <c r="CU17" s="509"/>
      <c r="CV17" s="509"/>
      <c r="CW17" s="509"/>
      <c r="CX17" s="509"/>
      <c r="CY17" s="509"/>
      <c r="CZ17" s="509"/>
      <c r="DA17" s="509"/>
      <c r="DB17" s="509"/>
      <c r="DC17" s="509"/>
      <c r="DD17" s="509"/>
      <c r="DE17" s="509"/>
      <c r="DF17" s="509"/>
      <c r="DG17" s="509"/>
      <c r="DH17" s="509"/>
      <c r="DI17" s="509"/>
      <c r="DJ17" s="509"/>
      <c r="DK17" s="509"/>
      <c r="DL17" s="509"/>
      <c r="DM17" s="509"/>
      <c r="DN17" s="509"/>
    </row>
    <row r="18" spans="1:124" ht="19.5" customHeight="1" thickBot="1">
      <c r="A18" s="402"/>
      <c r="B18" s="402"/>
      <c r="C18" s="403"/>
      <c r="D18" s="402"/>
      <c r="E18" s="515"/>
      <c r="F18" s="515"/>
      <c r="G18" s="515"/>
      <c r="H18" s="515"/>
      <c r="I18" s="515"/>
      <c r="J18" s="515"/>
      <c r="K18" s="515"/>
      <c r="L18" s="515"/>
      <c r="M18" s="515"/>
      <c r="N18" s="513"/>
      <c r="O18" s="513"/>
      <c r="P18" s="513"/>
      <c r="Q18" s="513"/>
      <c r="R18" s="513"/>
      <c r="S18" s="513"/>
      <c r="T18" s="513"/>
      <c r="U18" s="513"/>
      <c r="V18" s="513"/>
      <c r="W18" s="513"/>
      <c r="X18" s="513"/>
      <c r="Y18" s="513"/>
      <c r="Z18" s="513"/>
      <c r="AA18" s="513"/>
      <c r="AB18" s="513"/>
      <c r="AC18" s="513"/>
      <c r="AD18" s="513"/>
      <c r="AE18" s="513"/>
      <c r="AF18" s="514"/>
      <c r="AG18" s="514"/>
      <c r="AH18" s="514"/>
      <c r="AI18" s="514"/>
      <c r="AJ18" s="514"/>
      <c r="AK18" s="514"/>
      <c r="AL18" s="514"/>
      <c r="AM18" s="514"/>
      <c r="AN18" s="514"/>
      <c r="AO18" s="514"/>
      <c r="AP18" s="514"/>
      <c r="AQ18" s="514"/>
      <c r="AR18" s="514"/>
      <c r="AS18" s="514"/>
      <c r="AT18" s="514"/>
      <c r="AU18" s="514"/>
      <c r="AV18" s="514"/>
      <c r="AW18" s="514"/>
      <c r="AX18" s="514"/>
      <c r="AY18" s="514"/>
      <c r="AZ18" s="514"/>
      <c r="BA18" s="404"/>
      <c r="BB18" s="404"/>
      <c r="BC18" s="404"/>
      <c r="BD18" s="404"/>
      <c r="BE18" s="404"/>
      <c r="BF18" s="404"/>
      <c r="BG18" s="404"/>
      <c r="BH18" s="404"/>
      <c r="BI18" s="404"/>
      <c r="BJ18" s="405"/>
      <c r="BK18" s="405"/>
      <c r="BL18" s="405"/>
      <c r="BM18" s="405"/>
      <c r="BN18" s="405"/>
      <c r="BO18" s="405"/>
      <c r="BP18" s="405"/>
      <c r="BQ18" s="405"/>
      <c r="BR18" s="405"/>
      <c r="BS18" s="405"/>
      <c r="BT18" s="405"/>
      <c r="BU18" s="405"/>
      <c r="BV18" s="405"/>
      <c r="BW18" s="405"/>
      <c r="BX18" s="405"/>
      <c r="BY18" s="405"/>
      <c r="BZ18" s="405"/>
      <c r="CA18" s="405"/>
      <c r="CB18" s="405"/>
      <c r="CC18" s="405"/>
      <c r="CD18" s="405"/>
      <c r="CE18" s="405"/>
      <c r="CF18" s="405"/>
      <c r="CG18" s="405"/>
      <c r="CH18" s="405"/>
      <c r="CI18" s="405"/>
      <c r="CJ18" s="405"/>
      <c r="CK18" s="405"/>
      <c r="CL18" s="405"/>
      <c r="CM18" s="405"/>
      <c r="CN18" s="405"/>
      <c r="CO18" s="405"/>
      <c r="CP18" s="405"/>
      <c r="CQ18" s="405"/>
      <c r="CR18" s="405"/>
      <c r="CS18" s="405"/>
      <c r="CT18" s="405"/>
      <c r="CU18" s="405"/>
      <c r="CV18" s="405"/>
      <c r="CW18" s="406"/>
      <c r="CX18" s="406"/>
      <c r="CY18" s="406"/>
      <c r="CZ18" s="406"/>
      <c r="DA18" s="406"/>
      <c r="DB18" s="406"/>
      <c r="DC18" s="406"/>
      <c r="DD18" s="406"/>
      <c r="DE18" s="406"/>
      <c r="DF18" s="406"/>
      <c r="DG18" s="406"/>
      <c r="DH18" s="406"/>
      <c r="DI18" s="406"/>
      <c r="DJ18" s="406"/>
      <c r="DK18" s="406"/>
    </row>
    <row r="19" spans="1:124" ht="19" customHeight="1">
      <c r="A19" s="492" t="s">
        <v>47</v>
      </c>
      <c r="B19" s="492" t="s">
        <v>48</v>
      </c>
      <c r="C19" s="495" t="s">
        <v>49</v>
      </c>
      <c r="D19" s="407" t="s">
        <v>112</v>
      </c>
      <c r="E19" s="510" t="s">
        <v>477</v>
      </c>
      <c r="F19" s="511"/>
      <c r="G19" s="512"/>
      <c r="H19" s="510" t="s">
        <v>478</v>
      </c>
      <c r="I19" s="511"/>
      <c r="J19" s="512"/>
      <c r="K19" s="510" t="s">
        <v>479</v>
      </c>
      <c r="L19" s="511"/>
      <c r="M19" s="512"/>
      <c r="N19" s="510" t="s">
        <v>480</v>
      </c>
      <c r="O19" s="511"/>
      <c r="P19" s="512"/>
      <c r="Q19" s="510" t="s">
        <v>481</v>
      </c>
      <c r="R19" s="511"/>
      <c r="S19" s="512"/>
      <c r="T19" s="510" t="s">
        <v>482</v>
      </c>
      <c r="U19" s="511"/>
      <c r="V19" s="512"/>
      <c r="W19" s="510" t="s">
        <v>483</v>
      </c>
      <c r="X19" s="511"/>
      <c r="Y19" s="512"/>
      <c r="Z19" s="510" t="s">
        <v>484</v>
      </c>
      <c r="AA19" s="511"/>
      <c r="AB19" s="512"/>
      <c r="AC19" s="510" t="s">
        <v>489</v>
      </c>
      <c r="AD19" s="511"/>
      <c r="AE19" s="512"/>
      <c r="AF19" s="510" t="s">
        <v>534</v>
      </c>
      <c r="AG19" s="511"/>
      <c r="AH19" s="512"/>
      <c r="AI19" s="510" t="s">
        <v>535</v>
      </c>
      <c r="AJ19" s="511"/>
      <c r="AK19" s="512"/>
      <c r="AL19" s="510" t="s">
        <v>536</v>
      </c>
      <c r="AM19" s="511"/>
      <c r="AN19" s="512"/>
      <c r="AO19" s="510" t="s">
        <v>537</v>
      </c>
      <c r="AP19" s="511"/>
      <c r="AQ19" s="512"/>
      <c r="AR19" s="510" t="s">
        <v>538</v>
      </c>
      <c r="AS19" s="511"/>
      <c r="AT19" s="512"/>
      <c r="AU19" s="510" t="s">
        <v>539</v>
      </c>
      <c r="AV19" s="511"/>
      <c r="AW19" s="512"/>
      <c r="AX19" s="510" t="s">
        <v>540</v>
      </c>
      <c r="AY19" s="511"/>
      <c r="AZ19" s="512"/>
      <c r="BA19" s="510" t="s">
        <v>541</v>
      </c>
      <c r="BB19" s="511"/>
      <c r="BC19" s="512"/>
      <c r="BD19" s="510" t="s">
        <v>542</v>
      </c>
      <c r="BE19" s="511"/>
      <c r="BF19" s="512"/>
      <c r="BG19" s="510" t="s">
        <v>543</v>
      </c>
      <c r="BH19" s="511"/>
      <c r="BI19" s="512"/>
      <c r="BJ19" s="510" t="s">
        <v>544</v>
      </c>
      <c r="BK19" s="511"/>
      <c r="BL19" s="512"/>
      <c r="BM19" s="510" t="s">
        <v>545</v>
      </c>
      <c r="BN19" s="511"/>
      <c r="BO19" s="512"/>
      <c r="BP19" s="510" t="s">
        <v>546</v>
      </c>
      <c r="BQ19" s="511"/>
      <c r="BR19" s="512"/>
      <c r="BS19" s="510" t="s">
        <v>547</v>
      </c>
      <c r="BT19" s="511"/>
      <c r="BU19" s="512"/>
      <c r="BV19" s="510" t="s">
        <v>548</v>
      </c>
      <c r="BW19" s="511"/>
      <c r="BX19" s="512"/>
      <c r="BY19" s="510" t="s">
        <v>608</v>
      </c>
      <c r="BZ19" s="511"/>
      <c r="CA19" s="512"/>
      <c r="CB19" s="510" t="s">
        <v>609</v>
      </c>
      <c r="CC19" s="511"/>
      <c r="CD19" s="512"/>
      <c r="CE19" s="510" t="s">
        <v>610</v>
      </c>
      <c r="CF19" s="511"/>
      <c r="CG19" s="512"/>
      <c r="CH19" s="510"/>
      <c r="CI19" s="511"/>
      <c r="CJ19" s="512"/>
      <c r="CK19" s="510">
        <v>29</v>
      </c>
      <c r="CL19" s="511"/>
      <c r="CM19" s="512"/>
      <c r="CN19" s="510">
        <v>30</v>
      </c>
      <c r="CO19" s="511"/>
      <c r="CP19" s="512"/>
      <c r="CQ19" s="510">
        <v>31</v>
      </c>
      <c r="CR19" s="511"/>
      <c r="CS19" s="512"/>
      <c r="CT19" s="510">
        <v>32</v>
      </c>
      <c r="CU19" s="511"/>
      <c r="CV19" s="512"/>
      <c r="CW19" s="510">
        <v>33</v>
      </c>
      <c r="CX19" s="511"/>
      <c r="CY19" s="512"/>
      <c r="CZ19" s="510">
        <v>34</v>
      </c>
      <c r="DA19" s="511"/>
      <c r="DB19" s="512"/>
      <c r="DC19" s="510">
        <v>35</v>
      </c>
      <c r="DD19" s="511"/>
      <c r="DE19" s="512"/>
      <c r="DF19" s="510">
        <v>36</v>
      </c>
      <c r="DG19" s="511"/>
      <c r="DH19" s="512"/>
      <c r="DI19" s="510">
        <v>37</v>
      </c>
      <c r="DJ19" s="511"/>
      <c r="DK19" s="512"/>
      <c r="DL19" s="510">
        <v>38</v>
      </c>
      <c r="DM19" s="511"/>
      <c r="DN19" s="512"/>
      <c r="DO19" s="510">
        <v>39</v>
      </c>
      <c r="DP19" s="511"/>
      <c r="DQ19" s="512"/>
      <c r="DR19" s="510">
        <v>40</v>
      </c>
      <c r="DS19" s="511"/>
      <c r="DT19" s="512"/>
    </row>
    <row r="20" spans="1:124" ht="19" customHeight="1" thickBot="1">
      <c r="A20" s="494"/>
      <c r="B20" s="494"/>
      <c r="C20" s="497"/>
      <c r="D20" s="408" t="s">
        <v>50</v>
      </c>
      <c r="E20" s="409" t="s">
        <v>51</v>
      </c>
      <c r="F20" s="410" t="s">
        <v>43</v>
      </c>
      <c r="G20" s="411" t="s">
        <v>52</v>
      </c>
      <c r="H20" s="409" t="s">
        <v>51</v>
      </c>
      <c r="I20" s="410" t="s">
        <v>43</v>
      </c>
      <c r="J20" s="411" t="s">
        <v>52</v>
      </c>
      <c r="K20" s="409" t="s">
        <v>51</v>
      </c>
      <c r="L20" s="410" t="s">
        <v>43</v>
      </c>
      <c r="M20" s="411" t="s">
        <v>52</v>
      </c>
      <c r="N20" s="409" t="s">
        <v>51</v>
      </c>
      <c r="O20" s="410" t="s">
        <v>43</v>
      </c>
      <c r="P20" s="411"/>
      <c r="Q20" s="409" t="s">
        <v>51</v>
      </c>
      <c r="R20" s="410" t="s">
        <v>43</v>
      </c>
      <c r="S20" s="411" t="s">
        <v>52</v>
      </c>
      <c r="T20" s="409" t="s">
        <v>51</v>
      </c>
      <c r="U20" s="410" t="s">
        <v>43</v>
      </c>
      <c r="V20" s="411" t="s">
        <v>52</v>
      </c>
      <c r="W20" s="409" t="s">
        <v>51</v>
      </c>
      <c r="X20" s="410" t="s">
        <v>43</v>
      </c>
      <c r="Y20" s="411" t="s">
        <v>52</v>
      </c>
      <c r="Z20" s="409" t="s">
        <v>51</v>
      </c>
      <c r="AA20" s="410" t="s">
        <v>43</v>
      </c>
      <c r="AB20" s="411" t="s">
        <v>52</v>
      </c>
      <c r="AC20" s="409" t="s">
        <v>51</v>
      </c>
      <c r="AD20" s="410" t="s">
        <v>43</v>
      </c>
      <c r="AE20" s="411" t="s">
        <v>52</v>
      </c>
      <c r="AF20" s="409" t="s">
        <v>51</v>
      </c>
      <c r="AG20" s="410" t="s">
        <v>43</v>
      </c>
      <c r="AH20" s="411" t="s">
        <v>52</v>
      </c>
      <c r="AI20" s="409" t="s">
        <v>51</v>
      </c>
      <c r="AJ20" s="410" t="s">
        <v>43</v>
      </c>
      <c r="AK20" s="411" t="s">
        <v>52</v>
      </c>
      <c r="AL20" s="409" t="s">
        <v>51</v>
      </c>
      <c r="AM20" s="410" t="s">
        <v>43</v>
      </c>
      <c r="AN20" s="411" t="s">
        <v>52</v>
      </c>
      <c r="AO20" s="409" t="s">
        <v>51</v>
      </c>
      <c r="AP20" s="410" t="s">
        <v>43</v>
      </c>
      <c r="AQ20" s="411" t="s">
        <v>52</v>
      </c>
      <c r="AR20" s="409" t="s">
        <v>51</v>
      </c>
      <c r="AS20" s="410" t="s">
        <v>43</v>
      </c>
      <c r="AT20" s="411" t="s">
        <v>52</v>
      </c>
      <c r="AU20" s="409" t="s">
        <v>51</v>
      </c>
      <c r="AV20" s="410" t="s">
        <v>43</v>
      </c>
      <c r="AW20" s="411" t="s">
        <v>52</v>
      </c>
      <c r="AX20" s="409" t="s">
        <v>51</v>
      </c>
      <c r="AY20" s="410" t="s">
        <v>43</v>
      </c>
      <c r="AZ20" s="411" t="s">
        <v>52</v>
      </c>
      <c r="BA20" s="409" t="s">
        <v>51</v>
      </c>
      <c r="BB20" s="410" t="s">
        <v>43</v>
      </c>
      <c r="BC20" s="411" t="s">
        <v>52</v>
      </c>
      <c r="BD20" s="409" t="s">
        <v>51</v>
      </c>
      <c r="BE20" s="410" t="s">
        <v>43</v>
      </c>
      <c r="BF20" s="411" t="s">
        <v>52</v>
      </c>
      <c r="BG20" s="409" t="s">
        <v>51</v>
      </c>
      <c r="BH20" s="410" t="s">
        <v>43</v>
      </c>
      <c r="BI20" s="411" t="s">
        <v>52</v>
      </c>
      <c r="BJ20" s="409" t="s">
        <v>51</v>
      </c>
      <c r="BK20" s="410" t="s">
        <v>43</v>
      </c>
      <c r="BL20" s="411" t="s">
        <v>52</v>
      </c>
      <c r="BM20" s="409" t="s">
        <v>51</v>
      </c>
      <c r="BN20" s="410" t="s">
        <v>43</v>
      </c>
      <c r="BO20" s="411" t="s">
        <v>52</v>
      </c>
      <c r="BP20" s="409" t="s">
        <v>51</v>
      </c>
      <c r="BQ20" s="410" t="s">
        <v>43</v>
      </c>
      <c r="BR20" s="411" t="s">
        <v>52</v>
      </c>
      <c r="BS20" s="409" t="s">
        <v>51</v>
      </c>
      <c r="BT20" s="410" t="s">
        <v>43</v>
      </c>
      <c r="BU20" s="411" t="s">
        <v>52</v>
      </c>
      <c r="BV20" s="409" t="s">
        <v>51</v>
      </c>
      <c r="BW20" s="410" t="s">
        <v>43</v>
      </c>
      <c r="BX20" s="411" t="s">
        <v>52</v>
      </c>
      <c r="BY20" s="409" t="s">
        <v>51</v>
      </c>
      <c r="BZ20" s="410" t="s">
        <v>43</v>
      </c>
      <c r="CA20" s="411" t="s">
        <v>52</v>
      </c>
      <c r="CB20" s="409" t="s">
        <v>51</v>
      </c>
      <c r="CC20" s="410" t="s">
        <v>43</v>
      </c>
      <c r="CD20" s="411" t="s">
        <v>52</v>
      </c>
      <c r="CE20" s="409" t="s">
        <v>51</v>
      </c>
      <c r="CF20" s="410" t="s">
        <v>43</v>
      </c>
      <c r="CG20" s="411" t="s">
        <v>52</v>
      </c>
      <c r="CH20" s="409" t="s">
        <v>51</v>
      </c>
      <c r="CI20" s="410" t="s">
        <v>43</v>
      </c>
      <c r="CJ20" s="411" t="s">
        <v>52</v>
      </c>
      <c r="CK20" s="409" t="s">
        <v>51</v>
      </c>
      <c r="CL20" s="410" t="s">
        <v>43</v>
      </c>
      <c r="CM20" s="411" t="s">
        <v>52</v>
      </c>
      <c r="CN20" s="409" t="s">
        <v>51</v>
      </c>
      <c r="CO20" s="410" t="s">
        <v>43</v>
      </c>
      <c r="CP20" s="411" t="s">
        <v>52</v>
      </c>
      <c r="CQ20" s="409" t="s">
        <v>51</v>
      </c>
      <c r="CR20" s="410" t="s">
        <v>43</v>
      </c>
      <c r="CS20" s="411" t="s">
        <v>52</v>
      </c>
      <c r="CT20" s="409" t="s">
        <v>51</v>
      </c>
      <c r="CU20" s="410" t="s">
        <v>43</v>
      </c>
      <c r="CV20" s="411" t="s">
        <v>52</v>
      </c>
      <c r="CW20" s="409" t="s">
        <v>51</v>
      </c>
      <c r="CX20" s="410" t="s">
        <v>43</v>
      </c>
      <c r="CY20" s="411" t="s">
        <v>52</v>
      </c>
      <c r="CZ20" s="409" t="s">
        <v>51</v>
      </c>
      <c r="DA20" s="410" t="s">
        <v>43</v>
      </c>
      <c r="DB20" s="411" t="s">
        <v>52</v>
      </c>
      <c r="DC20" s="409" t="s">
        <v>51</v>
      </c>
      <c r="DD20" s="410" t="s">
        <v>43</v>
      </c>
      <c r="DE20" s="411" t="s">
        <v>52</v>
      </c>
      <c r="DF20" s="409" t="s">
        <v>51</v>
      </c>
      <c r="DG20" s="410" t="s">
        <v>43</v>
      </c>
      <c r="DH20" s="411" t="s">
        <v>52</v>
      </c>
      <c r="DI20" s="409" t="s">
        <v>51</v>
      </c>
      <c r="DJ20" s="410" t="s">
        <v>43</v>
      </c>
      <c r="DK20" s="411" t="s">
        <v>52</v>
      </c>
      <c r="DL20" s="409" t="s">
        <v>51</v>
      </c>
      <c r="DM20" s="410" t="s">
        <v>43</v>
      </c>
      <c r="DN20" s="411" t="s">
        <v>52</v>
      </c>
      <c r="DO20" s="409" t="s">
        <v>51</v>
      </c>
      <c r="DP20" s="410" t="s">
        <v>43</v>
      </c>
      <c r="DQ20" s="411" t="s">
        <v>52</v>
      </c>
      <c r="DR20" s="409" t="s">
        <v>51</v>
      </c>
      <c r="DS20" s="410" t="s">
        <v>43</v>
      </c>
      <c r="DT20" s="411" t="s">
        <v>52</v>
      </c>
    </row>
    <row r="21" spans="1:124" ht="18" customHeight="1">
      <c r="A21" s="524" t="s">
        <v>423</v>
      </c>
      <c r="B21" s="492" t="s">
        <v>11</v>
      </c>
      <c r="C21" s="495">
        <v>44864</v>
      </c>
      <c r="D21" s="490" t="s">
        <v>501</v>
      </c>
      <c r="E21" s="467" t="s">
        <v>549</v>
      </c>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77"/>
      <c r="AF21" s="412" t="s">
        <v>491</v>
      </c>
      <c r="AG21" s="413"/>
      <c r="AH21" s="414" t="s">
        <v>497</v>
      </c>
      <c r="AI21" s="412"/>
      <c r="AJ21" s="413"/>
      <c r="AK21" s="414"/>
      <c r="AL21" s="412"/>
      <c r="AM21" s="413"/>
      <c r="AN21" s="414"/>
      <c r="AO21" s="412"/>
      <c r="AP21" s="413"/>
      <c r="AQ21" s="414"/>
      <c r="AR21" s="412"/>
      <c r="AS21" s="413"/>
      <c r="AT21" s="414"/>
      <c r="AU21" s="412"/>
      <c r="AV21" s="413"/>
      <c r="AW21" s="414"/>
      <c r="AX21" s="412"/>
      <c r="AY21" s="413"/>
      <c r="AZ21" s="414"/>
      <c r="BA21" s="412"/>
      <c r="BB21" s="413"/>
      <c r="BC21" s="414"/>
      <c r="BD21" s="412"/>
      <c r="BE21" s="413"/>
      <c r="BF21" s="414"/>
      <c r="BG21" s="412"/>
      <c r="BH21" s="413"/>
      <c r="BI21" s="414"/>
      <c r="BJ21" s="412"/>
      <c r="BK21" s="413"/>
      <c r="BL21" s="414"/>
      <c r="BM21" s="412"/>
      <c r="BN21" s="413"/>
      <c r="BO21" s="414"/>
      <c r="BP21" s="412"/>
      <c r="BQ21" s="413"/>
      <c r="BR21" s="414"/>
      <c r="BS21" s="412"/>
      <c r="BT21" s="413"/>
      <c r="BU21" s="414"/>
      <c r="BV21" s="412"/>
      <c r="BW21" s="413"/>
      <c r="BX21" s="414"/>
      <c r="BY21" s="467" t="s">
        <v>495</v>
      </c>
      <c r="BZ21" s="468"/>
      <c r="CA21" s="477"/>
      <c r="CB21" s="415" t="s">
        <v>453</v>
      </c>
      <c r="CC21" s="416" t="s">
        <v>494</v>
      </c>
      <c r="CD21" s="417" t="s">
        <v>12</v>
      </c>
      <c r="CE21" s="412"/>
      <c r="CF21" s="413"/>
      <c r="CG21" s="414"/>
      <c r="CH21" s="412"/>
      <c r="CI21" s="413"/>
      <c r="CJ21" s="414"/>
      <c r="CK21" s="412"/>
      <c r="CL21" s="413"/>
      <c r="CM21" s="414"/>
      <c r="CN21" s="412"/>
      <c r="CO21" s="413"/>
      <c r="CP21" s="414"/>
      <c r="CQ21" s="412"/>
      <c r="CR21" s="413"/>
      <c r="CS21" s="414"/>
      <c r="CT21" s="412"/>
      <c r="CU21" s="413"/>
      <c r="CV21" s="414"/>
      <c r="CW21" s="412"/>
      <c r="CX21" s="413"/>
      <c r="CY21" s="414"/>
      <c r="CZ21" s="412"/>
      <c r="DA21" s="413"/>
      <c r="DB21" s="414"/>
      <c r="DC21" s="412"/>
      <c r="DD21" s="413"/>
      <c r="DE21" s="414"/>
      <c r="DF21" s="412"/>
      <c r="DG21" s="413"/>
      <c r="DH21" s="414"/>
      <c r="DI21" s="412"/>
      <c r="DJ21" s="413"/>
      <c r="DK21" s="414"/>
      <c r="DL21" s="412"/>
      <c r="DM21" s="413"/>
      <c r="DN21" s="414"/>
      <c r="DO21" s="412"/>
      <c r="DP21" s="413"/>
      <c r="DQ21" s="414"/>
      <c r="DR21" s="412"/>
      <c r="DS21" s="413"/>
      <c r="DT21" s="414"/>
    </row>
    <row r="22" spans="1:124" ht="18" customHeight="1">
      <c r="A22" s="525"/>
      <c r="B22" s="493"/>
      <c r="C22" s="496"/>
      <c r="D22" s="491"/>
      <c r="E22" s="469"/>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8"/>
      <c r="AF22" s="418"/>
      <c r="AG22" s="419" t="s">
        <v>498</v>
      </c>
      <c r="AH22" s="420"/>
      <c r="AI22" s="418"/>
      <c r="AJ22" s="419"/>
      <c r="AK22" s="420"/>
      <c r="AL22" s="418"/>
      <c r="AM22" s="419"/>
      <c r="AN22" s="420"/>
      <c r="AO22" s="418"/>
      <c r="AP22" s="419"/>
      <c r="AQ22" s="420"/>
      <c r="AR22" s="418"/>
      <c r="AS22" s="419"/>
      <c r="AT22" s="420"/>
      <c r="AU22" s="418"/>
      <c r="AV22" s="419"/>
      <c r="AW22" s="420"/>
      <c r="AX22" s="418"/>
      <c r="AY22" s="419"/>
      <c r="AZ22" s="420"/>
      <c r="BA22" s="418"/>
      <c r="BB22" s="419"/>
      <c r="BC22" s="420"/>
      <c r="BD22" s="418"/>
      <c r="BE22" s="419"/>
      <c r="BF22" s="420"/>
      <c r="BG22" s="418"/>
      <c r="BH22" s="419"/>
      <c r="BI22" s="420"/>
      <c r="BJ22" s="418"/>
      <c r="BK22" s="419"/>
      <c r="BL22" s="420"/>
      <c r="BM22" s="418"/>
      <c r="BN22" s="419"/>
      <c r="BO22" s="420"/>
      <c r="BP22" s="418"/>
      <c r="BQ22" s="419"/>
      <c r="BR22" s="420"/>
      <c r="BS22" s="418"/>
      <c r="BT22" s="419"/>
      <c r="BU22" s="420"/>
      <c r="BV22" s="418"/>
      <c r="BW22" s="419"/>
      <c r="BX22" s="420"/>
      <c r="BY22" s="469"/>
      <c r="BZ22" s="470"/>
      <c r="CA22" s="478"/>
      <c r="CB22" s="421"/>
      <c r="CC22" s="422"/>
      <c r="CD22" s="423"/>
      <c r="CE22" s="418"/>
      <c r="CF22" s="419"/>
      <c r="CG22" s="420"/>
      <c r="CH22" s="418"/>
      <c r="CI22" s="419"/>
      <c r="CJ22" s="420"/>
      <c r="CK22" s="418"/>
      <c r="CL22" s="419"/>
      <c r="CM22" s="420"/>
      <c r="CN22" s="418"/>
      <c r="CO22" s="419"/>
      <c r="CP22" s="420"/>
      <c r="CQ22" s="418"/>
      <c r="CR22" s="419"/>
      <c r="CS22" s="420"/>
      <c r="CT22" s="418"/>
      <c r="CU22" s="419"/>
      <c r="CV22" s="420"/>
      <c r="CW22" s="418"/>
      <c r="CX22" s="419"/>
      <c r="CY22" s="420"/>
      <c r="CZ22" s="418"/>
      <c r="DA22" s="419"/>
      <c r="DB22" s="420"/>
      <c r="DC22" s="418"/>
      <c r="DD22" s="419"/>
      <c r="DE22" s="420"/>
      <c r="DF22" s="418"/>
      <c r="DG22" s="419"/>
      <c r="DH22" s="420"/>
      <c r="DI22" s="418"/>
      <c r="DJ22" s="419"/>
      <c r="DK22" s="420"/>
      <c r="DL22" s="418"/>
      <c r="DM22" s="419"/>
      <c r="DN22" s="420"/>
      <c r="DO22" s="418"/>
      <c r="DP22" s="419"/>
      <c r="DQ22" s="420"/>
      <c r="DR22" s="418"/>
      <c r="DS22" s="419"/>
      <c r="DT22" s="420"/>
    </row>
    <row r="23" spans="1:124" ht="18" customHeight="1">
      <c r="A23" s="525"/>
      <c r="B23" s="493"/>
      <c r="C23" s="496"/>
      <c r="D23" s="488" t="s">
        <v>502</v>
      </c>
      <c r="E23" s="479" t="s">
        <v>550</v>
      </c>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1"/>
      <c r="AF23" s="424" t="s">
        <v>630</v>
      </c>
      <c r="AG23" s="425" t="s">
        <v>589</v>
      </c>
      <c r="AH23" s="426" t="s">
        <v>551</v>
      </c>
      <c r="AI23" s="479" t="s">
        <v>554</v>
      </c>
      <c r="AJ23" s="480"/>
      <c r="AK23" s="481"/>
      <c r="AL23" s="479" t="s">
        <v>555</v>
      </c>
      <c r="AM23" s="480"/>
      <c r="AN23" s="481"/>
      <c r="AO23" s="479" t="s">
        <v>556</v>
      </c>
      <c r="AP23" s="480"/>
      <c r="AQ23" s="481"/>
      <c r="AR23" s="479" t="s">
        <v>557</v>
      </c>
      <c r="AS23" s="480"/>
      <c r="AT23" s="481"/>
      <c r="AU23" s="479" t="s">
        <v>558</v>
      </c>
      <c r="AV23" s="480"/>
      <c r="AW23" s="481"/>
      <c r="AX23" s="479" t="s">
        <v>559</v>
      </c>
      <c r="AY23" s="480"/>
      <c r="AZ23" s="481"/>
      <c r="BA23" s="479" t="s">
        <v>560</v>
      </c>
      <c r="BB23" s="480"/>
      <c r="BC23" s="481"/>
      <c r="BD23" s="424"/>
      <c r="BE23" s="425"/>
      <c r="BF23" s="426"/>
      <c r="BG23" s="424"/>
      <c r="BH23" s="425"/>
      <c r="BI23" s="426"/>
      <c r="BJ23" s="424"/>
      <c r="BK23" s="425"/>
      <c r="BL23" s="426"/>
      <c r="BM23" s="479" t="s">
        <v>561</v>
      </c>
      <c r="BN23" s="480"/>
      <c r="BO23" s="481"/>
      <c r="BP23" s="479" t="s">
        <v>562</v>
      </c>
      <c r="BQ23" s="480"/>
      <c r="BR23" s="481"/>
      <c r="BS23" s="479"/>
      <c r="BT23" s="480"/>
      <c r="BU23" s="481"/>
      <c r="BV23" s="424"/>
      <c r="BW23" s="425"/>
      <c r="BX23" s="426"/>
      <c r="BY23" s="518" t="s">
        <v>496</v>
      </c>
      <c r="BZ23" s="519"/>
      <c r="CA23" s="520"/>
      <c r="CB23" s="427" t="s">
        <v>453</v>
      </c>
      <c r="CC23" s="428" t="s">
        <v>494</v>
      </c>
      <c r="CD23" s="429" t="s">
        <v>492</v>
      </c>
      <c r="CE23" s="424"/>
      <c r="CF23" s="425"/>
      <c r="CG23" s="426"/>
      <c r="CH23" s="424"/>
      <c r="CI23" s="425"/>
      <c r="CJ23" s="426"/>
      <c r="CK23" s="424"/>
      <c r="CL23" s="425"/>
      <c r="CM23" s="426"/>
      <c r="CN23" s="424"/>
      <c r="CO23" s="425"/>
      <c r="CP23" s="426"/>
      <c r="CQ23" s="424"/>
      <c r="CR23" s="425"/>
      <c r="CS23" s="426"/>
      <c r="CT23" s="424"/>
      <c r="CU23" s="425"/>
      <c r="CV23" s="426"/>
      <c r="CW23" s="424"/>
      <c r="CX23" s="425"/>
      <c r="CY23" s="426"/>
      <c r="CZ23" s="424"/>
      <c r="DA23" s="425"/>
      <c r="DB23" s="426"/>
      <c r="DC23" s="424"/>
      <c r="DD23" s="425"/>
      <c r="DE23" s="426"/>
      <c r="DF23" s="424"/>
      <c r="DG23" s="425"/>
      <c r="DH23" s="426"/>
      <c r="DI23" s="424"/>
      <c r="DJ23" s="425"/>
      <c r="DK23" s="426"/>
      <c r="DL23" s="424"/>
      <c r="DM23" s="425"/>
      <c r="DN23" s="426"/>
      <c r="DO23" s="424"/>
      <c r="DP23" s="425"/>
      <c r="DQ23" s="426"/>
      <c r="DR23" s="424"/>
      <c r="DS23" s="425"/>
      <c r="DT23" s="426"/>
    </row>
    <row r="24" spans="1:124" ht="18" customHeight="1">
      <c r="A24" s="525"/>
      <c r="B24" s="493"/>
      <c r="C24" s="496"/>
      <c r="D24" s="491"/>
      <c r="E24" s="469"/>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8"/>
      <c r="AF24" s="418"/>
      <c r="AG24" s="419"/>
      <c r="AH24" s="420"/>
      <c r="AI24" s="469"/>
      <c r="AJ24" s="470"/>
      <c r="AK24" s="478"/>
      <c r="AL24" s="469"/>
      <c r="AM24" s="470"/>
      <c r="AN24" s="478"/>
      <c r="AO24" s="469"/>
      <c r="AP24" s="470"/>
      <c r="AQ24" s="478"/>
      <c r="AR24" s="469"/>
      <c r="AS24" s="470"/>
      <c r="AT24" s="478"/>
      <c r="AU24" s="469"/>
      <c r="AV24" s="470"/>
      <c r="AW24" s="478"/>
      <c r="AX24" s="469"/>
      <c r="AY24" s="470"/>
      <c r="AZ24" s="478"/>
      <c r="BA24" s="469"/>
      <c r="BB24" s="470"/>
      <c r="BC24" s="478"/>
      <c r="BD24" s="418"/>
      <c r="BE24" s="419"/>
      <c r="BF24" s="420"/>
      <c r="BG24" s="418"/>
      <c r="BH24" s="419"/>
      <c r="BI24" s="420"/>
      <c r="BJ24" s="418"/>
      <c r="BK24" s="419"/>
      <c r="BL24" s="420"/>
      <c r="BM24" s="469"/>
      <c r="BN24" s="470"/>
      <c r="BO24" s="478"/>
      <c r="BP24" s="469"/>
      <c r="BQ24" s="470"/>
      <c r="BR24" s="478"/>
      <c r="BS24" s="469"/>
      <c r="BT24" s="470"/>
      <c r="BU24" s="478"/>
      <c r="BV24" s="418"/>
      <c r="BW24" s="419"/>
      <c r="BX24" s="420"/>
      <c r="BY24" s="521"/>
      <c r="BZ24" s="522"/>
      <c r="CA24" s="523"/>
      <c r="CB24" s="421"/>
      <c r="CC24" s="422"/>
      <c r="CD24" s="423"/>
      <c r="CE24" s="418"/>
      <c r="CF24" s="419"/>
      <c r="CG24" s="420"/>
      <c r="CH24" s="418"/>
      <c r="CI24" s="419"/>
      <c r="CJ24" s="420"/>
      <c r="CK24" s="418"/>
      <c r="CL24" s="419"/>
      <c r="CM24" s="420"/>
      <c r="CN24" s="418"/>
      <c r="CO24" s="419"/>
      <c r="CP24" s="420"/>
      <c r="CQ24" s="418"/>
      <c r="CR24" s="419"/>
      <c r="CS24" s="420"/>
      <c r="CT24" s="418"/>
      <c r="CU24" s="419"/>
      <c r="CV24" s="420"/>
      <c r="CW24" s="418"/>
      <c r="CX24" s="419"/>
      <c r="CY24" s="420"/>
      <c r="CZ24" s="418"/>
      <c r="DA24" s="419"/>
      <c r="DB24" s="420"/>
      <c r="DC24" s="418"/>
      <c r="DD24" s="419"/>
      <c r="DE24" s="420"/>
      <c r="DF24" s="418"/>
      <c r="DG24" s="419"/>
      <c r="DH24" s="420"/>
      <c r="DI24" s="418"/>
      <c r="DJ24" s="419"/>
      <c r="DK24" s="420"/>
      <c r="DL24" s="418"/>
      <c r="DM24" s="419"/>
      <c r="DN24" s="420"/>
      <c r="DO24" s="418"/>
      <c r="DP24" s="419"/>
      <c r="DQ24" s="420"/>
      <c r="DR24" s="418"/>
      <c r="DS24" s="419"/>
      <c r="DT24" s="420"/>
    </row>
    <row r="25" spans="1:124" ht="18" customHeight="1">
      <c r="A25" s="525"/>
      <c r="B25" s="493"/>
      <c r="C25" s="496"/>
      <c r="D25" s="488" t="s">
        <v>503</v>
      </c>
      <c r="E25" s="427"/>
      <c r="F25" s="428"/>
      <c r="G25" s="429"/>
      <c r="H25" s="427"/>
      <c r="I25" s="428"/>
      <c r="J25" s="429"/>
      <c r="K25" s="427"/>
      <c r="L25" s="428"/>
      <c r="M25" s="429"/>
      <c r="N25" s="427"/>
      <c r="O25" s="428"/>
      <c r="P25" s="429"/>
      <c r="Q25" s="427"/>
      <c r="R25" s="428"/>
      <c r="S25" s="429"/>
      <c r="T25" s="427"/>
      <c r="U25" s="428"/>
      <c r="V25" s="429"/>
      <c r="W25" s="427"/>
      <c r="X25" s="428"/>
      <c r="Y25" s="429"/>
      <c r="Z25" s="427"/>
      <c r="AA25" s="428"/>
      <c r="AB25" s="429"/>
      <c r="AC25" s="427"/>
      <c r="AD25" s="428"/>
      <c r="AE25" s="429"/>
      <c r="AF25" s="427"/>
      <c r="AG25" s="428"/>
      <c r="AH25" s="429"/>
      <c r="AI25" s="427" t="s">
        <v>490</v>
      </c>
      <c r="AJ25" s="428" t="s">
        <v>36</v>
      </c>
      <c r="AK25" s="429"/>
      <c r="AL25" s="427" t="s">
        <v>490</v>
      </c>
      <c r="AM25" s="428" t="s">
        <v>39</v>
      </c>
      <c r="AN25" s="429"/>
      <c r="AO25" s="427" t="s">
        <v>490</v>
      </c>
      <c r="AP25" s="428" t="s">
        <v>38</v>
      </c>
      <c r="AQ25" s="429"/>
      <c r="AR25" s="427" t="s">
        <v>490</v>
      </c>
      <c r="AS25" s="428" t="s">
        <v>12</v>
      </c>
      <c r="AT25" s="429"/>
      <c r="AU25" s="427" t="s">
        <v>490</v>
      </c>
      <c r="AV25" s="428" t="s">
        <v>60</v>
      </c>
      <c r="AW25" s="429"/>
      <c r="AX25" s="427" t="s">
        <v>490</v>
      </c>
      <c r="AY25" s="428" t="s">
        <v>36</v>
      </c>
      <c r="AZ25" s="429"/>
      <c r="BA25" s="427" t="s">
        <v>490</v>
      </c>
      <c r="BB25" s="428" t="s">
        <v>39</v>
      </c>
      <c r="BC25" s="429"/>
      <c r="BD25" s="427"/>
      <c r="BE25" s="428"/>
      <c r="BF25" s="429"/>
      <c r="BG25" s="427"/>
      <c r="BH25" s="428"/>
      <c r="BI25" s="429"/>
      <c r="BJ25" s="427"/>
      <c r="BK25" s="428"/>
      <c r="BL25" s="429"/>
      <c r="BM25" s="427" t="s">
        <v>490</v>
      </c>
      <c r="BN25" s="428" t="s">
        <v>38</v>
      </c>
      <c r="BO25" s="429"/>
      <c r="BP25" s="427" t="s">
        <v>490</v>
      </c>
      <c r="BQ25" s="428" t="s">
        <v>12</v>
      </c>
      <c r="BR25" s="429"/>
      <c r="BS25" s="427"/>
      <c r="BT25" s="428"/>
      <c r="BU25" s="429"/>
      <c r="BV25" s="427"/>
      <c r="BW25" s="428"/>
      <c r="BX25" s="429"/>
      <c r="BY25" s="427"/>
      <c r="BZ25" s="428"/>
      <c r="CA25" s="429"/>
      <c r="CB25" s="427"/>
      <c r="CC25" s="428"/>
      <c r="CD25" s="429"/>
      <c r="CE25" s="427"/>
      <c r="CF25" s="428"/>
      <c r="CG25" s="429"/>
      <c r="CH25" s="427"/>
      <c r="CI25" s="428"/>
      <c r="CJ25" s="429"/>
      <c r="CK25" s="427"/>
      <c r="CL25" s="428"/>
      <c r="CM25" s="429"/>
      <c r="CN25" s="427"/>
      <c r="CO25" s="428"/>
      <c r="CP25" s="429"/>
      <c r="CQ25" s="427"/>
      <c r="CR25" s="428"/>
      <c r="CS25" s="429"/>
      <c r="CT25" s="427"/>
      <c r="CU25" s="428"/>
      <c r="CV25" s="429"/>
      <c r="CW25" s="427"/>
      <c r="CX25" s="428"/>
      <c r="CY25" s="429"/>
      <c r="CZ25" s="427"/>
      <c r="DA25" s="428"/>
      <c r="DB25" s="429"/>
      <c r="DC25" s="427"/>
      <c r="DD25" s="428"/>
      <c r="DE25" s="429"/>
      <c r="DF25" s="427"/>
      <c r="DG25" s="428"/>
      <c r="DH25" s="429"/>
      <c r="DI25" s="427"/>
      <c r="DJ25" s="428"/>
      <c r="DK25" s="429"/>
      <c r="DL25" s="427"/>
      <c r="DM25" s="428"/>
      <c r="DN25" s="429"/>
      <c r="DO25" s="427"/>
      <c r="DP25" s="428"/>
      <c r="DQ25" s="429"/>
      <c r="DR25" s="427"/>
      <c r="DS25" s="428"/>
      <c r="DT25" s="429"/>
    </row>
    <row r="26" spans="1:124" ht="18" customHeight="1" thickBot="1">
      <c r="A26" s="525"/>
      <c r="B26" s="494"/>
      <c r="C26" s="497"/>
      <c r="D26" s="489"/>
      <c r="E26" s="430"/>
      <c r="F26" s="431"/>
      <c r="G26" s="432"/>
      <c r="H26" s="430"/>
      <c r="I26" s="431"/>
      <c r="J26" s="432"/>
      <c r="K26" s="430"/>
      <c r="L26" s="431"/>
      <c r="M26" s="432"/>
      <c r="N26" s="430"/>
      <c r="O26" s="431"/>
      <c r="P26" s="432"/>
      <c r="Q26" s="430"/>
      <c r="R26" s="431"/>
      <c r="S26" s="432"/>
      <c r="T26" s="430"/>
      <c r="U26" s="431"/>
      <c r="V26" s="432"/>
      <c r="W26" s="430"/>
      <c r="X26" s="431"/>
      <c r="Y26" s="432"/>
      <c r="Z26" s="430"/>
      <c r="AA26" s="431"/>
      <c r="AB26" s="432"/>
      <c r="AC26" s="430"/>
      <c r="AD26" s="431"/>
      <c r="AE26" s="432"/>
      <c r="AF26" s="430"/>
      <c r="AG26" s="431"/>
      <c r="AH26" s="432"/>
      <c r="AI26" s="430"/>
      <c r="AJ26" s="431" t="s">
        <v>488</v>
      </c>
      <c r="AK26" s="432"/>
      <c r="AL26" s="430"/>
      <c r="AM26" s="431" t="s">
        <v>488</v>
      </c>
      <c r="AN26" s="432"/>
      <c r="AO26" s="430"/>
      <c r="AP26" s="431" t="s">
        <v>488</v>
      </c>
      <c r="AQ26" s="432"/>
      <c r="AR26" s="430"/>
      <c r="AS26" s="431" t="s">
        <v>488</v>
      </c>
      <c r="AT26" s="432"/>
      <c r="AU26" s="430"/>
      <c r="AV26" s="431" t="s">
        <v>488</v>
      </c>
      <c r="AW26" s="432"/>
      <c r="AX26" s="430"/>
      <c r="AY26" s="431" t="s">
        <v>493</v>
      </c>
      <c r="AZ26" s="432"/>
      <c r="BA26" s="430"/>
      <c r="BB26" s="431" t="s">
        <v>493</v>
      </c>
      <c r="BC26" s="432"/>
      <c r="BD26" s="430"/>
      <c r="BE26" s="431"/>
      <c r="BF26" s="432"/>
      <c r="BG26" s="430"/>
      <c r="BH26" s="431"/>
      <c r="BI26" s="432"/>
      <c r="BJ26" s="430"/>
      <c r="BK26" s="431"/>
      <c r="BL26" s="432"/>
      <c r="BM26" s="430"/>
      <c r="BN26" s="431" t="s">
        <v>493</v>
      </c>
      <c r="BO26" s="432"/>
      <c r="BP26" s="430"/>
      <c r="BQ26" s="431" t="s">
        <v>493</v>
      </c>
      <c r="BR26" s="432"/>
      <c r="BS26" s="430"/>
      <c r="BT26" s="431"/>
      <c r="BU26" s="432"/>
      <c r="BV26" s="430"/>
      <c r="BW26" s="431"/>
      <c r="BX26" s="432"/>
      <c r="BY26" s="430"/>
      <c r="BZ26" s="431"/>
      <c r="CA26" s="432"/>
      <c r="CB26" s="430"/>
      <c r="CC26" s="431"/>
      <c r="CD26" s="432"/>
      <c r="CE26" s="430"/>
      <c r="CF26" s="431"/>
      <c r="CG26" s="432"/>
      <c r="CH26" s="430"/>
      <c r="CI26" s="431"/>
      <c r="CJ26" s="432"/>
      <c r="CK26" s="430"/>
      <c r="CL26" s="431"/>
      <c r="CM26" s="432"/>
      <c r="CN26" s="430"/>
      <c r="CO26" s="431"/>
      <c r="CP26" s="432"/>
      <c r="CQ26" s="430"/>
      <c r="CR26" s="431"/>
      <c r="CS26" s="432"/>
      <c r="CT26" s="430"/>
      <c r="CU26" s="431"/>
      <c r="CV26" s="432"/>
      <c r="CW26" s="430"/>
      <c r="CX26" s="431"/>
      <c r="CY26" s="432"/>
      <c r="CZ26" s="430"/>
      <c r="DA26" s="431"/>
      <c r="DB26" s="432"/>
      <c r="DC26" s="430"/>
      <c r="DD26" s="431"/>
      <c r="DE26" s="432"/>
      <c r="DF26" s="430"/>
      <c r="DG26" s="431"/>
      <c r="DH26" s="432"/>
      <c r="DI26" s="430"/>
      <c r="DJ26" s="431"/>
      <c r="DK26" s="432"/>
      <c r="DL26" s="430"/>
      <c r="DM26" s="431"/>
      <c r="DN26" s="432"/>
      <c r="DO26" s="430"/>
      <c r="DP26" s="431"/>
      <c r="DQ26" s="432"/>
      <c r="DR26" s="430"/>
      <c r="DS26" s="431"/>
      <c r="DT26" s="432"/>
    </row>
    <row r="27" spans="1:124" ht="18" customHeight="1">
      <c r="A27" s="525"/>
      <c r="B27" s="492" t="s">
        <v>53</v>
      </c>
      <c r="C27" s="495">
        <v>44865</v>
      </c>
      <c r="D27" s="490" t="s">
        <v>501</v>
      </c>
      <c r="E27" s="412" t="s">
        <v>190</v>
      </c>
      <c r="F27" s="413" t="s">
        <v>582</v>
      </c>
      <c r="G27" s="414" t="s">
        <v>413</v>
      </c>
      <c r="H27" s="412" t="s">
        <v>190</v>
      </c>
      <c r="I27" s="413" t="s">
        <v>584</v>
      </c>
      <c r="J27" s="414" t="s">
        <v>413</v>
      </c>
      <c r="K27" s="412" t="s">
        <v>190</v>
      </c>
      <c r="L27" s="413" t="s">
        <v>586</v>
      </c>
      <c r="M27" s="414" t="s">
        <v>413</v>
      </c>
      <c r="N27" s="412" t="s">
        <v>190</v>
      </c>
      <c r="O27" s="413" t="s">
        <v>595</v>
      </c>
      <c r="P27" s="414" t="s">
        <v>438</v>
      </c>
      <c r="Q27" s="412" t="s">
        <v>189</v>
      </c>
      <c r="R27" s="413" t="s">
        <v>593</v>
      </c>
      <c r="S27" s="414" t="s">
        <v>438</v>
      </c>
      <c r="T27" s="412" t="s">
        <v>189</v>
      </c>
      <c r="U27" s="413" t="s">
        <v>589</v>
      </c>
      <c r="V27" s="414" t="s">
        <v>19</v>
      </c>
      <c r="W27" s="412" t="s">
        <v>189</v>
      </c>
      <c r="X27" s="413" t="s">
        <v>592</v>
      </c>
      <c r="Y27" s="414" t="s">
        <v>208</v>
      </c>
      <c r="Z27" s="412" t="s">
        <v>194</v>
      </c>
      <c r="AA27" s="413" t="s">
        <v>32</v>
      </c>
      <c r="AB27" s="414">
        <v>101</v>
      </c>
      <c r="AC27" s="412" t="s">
        <v>194</v>
      </c>
      <c r="AD27" s="413" t="s">
        <v>3</v>
      </c>
      <c r="AE27" s="414">
        <v>104</v>
      </c>
      <c r="AF27" s="412" t="s">
        <v>194</v>
      </c>
      <c r="AG27" s="413" t="s">
        <v>40</v>
      </c>
      <c r="AH27" s="414">
        <v>301</v>
      </c>
      <c r="AI27" s="412" t="s">
        <v>169</v>
      </c>
      <c r="AJ27" s="413" t="s">
        <v>37</v>
      </c>
      <c r="AK27" s="414"/>
      <c r="AL27" s="412" t="s">
        <v>170</v>
      </c>
      <c r="AM27" s="413" t="s">
        <v>29</v>
      </c>
      <c r="AN27" s="414"/>
      <c r="AO27" s="412" t="s">
        <v>171</v>
      </c>
      <c r="AP27" s="413" t="s">
        <v>131</v>
      </c>
      <c r="AQ27" s="414"/>
      <c r="AR27" s="412" t="s">
        <v>172</v>
      </c>
      <c r="AS27" s="413" t="s">
        <v>77</v>
      </c>
      <c r="AT27" s="414"/>
      <c r="AU27" s="412" t="s">
        <v>179</v>
      </c>
      <c r="AV27" s="413" t="s">
        <v>33</v>
      </c>
      <c r="AW27" s="414"/>
      <c r="AX27" s="412" t="s">
        <v>180</v>
      </c>
      <c r="AY27" s="413" t="s">
        <v>422</v>
      </c>
      <c r="AZ27" s="414"/>
      <c r="BA27" s="412" t="s">
        <v>181</v>
      </c>
      <c r="BB27" s="413" t="s">
        <v>36</v>
      </c>
      <c r="BC27" s="414"/>
      <c r="BD27" s="412"/>
      <c r="BE27" s="413"/>
      <c r="BF27" s="414"/>
      <c r="BG27" s="412"/>
      <c r="BH27" s="413"/>
      <c r="BI27" s="414"/>
      <c r="BJ27" s="412"/>
      <c r="BK27" s="413"/>
      <c r="BL27" s="414"/>
      <c r="BM27" s="412" t="s">
        <v>182</v>
      </c>
      <c r="BN27" s="413" t="s">
        <v>31</v>
      </c>
      <c r="BO27" s="414"/>
      <c r="BP27" s="412" t="s">
        <v>186</v>
      </c>
      <c r="BQ27" s="413" t="s">
        <v>38</v>
      </c>
      <c r="BR27" s="414"/>
      <c r="BS27" s="412"/>
      <c r="BT27" s="413"/>
      <c r="BU27" s="414"/>
      <c r="BV27" s="412"/>
      <c r="BW27" s="413"/>
      <c r="BX27" s="414"/>
      <c r="BY27" s="412"/>
      <c r="BZ27" s="413"/>
      <c r="CA27" s="414"/>
      <c r="CB27" s="415"/>
      <c r="CC27" s="416"/>
      <c r="CD27" s="417"/>
      <c r="CE27" s="412"/>
      <c r="CF27" s="413"/>
      <c r="CG27" s="414"/>
      <c r="CH27" s="412"/>
      <c r="CI27" s="413"/>
      <c r="CJ27" s="414"/>
      <c r="CK27" s="412"/>
      <c r="CL27" s="413"/>
      <c r="CM27" s="414"/>
      <c r="CN27" s="412"/>
      <c r="CO27" s="413"/>
      <c r="CP27" s="414"/>
      <c r="CQ27" s="412"/>
      <c r="CR27" s="413"/>
      <c r="CS27" s="414"/>
      <c r="CT27" s="412"/>
      <c r="CU27" s="413"/>
      <c r="CV27" s="414"/>
      <c r="CW27" s="412"/>
      <c r="CX27" s="413"/>
      <c r="CY27" s="414"/>
      <c r="CZ27" s="412"/>
      <c r="DA27" s="413"/>
      <c r="DB27" s="414"/>
      <c r="DC27" s="412"/>
      <c r="DD27" s="413"/>
      <c r="DE27" s="414"/>
      <c r="DF27" s="412"/>
      <c r="DG27" s="413"/>
      <c r="DH27" s="414"/>
      <c r="DI27" s="412"/>
      <c r="DJ27" s="413"/>
      <c r="DK27" s="414"/>
      <c r="DL27" s="412"/>
      <c r="DM27" s="413"/>
      <c r="DN27" s="414"/>
      <c r="DO27" s="412"/>
      <c r="DP27" s="413"/>
      <c r="DQ27" s="414"/>
      <c r="DR27" s="412"/>
      <c r="DS27" s="413"/>
      <c r="DT27" s="414"/>
    </row>
    <row r="28" spans="1:124" ht="18" customHeight="1">
      <c r="A28" s="525"/>
      <c r="B28" s="493"/>
      <c r="C28" s="496"/>
      <c r="D28" s="491"/>
      <c r="E28" s="418"/>
      <c r="F28" s="419" t="s">
        <v>583</v>
      </c>
      <c r="G28" s="420"/>
      <c r="H28" s="418"/>
      <c r="I28" s="419" t="s">
        <v>585</v>
      </c>
      <c r="J28" s="420"/>
      <c r="K28" s="418"/>
      <c r="L28" s="419" t="s">
        <v>614</v>
      </c>
      <c r="M28" s="420"/>
      <c r="N28" s="418"/>
      <c r="O28" s="419" t="s">
        <v>587</v>
      </c>
      <c r="P28" s="420"/>
      <c r="Q28" s="418"/>
      <c r="R28" s="419" t="s">
        <v>588</v>
      </c>
      <c r="S28" s="420"/>
      <c r="T28" s="418"/>
      <c r="U28" s="419" t="s">
        <v>590</v>
      </c>
      <c r="V28" s="420"/>
      <c r="W28" s="418"/>
      <c r="X28" s="419" t="s">
        <v>591</v>
      </c>
      <c r="Y28" s="420"/>
      <c r="Z28" s="418"/>
      <c r="AA28" s="419"/>
      <c r="AB28" s="420"/>
      <c r="AC28" s="418"/>
      <c r="AD28" s="419"/>
      <c r="AE28" s="420"/>
      <c r="AF28" s="418"/>
      <c r="AG28" s="419"/>
      <c r="AH28" s="420"/>
      <c r="AI28" s="418"/>
      <c r="AJ28" s="419"/>
      <c r="AK28" s="420"/>
      <c r="AL28" s="418"/>
      <c r="AM28" s="419"/>
      <c r="AN28" s="420"/>
      <c r="AO28" s="418"/>
      <c r="AP28" s="419"/>
      <c r="AQ28" s="420"/>
      <c r="AR28" s="418"/>
      <c r="AS28" s="419"/>
      <c r="AT28" s="420"/>
      <c r="AU28" s="418"/>
      <c r="AV28" s="419"/>
      <c r="AW28" s="420"/>
      <c r="AX28" s="418"/>
      <c r="AY28" s="419"/>
      <c r="AZ28" s="420"/>
      <c r="BA28" s="418"/>
      <c r="BB28" s="419"/>
      <c r="BC28" s="420"/>
      <c r="BD28" s="418"/>
      <c r="BE28" s="419"/>
      <c r="BF28" s="420"/>
      <c r="BG28" s="418"/>
      <c r="BH28" s="419"/>
      <c r="BI28" s="420"/>
      <c r="BJ28" s="418"/>
      <c r="BK28" s="419"/>
      <c r="BL28" s="420"/>
      <c r="BM28" s="418"/>
      <c r="BN28" s="419"/>
      <c r="BO28" s="420"/>
      <c r="BP28" s="418"/>
      <c r="BQ28" s="419"/>
      <c r="BR28" s="420"/>
      <c r="BS28" s="418"/>
      <c r="BT28" s="419"/>
      <c r="BU28" s="420"/>
      <c r="BV28" s="418"/>
      <c r="BW28" s="419"/>
      <c r="BX28" s="420"/>
      <c r="BY28" s="418"/>
      <c r="BZ28" s="419"/>
      <c r="CA28" s="420"/>
      <c r="CB28" s="421"/>
      <c r="CC28" s="422"/>
      <c r="CD28" s="423"/>
      <c r="CE28" s="418"/>
      <c r="CF28" s="419"/>
      <c r="CG28" s="420"/>
      <c r="CH28" s="418"/>
      <c r="CI28" s="419"/>
      <c r="CJ28" s="420"/>
      <c r="CK28" s="418"/>
      <c r="CL28" s="419"/>
      <c r="CM28" s="420"/>
      <c r="CN28" s="418"/>
      <c r="CO28" s="419"/>
      <c r="CP28" s="420"/>
      <c r="CQ28" s="418"/>
      <c r="CR28" s="419"/>
      <c r="CS28" s="420"/>
      <c r="CT28" s="418"/>
      <c r="CU28" s="419"/>
      <c r="CV28" s="420"/>
      <c r="CW28" s="418"/>
      <c r="CX28" s="419"/>
      <c r="CY28" s="420"/>
      <c r="CZ28" s="418"/>
      <c r="DA28" s="419"/>
      <c r="DB28" s="420"/>
      <c r="DC28" s="418"/>
      <c r="DD28" s="419"/>
      <c r="DE28" s="420"/>
      <c r="DF28" s="418"/>
      <c r="DG28" s="419"/>
      <c r="DH28" s="420"/>
      <c r="DI28" s="418"/>
      <c r="DJ28" s="419"/>
      <c r="DK28" s="420"/>
      <c r="DL28" s="418"/>
      <c r="DM28" s="419"/>
      <c r="DN28" s="420"/>
      <c r="DO28" s="418"/>
      <c r="DP28" s="419"/>
      <c r="DQ28" s="420"/>
      <c r="DR28" s="418"/>
      <c r="DS28" s="419"/>
      <c r="DT28" s="420"/>
    </row>
    <row r="29" spans="1:124" ht="18" customHeight="1">
      <c r="A29" s="525"/>
      <c r="B29" s="493"/>
      <c r="C29" s="496"/>
      <c r="D29" s="488" t="s">
        <v>502</v>
      </c>
      <c r="E29" s="424" t="s">
        <v>189</v>
      </c>
      <c r="F29" s="425" t="s">
        <v>584</v>
      </c>
      <c r="G29" s="426" t="s">
        <v>413</v>
      </c>
      <c r="H29" s="424" t="s">
        <v>189</v>
      </c>
      <c r="I29" s="425" t="s">
        <v>586</v>
      </c>
      <c r="J29" s="426" t="s">
        <v>413</v>
      </c>
      <c r="K29" s="424" t="s">
        <v>189</v>
      </c>
      <c r="L29" s="425" t="s">
        <v>595</v>
      </c>
      <c r="M29" s="426" t="s">
        <v>438</v>
      </c>
      <c r="N29" s="424" t="s">
        <v>189</v>
      </c>
      <c r="O29" s="425" t="s">
        <v>593</v>
      </c>
      <c r="P29" s="426" t="s">
        <v>438</v>
      </c>
      <c r="Q29" s="424" t="s">
        <v>194</v>
      </c>
      <c r="R29" s="425" t="s">
        <v>60</v>
      </c>
      <c r="S29" s="426">
        <v>101</v>
      </c>
      <c r="T29" s="424" t="s">
        <v>194</v>
      </c>
      <c r="U29" s="425" t="s">
        <v>3</v>
      </c>
      <c r="V29" s="426">
        <v>104</v>
      </c>
      <c r="W29" s="424" t="s">
        <v>194</v>
      </c>
      <c r="X29" s="425" t="s">
        <v>15</v>
      </c>
      <c r="Y29" s="426">
        <v>301</v>
      </c>
      <c r="Z29" s="424" t="s">
        <v>195</v>
      </c>
      <c r="AA29" s="425" t="s">
        <v>64</v>
      </c>
      <c r="AB29" s="426" t="s">
        <v>8</v>
      </c>
      <c r="AC29" s="424" t="s">
        <v>195</v>
      </c>
      <c r="AD29" s="425" t="s">
        <v>38</v>
      </c>
      <c r="AE29" s="426" t="s">
        <v>8</v>
      </c>
      <c r="AF29" s="424" t="s">
        <v>195</v>
      </c>
      <c r="AG29" s="425" t="s">
        <v>427</v>
      </c>
      <c r="AH29" s="426" t="s">
        <v>59</v>
      </c>
      <c r="AI29" s="424" t="s">
        <v>170</v>
      </c>
      <c r="AJ29" s="425" t="s">
        <v>29</v>
      </c>
      <c r="AK29" s="426"/>
      <c r="AL29" s="424" t="s">
        <v>171</v>
      </c>
      <c r="AM29" s="425" t="s">
        <v>131</v>
      </c>
      <c r="AN29" s="426"/>
      <c r="AO29" s="424" t="s">
        <v>172</v>
      </c>
      <c r="AP29" s="425" t="s">
        <v>77</v>
      </c>
      <c r="AQ29" s="426"/>
      <c r="AR29" s="424" t="s">
        <v>173</v>
      </c>
      <c r="AS29" s="425" t="s">
        <v>37</v>
      </c>
      <c r="AT29" s="426"/>
      <c r="AU29" s="424" t="s">
        <v>180</v>
      </c>
      <c r="AV29" s="425" t="s">
        <v>422</v>
      </c>
      <c r="AW29" s="426"/>
      <c r="AX29" s="424" t="s">
        <v>181</v>
      </c>
      <c r="AY29" s="425" t="s">
        <v>36</v>
      </c>
      <c r="AZ29" s="426"/>
      <c r="BA29" s="424" t="s">
        <v>182</v>
      </c>
      <c r="BB29" s="425" t="s">
        <v>31</v>
      </c>
      <c r="BC29" s="426"/>
      <c r="BD29" s="424"/>
      <c r="BE29" s="425"/>
      <c r="BF29" s="426"/>
      <c r="BG29" s="424"/>
      <c r="BH29" s="425"/>
      <c r="BI29" s="426"/>
      <c r="BJ29" s="424"/>
      <c r="BK29" s="425"/>
      <c r="BL29" s="426"/>
      <c r="BM29" s="424" t="s">
        <v>183</v>
      </c>
      <c r="BN29" s="425" t="s">
        <v>33</v>
      </c>
      <c r="BO29" s="426"/>
      <c r="BP29" s="424" t="s">
        <v>187</v>
      </c>
      <c r="BQ29" s="425" t="s">
        <v>32</v>
      </c>
      <c r="BR29" s="426"/>
      <c r="BS29" s="424"/>
      <c r="BT29" s="425"/>
      <c r="BU29" s="426"/>
      <c r="BV29" s="424"/>
      <c r="BW29" s="425"/>
      <c r="BX29" s="426"/>
      <c r="BY29" s="424"/>
      <c r="BZ29" s="425"/>
      <c r="CA29" s="426"/>
      <c r="CB29" s="427"/>
      <c r="CC29" s="428"/>
      <c r="CD29" s="429"/>
      <c r="CE29" s="424"/>
      <c r="CF29" s="425"/>
      <c r="CG29" s="426"/>
      <c r="CH29" s="424"/>
      <c r="CI29" s="425"/>
      <c r="CJ29" s="426"/>
      <c r="CK29" s="424"/>
      <c r="CL29" s="425"/>
      <c r="CM29" s="426"/>
      <c r="CN29" s="424"/>
      <c r="CO29" s="425"/>
      <c r="CP29" s="426"/>
      <c r="CQ29" s="424"/>
      <c r="CR29" s="425"/>
      <c r="CS29" s="426"/>
      <c r="CT29" s="424"/>
      <c r="CU29" s="425"/>
      <c r="CV29" s="426"/>
      <c r="CW29" s="424"/>
      <c r="CX29" s="425"/>
      <c r="CY29" s="426"/>
      <c r="CZ29" s="424"/>
      <c r="DA29" s="425"/>
      <c r="DB29" s="426"/>
      <c r="DC29" s="424"/>
      <c r="DD29" s="425"/>
      <c r="DE29" s="426"/>
      <c r="DF29" s="424"/>
      <c r="DG29" s="425"/>
      <c r="DH29" s="426"/>
      <c r="DI29" s="424"/>
      <c r="DJ29" s="425"/>
      <c r="DK29" s="426"/>
      <c r="DL29" s="424"/>
      <c r="DM29" s="425"/>
      <c r="DN29" s="426"/>
      <c r="DO29" s="424"/>
      <c r="DP29" s="425"/>
      <c r="DQ29" s="426"/>
      <c r="DR29" s="424"/>
      <c r="DS29" s="425"/>
      <c r="DT29" s="426"/>
    </row>
    <row r="30" spans="1:124" ht="18" customHeight="1">
      <c r="A30" s="525"/>
      <c r="B30" s="493"/>
      <c r="C30" s="496"/>
      <c r="D30" s="491"/>
      <c r="E30" s="418"/>
      <c r="F30" s="419" t="s">
        <v>583</v>
      </c>
      <c r="G30" s="420"/>
      <c r="H30" s="418"/>
      <c r="I30" s="419" t="s">
        <v>588</v>
      </c>
      <c r="J30" s="420"/>
      <c r="K30" s="418"/>
      <c r="L30" s="419" t="s">
        <v>587</v>
      </c>
      <c r="M30" s="420"/>
      <c r="N30" s="418"/>
      <c r="O30" s="419" t="s">
        <v>590</v>
      </c>
      <c r="P30" s="420"/>
      <c r="Q30" s="418"/>
      <c r="R30" s="419"/>
      <c r="S30" s="420"/>
      <c r="T30" s="418"/>
      <c r="U30" s="419"/>
      <c r="V30" s="420"/>
      <c r="W30" s="418"/>
      <c r="X30" s="419"/>
      <c r="Y30" s="420"/>
      <c r="Z30" s="418"/>
      <c r="AA30" s="419" t="s">
        <v>116</v>
      </c>
      <c r="AB30" s="420"/>
      <c r="AC30" s="418"/>
      <c r="AD30" s="419" t="s">
        <v>436</v>
      </c>
      <c r="AE30" s="420"/>
      <c r="AF30" s="418"/>
      <c r="AG30" s="419" t="s">
        <v>40</v>
      </c>
      <c r="AH30" s="420" t="s">
        <v>565</v>
      </c>
      <c r="AI30" s="418"/>
      <c r="AJ30" s="419"/>
      <c r="AK30" s="420"/>
      <c r="AL30" s="418"/>
      <c r="AM30" s="419"/>
      <c r="AN30" s="420"/>
      <c r="AO30" s="418"/>
      <c r="AP30" s="419"/>
      <c r="AQ30" s="420"/>
      <c r="AR30" s="418"/>
      <c r="AS30" s="419"/>
      <c r="AT30" s="420"/>
      <c r="AU30" s="418"/>
      <c r="AV30" s="419"/>
      <c r="AW30" s="420"/>
      <c r="AX30" s="418"/>
      <c r="AY30" s="419"/>
      <c r="AZ30" s="420"/>
      <c r="BA30" s="418"/>
      <c r="BB30" s="419"/>
      <c r="BC30" s="420"/>
      <c r="BD30" s="418"/>
      <c r="BE30" s="419"/>
      <c r="BF30" s="420"/>
      <c r="BG30" s="418"/>
      <c r="BH30" s="419"/>
      <c r="BI30" s="420"/>
      <c r="BJ30" s="418"/>
      <c r="BK30" s="419"/>
      <c r="BL30" s="420"/>
      <c r="BM30" s="418"/>
      <c r="BN30" s="419"/>
      <c r="BO30" s="420"/>
      <c r="BP30" s="418"/>
      <c r="BQ30" s="419"/>
      <c r="BR30" s="420"/>
      <c r="BS30" s="418"/>
      <c r="BT30" s="419"/>
      <c r="BU30" s="420"/>
      <c r="BV30" s="418"/>
      <c r="BW30" s="419"/>
      <c r="BX30" s="420"/>
      <c r="BY30" s="418"/>
      <c r="BZ30" s="419"/>
      <c r="CA30" s="420"/>
      <c r="CB30" s="421"/>
      <c r="CC30" s="422"/>
      <c r="CD30" s="423"/>
      <c r="CE30" s="418"/>
      <c r="CF30" s="419"/>
      <c r="CG30" s="420"/>
      <c r="CH30" s="418"/>
      <c r="CI30" s="419"/>
      <c r="CJ30" s="420"/>
      <c r="CK30" s="418"/>
      <c r="CL30" s="419"/>
      <c r="CM30" s="420"/>
      <c r="CN30" s="418"/>
      <c r="CO30" s="419"/>
      <c r="CP30" s="420"/>
      <c r="CQ30" s="418"/>
      <c r="CR30" s="419"/>
      <c r="CS30" s="420"/>
      <c r="CT30" s="418"/>
      <c r="CU30" s="419"/>
      <c r="CV30" s="420"/>
      <c r="CW30" s="418"/>
      <c r="CX30" s="419"/>
      <c r="CY30" s="420"/>
      <c r="CZ30" s="418"/>
      <c r="DA30" s="419"/>
      <c r="DB30" s="420"/>
      <c r="DC30" s="418"/>
      <c r="DD30" s="419"/>
      <c r="DE30" s="420"/>
      <c r="DF30" s="418"/>
      <c r="DG30" s="419"/>
      <c r="DH30" s="420"/>
      <c r="DI30" s="418"/>
      <c r="DJ30" s="419"/>
      <c r="DK30" s="420"/>
      <c r="DL30" s="418"/>
      <c r="DM30" s="419"/>
      <c r="DN30" s="420"/>
      <c r="DO30" s="418"/>
      <c r="DP30" s="419"/>
      <c r="DQ30" s="420"/>
      <c r="DR30" s="418"/>
      <c r="DS30" s="419"/>
      <c r="DT30" s="420"/>
    </row>
    <row r="31" spans="1:124" ht="18" customHeight="1">
      <c r="A31" s="525"/>
      <c r="B31" s="493"/>
      <c r="C31" s="496"/>
      <c r="D31" s="488" t="s">
        <v>503</v>
      </c>
      <c r="E31" s="427"/>
      <c r="F31" s="428"/>
      <c r="G31" s="429"/>
      <c r="H31" s="427"/>
      <c r="I31" s="428"/>
      <c r="J31" s="429"/>
      <c r="K31" s="427"/>
      <c r="L31" s="428"/>
      <c r="M31" s="429"/>
      <c r="N31" s="427"/>
      <c r="O31" s="428"/>
      <c r="P31" s="429"/>
      <c r="Q31" s="427"/>
      <c r="R31" s="428"/>
      <c r="S31" s="429"/>
      <c r="T31" s="427"/>
      <c r="U31" s="428"/>
      <c r="V31" s="429"/>
      <c r="W31" s="427"/>
      <c r="X31" s="428"/>
      <c r="Y31" s="429"/>
      <c r="Z31" s="427"/>
      <c r="AA31" s="428"/>
      <c r="AB31" s="429"/>
      <c r="AC31" s="427"/>
      <c r="AD31" s="428"/>
      <c r="AE31" s="429"/>
      <c r="AF31" s="427" t="s">
        <v>485</v>
      </c>
      <c r="AG31" s="428" t="s">
        <v>36</v>
      </c>
      <c r="AH31" s="429"/>
      <c r="AI31" s="427" t="s">
        <v>485</v>
      </c>
      <c r="AJ31" s="428" t="s">
        <v>39</v>
      </c>
      <c r="AK31" s="429"/>
      <c r="AL31" s="427" t="s">
        <v>485</v>
      </c>
      <c r="AM31" s="428" t="s">
        <v>36</v>
      </c>
      <c r="AN31" s="429"/>
      <c r="AO31" s="427" t="s">
        <v>485</v>
      </c>
      <c r="AP31" s="428" t="s">
        <v>39</v>
      </c>
      <c r="AQ31" s="429"/>
      <c r="AR31" s="427" t="s">
        <v>485</v>
      </c>
      <c r="AS31" s="428" t="s">
        <v>38</v>
      </c>
      <c r="AT31" s="429"/>
      <c r="AU31" s="427"/>
      <c r="AV31" s="428"/>
      <c r="AW31" s="429"/>
      <c r="AX31" s="427"/>
      <c r="AY31" s="428"/>
      <c r="AZ31" s="429"/>
      <c r="BA31" s="427"/>
      <c r="BB31" s="428"/>
      <c r="BC31" s="429"/>
      <c r="BD31" s="427"/>
      <c r="BE31" s="428"/>
      <c r="BF31" s="429"/>
      <c r="BG31" s="427"/>
      <c r="BH31" s="428"/>
      <c r="BI31" s="429"/>
      <c r="BJ31" s="427"/>
      <c r="BK31" s="428"/>
      <c r="BL31" s="429"/>
      <c r="BM31" s="427"/>
      <c r="BN31" s="428"/>
      <c r="BO31" s="429"/>
      <c r="BP31" s="427"/>
      <c r="BQ31" s="428"/>
      <c r="BR31" s="429"/>
      <c r="BS31" s="427"/>
      <c r="BT31" s="428"/>
      <c r="BU31" s="429"/>
      <c r="BV31" s="427"/>
      <c r="BW31" s="428"/>
      <c r="BX31" s="429"/>
      <c r="BY31" s="427"/>
      <c r="BZ31" s="428"/>
      <c r="CA31" s="429"/>
      <c r="CB31" s="427"/>
      <c r="CC31" s="428"/>
      <c r="CD31" s="429"/>
      <c r="CE31" s="427"/>
      <c r="CF31" s="428"/>
      <c r="CG31" s="429"/>
      <c r="CH31" s="427"/>
      <c r="CI31" s="428"/>
      <c r="CJ31" s="429"/>
      <c r="CK31" s="427"/>
      <c r="CL31" s="428"/>
      <c r="CM31" s="429"/>
      <c r="CN31" s="427"/>
      <c r="CO31" s="428"/>
      <c r="CP31" s="429"/>
      <c r="CQ31" s="427"/>
      <c r="CR31" s="428"/>
      <c r="CS31" s="429"/>
      <c r="CT31" s="427"/>
      <c r="CU31" s="428"/>
      <c r="CV31" s="429"/>
      <c r="CW31" s="427"/>
      <c r="CX31" s="428"/>
      <c r="CY31" s="429"/>
      <c r="CZ31" s="427"/>
      <c r="DA31" s="428"/>
      <c r="DB31" s="429"/>
      <c r="DC31" s="427"/>
      <c r="DD31" s="428"/>
      <c r="DE31" s="429"/>
      <c r="DF31" s="427"/>
      <c r="DG31" s="428"/>
      <c r="DH31" s="429"/>
      <c r="DI31" s="427"/>
      <c r="DJ31" s="428"/>
      <c r="DK31" s="429"/>
      <c r="DL31" s="427"/>
      <c r="DM31" s="428"/>
      <c r="DN31" s="429"/>
      <c r="DO31" s="427"/>
      <c r="DP31" s="428"/>
      <c r="DQ31" s="429"/>
      <c r="DR31" s="427"/>
      <c r="DS31" s="428"/>
      <c r="DT31" s="429"/>
    </row>
    <row r="32" spans="1:124" ht="18" customHeight="1" thickBot="1">
      <c r="A32" s="525"/>
      <c r="B32" s="494"/>
      <c r="C32" s="497"/>
      <c r="D32" s="489"/>
      <c r="E32" s="430"/>
      <c r="F32" s="431"/>
      <c r="G32" s="432"/>
      <c r="H32" s="430"/>
      <c r="I32" s="431"/>
      <c r="J32" s="432"/>
      <c r="K32" s="430"/>
      <c r="L32" s="431"/>
      <c r="M32" s="432"/>
      <c r="N32" s="430"/>
      <c r="O32" s="431"/>
      <c r="P32" s="432"/>
      <c r="Q32" s="430"/>
      <c r="R32" s="431"/>
      <c r="S32" s="432"/>
      <c r="T32" s="430"/>
      <c r="U32" s="431"/>
      <c r="V32" s="432"/>
      <c r="W32" s="430"/>
      <c r="X32" s="431"/>
      <c r="Y32" s="432"/>
      <c r="Z32" s="430"/>
      <c r="AA32" s="431"/>
      <c r="AB32" s="432"/>
      <c r="AC32" s="430"/>
      <c r="AD32" s="431"/>
      <c r="AE32" s="432"/>
      <c r="AF32" s="430" t="s">
        <v>529</v>
      </c>
      <c r="AG32" s="431" t="s">
        <v>488</v>
      </c>
      <c r="AH32" s="432"/>
      <c r="AI32" s="430" t="s">
        <v>530</v>
      </c>
      <c r="AJ32" s="431" t="s">
        <v>488</v>
      </c>
      <c r="AK32" s="432"/>
      <c r="AL32" s="430" t="s">
        <v>531</v>
      </c>
      <c r="AM32" s="431" t="s">
        <v>493</v>
      </c>
      <c r="AN32" s="432"/>
      <c r="AO32" s="430" t="s">
        <v>532</v>
      </c>
      <c r="AP32" s="431" t="s">
        <v>493</v>
      </c>
      <c r="AQ32" s="432"/>
      <c r="AR32" s="430" t="s">
        <v>533</v>
      </c>
      <c r="AS32" s="431" t="s">
        <v>493</v>
      </c>
      <c r="AT32" s="432"/>
      <c r="AU32" s="430"/>
      <c r="AV32" s="431"/>
      <c r="AW32" s="432"/>
      <c r="AX32" s="430"/>
      <c r="AY32" s="431"/>
      <c r="AZ32" s="432"/>
      <c r="BA32" s="430"/>
      <c r="BB32" s="431"/>
      <c r="BC32" s="432"/>
      <c r="BD32" s="430"/>
      <c r="BE32" s="431"/>
      <c r="BF32" s="432"/>
      <c r="BG32" s="430"/>
      <c r="BH32" s="431"/>
      <c r="BI32" s="432"/>
      <c r="BJ32" s="430"/>
      <c r="BK32" s="431"/>
      <c r="BL32" s="432"/>
      <c r="BM32" s="430"/>
      <c r="BN32" s="431"/>
      <c r="BO32" s="432"/>
      <c r="BP32" s="430"/>
      <c r="BQ32" s="431"/>
      <c r="BR32" s="432"/>
      <c r="BS32" s="430"/>
      <c r="BT32" s="431"/>
      <c r="BU32" s="432"/>
      <c r="BV32" s="430"/>
      <c r="BW32" s="431"/>
      <c r="BX32" s="432"/>
      <c r="BY32" s="430"/>
      <c r="BZ32" s="431"/>
      <c r="CA32" s="432"/>
      <c r="CB32" s="430"/>
      <c r="CC32" s="431"/>
      <c r="CD32" s="432"/>
      <c r="CE32" s="430"/>
      <c r="CF32" s="431"/>
      <c r="CG32" s="432"/>
      <c r="CH32" s="430"/>
      <c r="CI32" s="431"/>
      <c r="CJ32" s="432"/>
      <c r="CK32" s="430"/>
      <c r="CL32" s="431"/>
      <c r="CM32" s="432"/>
      <c r="CN32" s="430"/>
      <c r="CO32" s="431"/>
      <c r="CP32" s="432"/>
      <c r="CQ32" s="430"/>
      <c r="CR32" s="431"/>
      <c r="CS32" s="432"/>
      <c r="CT32" s="430"/>
      <c r="CU32" s="431"/>
      <c r="CV32" s="432"/>
      <c r="CW32" s="430"/>
      <c r="CX32" s="431"/>
      <c r="CY32" s="432"/>
      <c r="CZ32" s="430"/>
      <c r="DA32" s="431"/>
      <c r="DB32" s="432"/>
      <c r="DC32" s="430"/>
      <c r="DD32" s="431"/>
      <c r="DE32" s="432"/>
      <c r="DF32" s="430"/>
      <c r="DG32" s="431"/>
      <c r="DH32" s="432"/>
      <c r="DI32" s="430"/>
      <c r="DJ32" s="431"/>
      <c r="DK32" s="432"/>
      <c r="DL32" s="430"/>
      <c r="DM32" s="431"/>
      <c r="DN32" s="432"/>
      <c r="DO32" s="430"/>
      <c r="DP32" s="431"/>
      <c r="DQ32" s="432"/>
      <c r="DR32" s="430"/>
      <c r="DS32" s="431"/>
      <c r="DT32" s="432"/>
    </row>
    <row r="33" spans="1:142" ht="18" customHeight="1">
      <c r="A33" s="525"/>
      <c r="B33" s="492" t="s">
        <v>54</v>
      </c>
      <c r="C33" s="495">
        <v>44866</v>
      </c>
      <c r="D33" s="490" t="s">
        <v>501</v>
      </c>
      <c r="E33" s="412" t="s">
        <v>194</v>
      </c>
      <c r="F33" s="413" t="s">
        <v>41</v>
      </c>
      <c r="G33" s="414">
        <v>101</v>
      </c>
      <c r="H33" s="412" t="s">
        <v>194</v>
      </c>
      <c r="I33" s="413" t="s">
        <v>32</v>
      </c>
      <c r="J33" s="414">
        <v>104</v>
      </c>
      <c r="K33" s="412" t="s">
        <v>194</v>
      </c>
      <c r="L33" s="413" t="s">
        <v>3</v>
      </c>
      <c r="M33" s="414">
        <v>301</v>
      </c>
      <c r="N33" s="412" t="s">
        <v>194</v>
      </c>
      <c r="O33" s="413" t="s">
        <v>40</v>
      </c>
      <c r="P33" s="414">
        <v>304</v>
      </c>
      <c r="Q33" s="412" t="s">
        <v>195</v>
      </c>
      <c r="R33" s="413" t="s">
        <v>414</v>
      </c>
      <c r="S33" s="414" t="s">
        <v>8</v>
      </c>
      <c r="T33" s="412" t="s">
        <v>195</v>
      </c>
      <c r="U33" s="413" t="s">
        <v>430</v>
      </c>
      <c r="V33" s="414" t="s">
        <v>8</v>
      </c>
      <c r="W33" s="412" t="s">
        <v>195</v>
      </c>
      <c r="X33" s="413" t="s">
        <v>427</v>
      </c>
      <c r="Y33" s="414" t="s">
        <v>59</v>
      </c>
      <c r="Z33" s="412" t="s">
        <v>197</v>
      </c>
      <c r="AA33" s="413" t="s">
        <v>60</v>
      </c>
      <c r="AB33" s="414" t="s">
        <v>18</v>
      </c>
      <c r="AC33" s="412" t="s">
        <v>198</v>
      </c>
      <c r="AD33" s="413" t="s">
        <v>116</v>
      </c>
      <c r="AE33" s="414" t="s">
        <v>18</v>
      </c>
      <c r="AF33" s="412" t="s">
        <v>199</v>
      </c>
      <c r="AG33" s="413" t="s">
        <v>14</v>
      </c>
      <c r="AH33" s="414" t="s">
        <v>18</v>
      </c>
      <c r="AI33" s="412" t="s">
        <v>171</v>
      </c>
      <c r="AJ33" s="413" t="s">
        <v>131</v>
      </c>
      <c r="AK33" s="414"/>
      <c r="AL33" s="412" t="s">
        <v>172</v>
      </c>
      <c r="AM33" s="413" t="s">
        <v>77</v>
      </c>
      <c r="AN33" s="414"/>
      <c r="AO33" s="412" t="s">
        <v>173</v>
      </c>
      <c r="AP33" s="413" t="s">
        <v>39</v>
      </c>
      <c r="AQ33" s="414"/>
      <c r="AR33" s="412" t="s">
        <v>174</v>
      </c>
      <c r="AS33" s="413" t="s">
        <v>422</v>
      </c>
      <c r="AT33" s="414"/>
      <c r="AU33" s="412" t="s">
        <v>181</v>
      </c>
      <c r="AV33" s="413" t="s">
        <v>421</v>
      </c>
      <c r="AW33" s="414"/>
      <c r="AX33" s="412" t="s">
        <v>182</v>
      </c>
      <c r="AY33" s="413" t="s">
        <v>31</v>
      </c>
      <c r="AZ33" s="414"/>
      <c r="BA33" s="412" t="s">
        <v>183</v>
      </c>
      <c r="BB33" s="413" t="s">
        <v>397</v>
      </c>
      <c r="BC33" s="414"/>
      <c r="BD33" s="412"/>
      <c r="BE33" s="413"/>
      <c r="BF33" s="414"/>
      <c r="BG33" s="412"/>
      <c r="BH33" s="413"/>
      <c r="BI33" s="414"/>
      <c r="BJ33" s="412"/>
      <c r="BK33" s="413"/>
      <c r="BL33" s="414"/>
      <c r="BM33" s="412" t="s">
        <v>185</v>
      </c>
      <c r="BN33" s="413" t="s">
        <v>30</v>
      </c>
      <c r="BO33" s="414"/>
      <c r="BP33" s="412" t="s">
        <v>191</v>
      </c>
      <c r="BQ33" s="413" t="s">
        <v>35</v>
      </c>
      <c r="BR33" s="414"/>
      <c r="BS33" s="412"/>
      <c r="BT33" s="413"/>
      <c r="BU33" s="414"/>
      <c r="BV33" s="412"/>
      <c r="BW33" s="413"/>
      <c r="BX33" s="414"/>
      <c r="BY33" s="412"/>
      <c r="BZ33" s="413"/>
      <c r="CA33" s="414"/>
      <c r="CB33" s="412"/>
      <c r="CC33" s="413"/>
      <c r="CD33" s="414"/>
      <c r="CE33" s="412"/>
      <c r="CF33" s="413"/>
      <c r="CG33" s="414"/>
      <c r="CH33" s="412"/>
      <c r="CI33" s="413"/>
      <c r="CJ33" s="414"/>
      <c r="CK33" s="412"/>
      <c r="CL33" s="413"/>
      <c r="CM33" s="414"/>
      <c r="CN33" s="412"/>
      <c r="CO33" s="413"/>
      <c r="CP33" s="414"/>
      <c r="CQ33" s="412"/>
      <c r="CR33" s="413"/>
      <c r="CS33" s="414"/>
      <c r="CT33" s="412"/>
      <c r="CU33" s="413"/>
      <c r="CV33" s="414"/>
      <c r="CW33" s="412"/>
      <c r="CX33" s="413"/>
      <c r="CY33" s="414"/>
      <c r="CZ33" s="412"/>
      <c r="DA33" s="413"/>
      <c r="DB33" s="414"/>
      <c r="DC33" s="412"/>
      <c r="DD33" s="413"/>
      <c r="DE33" s="414"/>
      <c r="DF33" s="412"/>
      <c r="DG33" s="413"/>
      <c r="DH33" s="414"/>
      <c r="DI33" s="412"/>
      <c r="DJ33" s="413"/>
      <c r="DK33" s="414"/>
      <c r="DL33" s="412"/>
      <c r="DM33" s="413"/>
      <c r="DN33" s="414"/>
      <c r="DO33" s="412"/>
      <c r="DP33" s="413"/>
      <c r="DQ33" s="414"/>
      <c r="DR33" s="412"/>
      <c r="DS33" s="413"/>
      <c r="DT33" s="414"/>
    </row>
    <row r="34" spans="1:142" ht="18" customHeight="1">
      <c r="A34" s="525"/>
      <c r="B34" s="493"/>
      <c r="C34" s="496"/>
      <c r="D34" s="491"/>
      <c r="E34" s="418"/>
      <c r="F34" s="419"/>
      <c r="G34" s="420"/>
      <c r="H34" s="418"/>
      <c r="I34" s="419"/>
      <c r="J34" s="420"/>
      <c r="K34" s="418"/>
      <c r="L34" s="419"/>
      <c r="M34" s="420"/>
      <c r="N34" s="418"/>
      <c r="O34" s="419"/>
      <c r="P34" s="420"/>
      <c r="Q34" s="418"/>
      <c r="R34" s="419" t="s">
        <v>594</v>
      </c>
      <c r="S34" s="420"/>
      <c r="T34" s="418"/>
      <c r="U34" s="419" t="s">
        <v>436</v>
      </c>
      <c r="V34" s="420"/>
      <c r="W34" s="418"/>
      <c r="X34" s="419" t="s">
        <v>398</v>
      </c>
      <c r="Y34" s="420" t="s">
        <v>565</v>
      </c>
      <c r="Z34" s="418"/>
      <c r="AA34" s="419"/>
      <c r="AB34" s="420"/>
      <c r="AC34" s="418"/>
      <c r="AD34" s="419"/>
      <c r="AE34" s="420"/>
      <c r="AF34" s="418"/>
      <c r="AG34" s="419"/>
      <c r="AH34" s="420"/>
      <c r="AI34" s="418"/>
      <c r="AJ34" s="419"/>
      <c r="AK34" s="420"/>
      <c r="AL34" s="418"/>
      <c r="AM34" s="419"/>
      <c r="AN34" s="420"/>
      <c r="AO34" s="418"/>
      <c r="AP34" s="419"/>
      <c r="AQ34" s="420"/>
      <c r="AR34" s="418"/>
      <c r="AS34" s="419"/>
      <c r="AT34" s="420"/>
      <c r="AU34" s="418"/>
      <c r="AV34" s="419"/>
      <c r="AW34" s="420"/>
      <c r="AX34" s="418"/>
      <c r="AY34" s="419"/>
      <c r="AZ34" s="420"/>
      <c r="BA34" s="418"/>
      <c r="BB34" s="419"/>
      <c r="BC34" s="420"/>
      <c r="BD34" s="418"/>
      <c r="BE34" s="419"/>
      <c r="BF34" s="420"/>
      <c r="BG34" s="418"/>
      <c r="BH34" s="419"/>
      <c r="BI34" s="420"/>
      <c r="BJ34" s="418"/>
      <c r="BK34" s="419"/>
      <c r="BL34" s="420"/>
      <c r="BM34" s="418"/>
      <c r="BN34" s="419"/>
      <c r="BO34" s="420"/>
      <c r="BP34" s="418"/>
      <c r="BQ34" s="419"/>
      <c r="BR34" s="420"/>
      <c r="BS34" s="418"/>
      <c r="BT34" s="419"/>
      <c r="BU34" s="420"/>
      <c r="BV34" s="418"/>
      <c r="BW34" s="419"/>
      <c r="BX34" s="420"/>
      <c r="BY34" s="418"/>
      <c r="BZ34" s="419"/>
      <c r="CA34" s="420"/>
      <c r="CB34" s="418"/>
      <c r="CC34" s="419"/>
      <c r="CD34" s="420"/>
      <c r="CE34" s="418"/>
      <c r="CF34" s="419"/>
      <c r="CG34" s="420"/>
      <c r="CH34" s="418"/>
      <c r="CI34" s="419"/>
      <c r="CJ34" s="420"/>
      <c r="CK34" s="418"/>
      <c r="CL34" s="419"/>
      <c r="CM34" s="420"/>
      <c r="CN34" s="418"/>
      <c r="CO34" s="419"/>
      <c r="CP34" s="420"/>
      <c r="CQ34" s="418"/>
      <c r="CR34" s="419"/>
      <c r="CS34" s="420"/>
      <c r="CT34" s="418"/>
      <c r="CU34" s="419"/>
      <c r="CV34" s="420"/>
      <c r="CW34" s="418"/>
      <c r="CX34" s="419"/>
      <c r="CY34" s="420"/>
      <c r="CZ34" s="418"/>
      <c r="DA34" s="419"/>
      <c r="DB34" s="420"/>
      <c r="DC34" s="418"/>
      <c r="DD34" s="419"/>
      <c r="DE34" s="420"/>
      <c r="DF34" s="418"/>
      <c r="DG34" s="419"/>
      <c r="DH34" s="420"/>
      <c r="DI34" s="418"/>
      <c r="DJ34" s="419"/>
      <c r="DK34" s="420"/>
      <c r="DL34" s="418"/>
      <c r="DM34" s="419"/>
      <c r="DN34" s="420"/>
      <c r="DO34" s="418"/>
      <c r="DP34" s="419"/>
      <c r="DQ34" s="420"/>
      <c r="DR34" s="418"/>
      <c r="DS34" s="419"/>
      <c r="DT34" s="420"/>
    </row>
    <row r="35" spans="1:142" ht="18" customHeight="1">
      <c r="A35" s="525"/>
      <c r="B35" s="493"/>
      <c r="C35" s="496"/>
      <c r="D35" s="488" t="s">
        <v>502</v>
      </c>
      <c r="E35" s="424" t="s">
        <v>195</v>
      </c>
      <c r="F35" s="425" t="s">
        <v>583</v>
      </c>
      <c r="G35" s="426" t="s">
        <v>8</v>
      </c>
      <c r="H35" s="424" t="s">
        <v>195</v>
      </c>
      <c r="I35" s="425" t="s">
        <v>35</v>
      </c>
      <c r="J35" s="426" t="s">
        <v>8</v>
      </c>
      <c r="K35" s="424" t="s">
        <v>195</v>
      </c>
      <c r="L35" s="425" t="s">
        <v>427</v>
      </c>
      <c r="M35" s="426" t="s">
        <v>59</v>
      </c>
      <c r="N35" s="424" t="s">
        <v>195</v>
      </c>
      <c r="O35" s="425" t="s">
        <v>29</v>
      </c>
      <c r="P35" s="426" t="s">
        <v>19</v>
      </c>
      <c r="Q35" s="424" t="s">
        <v>196</v>
      </c>
      <c r="R35" s="425" t="s">
        <v>14</v>
      </c>
      <c r="S35" s="426" t="s">
        <v>438</v>
      </c>
      <c r="T35" s="424" t="s">
        <v>197</v>
      </c>
      <c r="U35" s="425" t="s">
        <v>41</v>
      </c>
      <c r="V35" s="426" t="s">
        <v>18</v>
      </c>
      <c r="W35" s="424" t="s">
        <v>198</v>
      </c>
      <c r="X35" s="425" t="s">
        <v>398</v>
      </c>
      <c r="Y35" s="426" t="s">
        <v>18</v>
      </c>
      <c r="Z35" s="424" t="s">
        <v>197</v>
      </c>
      <c r="AA35" s="425" t="s">
        <v>60</v>
      </c>
      <c r="AB35" s="426" t="s">
        <v>18</v>
      </c>
      <c r="AC35" s="424" t="s">
        <v>199</v>
      </c>
      <c r="AD35" s="425" t="s">
        <v>3</v>
      </c>
      <c r="AE35" s="426" t="s">
        <v>413</v>
      </c>
      <c r="AF35" s="424" t="s">
        <v>196</v>
      </c>
      <c r="AG35" s="425" t="s">
        <v>436</v>
      </c>
      <c r="AH35" s="426" t="s">
        <v>438</v>
      </c>
      <c r="AI35" s="424" t="s">
        <v>172</v>
      </c>
      <c r="AJ35" s="425" t="s">
        <v>131</v>
      </c>
      <c r="AK35" s="426"/>
      <c r="AL35" s="424" t="s">
        <v>173</v>
      </c>
      <c r="AM35" s="425" t="s">
        <v>39</v>
      </c>
      <c r="AN35" s="426"/>
      <c r="AO35" s="424" t="s">
        <v>174</v>
      </c>
      <c r="AP35" s="425" t="s">
        <v>37</v>
      </c>
      <c r="AQ35" s="426"/>
      <c r="AR35" s="424" t="s">
        <v>175</v>
      </c>
      <c r="AS35" s="425" t="s">
        <v>36</v>
      </c>
      <c r="AT35" s="426"/>
      <c r="AU35" s="424" t="s">
        <v>182</v>
      </c>
      <c r="AV35" s="425" t="s">
        <v>31</v>
      </c>
      <c r="AW35" s="426"/>
      <c r="AX35" s="424" t="s">
        <v>183</v>
      </c>
      <c r="AY35" s="425" t="s">
        <v>397</v>
      </c>
      <c r="AZ35" s="426"/>
      <c r="BA35" s="424" t="s">
        <v>184</v>
      </c>
      <c r="BB35" s="425" t="s">
        <v>422</v>
      </c>
      <c r="BC35" s="426"/>
      <c r="BD35" s="424"/>
      <c r="BE35" s="425"/>
      <c r="BF35" s="426"/>
      <c r="BG35" s="424"/>
      <c r="BH35" s="425"/>
      <c r="BI35" s="426"/>
      <c r="BJ35" s="424"/>
      <c r="BK35" s="425"/>
      <c r="BL35" s="426"/>
      <c r="BM35" s="424" t="s">
        <v>184</v>
      </c>
      <c r="BN35" s="425" t="s">
        <v>421</v>
      </c>
      <c r="BO35" s="426"/>
      <c r="BP35" s="424" t="s">
        <v>188</v>
      </c>
      <c r="BQ35" s="425" t="s">
        <v>15</v>
      </c>
      <c r="BR35" s="426"/>
      <c r="BS35" s="424"/>
      <c r="BT35" s="425"/>
      <c r="BU35" s="426"/>
      <c r="BV35" s="424"/>
      <c r="BW35" s="425"/>
      <c r="BX35" s="426"/>
      <c r="BY35" s="424"/>
      <c r="BZ35" s="425"/>
      <c r="CA35" s="426"/>
      <c r="CB35" s="424"/>
      <c r="CC35" s="425"/>
      <c r="CD35" s="426"/>
      <c r="CE35" s="424"/>
      <c r="CF35" s="425"/>
      <c r="CG35" s="426"/>
      <c r="CH35" s="424"/>
      <c r="CI35" s="425"/>
      <c r="CJ35" s="426"/>
      <c r="CK35" s="424"/>
      <c r="CL35" s="425"/>
      <c r="CM35" s="426"/>
      <c r="CN35" s="424"/>
      <c r="CO35" s="425"/>
      <c r="CP35" s="426"/>
      <c r="CQ35" s="424"/>
      <c r="CR35" s="425"/>
      <c r="CS35" s="426"/>
      <c r="CT35" s="424"/>
      <c r="CU35" s="425"/>
      <c r="CV35" s="426"/>
      <c r="CW35" s="424"/>
      <c r="CX35" s="425"/>
      <c r="CY35" s="426"/>
      <c r="CZ35" s="424"/>
      <c r="DA35" s="425"/>
      <c r="DB35" s="426"/>
      <c r="DC35" s="424"/>
      <c r="DD35" s="425"/>
      <c r="DE35" s="426"/>
      <c r="DF35" s="424"/>
      <c r="DG35" s="425"/>
      <c r="DH35" s="426"/>
      <c r="DI35" s="424"/>
      <c r="DJ35" s="425"/>
      <c r="DK35" s="426"/>
      <c r="DL35" s="424"/>
      <c r="DM35" s="425"/>
      <c r="DN35" s="426"/>
      <c r="DO35" s="424"/>
      <c r="DP35" s="425"/>
      <c r="DQ35" s="426"/>
      <c r="DR35" s="424"/>
      <c r="DS35" s="425"/>
      <c r="DT35" s="426"/>
    </row>
    <row r="36" spans="1:142" ht="18" customHeight="1">
      <c r="A36" s="525"/>
      <c r="B36" s="493"/>
      <c r="C36" s="496"/>
      <c r="D36" s="491"/>
      <c r="E36" s="418"/>
      <c r="F36" s="419" t="s">
        <v>594</v>
      </c>
      <c r="G36" s="420"/>
      <c r="H36" s="418"/>
      <c r="I36" s="419" t="s">
        <v>64</v>
      </c>
      <c r="J36" s="420"/>
      <c r="K36" s="418"/>
      <c r="L36" s="419" t="s">
        <v>430</v>
      </c>
      <c r="M36" s="420" t="s">
        <v>565</v>
      </c>
      <c r="N36" s="418"/>
      <c r="O36" s="419" t="s">
        <v>42</v>
      </c>
      <c r="P36" s="420" t="s">
        <v>23</v>
      </c>
      <c r="Q36" s="418"/>
      <c r="R36" s="419"/>
      <c r="S36" s="420"/>
      <c r="T36" s="418"/>
      <c r="U36" s="419"/>
      <c r="V36" s="420"/>
      <c r="W36" s="418"/>
      <c r="X36" s="419"/>
      <c r="Y36" s="420"/>
      <c r="Z36" s="418"/>
      <c r="AA36" s="419"/>
      <c r="AB36" s="420"/>
      <c r="AC36" s="418"/>
      <c r="AD36" s="419"/>
      <c r="AE36" s="420"/>
      <c r="AF36" s="418"/>
      <c r="AG36" s="419"/>
      <c r="AH36" s="420"/>
      <c r="AI36" s="418"/>
      <c r="AJ36" s="419"/>
      <c r="AK36" s="420"/>
      <c r="AL36" s="418"/>
      <c r="AM36" s="419"/>
      <c r="AN36" s="420"/>
      <c r="AO36" s="418"/>
      <c r="AP36" s="419"/>
      <c r="AQ36" s="420"/>
      <c r="AR36" s="418"/>
      <c r="AS36" s="419"/>
      <c r="AT36" s="420"/>
      <c r="AU36" s="418"/>
      <c r="AV36" s="419"/>
      <c r="AW36" s="420"/>
      <c r="AX36" s="418"/>
      <c r="AY36" s="419"/>
      <c r="AZ36" s="420"/>
      <c r="BA36" s="418"/>
      <c r="BB36" s="419"/>
      <c r="BC36" s="420"/>
      <c r="BD36" s="418"/>
      <c r="BE36" s="419"/>
      <c r="BF36" s="420"/>
      <c r="BG36" s="418"/>
      <c r="BH36" s="419"/>
      <c r="BI36" s="420"/>
      <c r="BJ36" s="418"/>
      <c r="BK36" s="419"/>
      <c r="BL36" s="420"/>
      <c r="BM36" s="418"/>
      <c r="BN36" s="419"/>
      <c r="BO36" s="420"/>
      <c r="BP36" s="418"/>
      <c r="BQ36" s="419"/>
      <c r="BR36" s="420"/>
      <c r="BS36" s="418"/>
      <c r="BT36" s="419"/>
      <c r="BU36" s="420"/>
      <c r="BV36" s="418"/>
      <c r="BW36" s="419"/>
      <c r="BX36" s="420"/>
      <c r="BY36" s="418"/>
      <c r="BZ36" s="419"/>
      <c r="CA36" s="420"/>
      <c r="CB36" s="418"/>
      <c r="CC36" s="419"/>
      <c r="CD36" s="420"/>
      <c r="CE36" s="418"/>
      <c r="CF36" s="419"/>
      <c r="CG36" s="420"/>
      <c r="CH36" s="418"/>
      <c r="CI36" s="419"/>
      <c r="CJ36" s="420"/>
      <c r="CK36" s="418"/>
      <c r="CL36" s="419"/>
      <c r="CM36" s="420"/>
      <c r="CN36" s="418"/>
      <c r="CO36" s="419"/>
      <c r="CP36" s="420"/>
      <c r="CQ36" s="418"/>
      <c r="CR36" s="419"/>
      <c r="CS36" s="420"/>
      <c r="CT36" s="418"/>
      <c r="CU36" s="419"/>
      <c r="CV36" s="420"/>
      <c r="CW36" s="418"/>
      <c r="CX36" s="419"/>
      <c r="CY36" s="420"/>
      <c r="CZ36" s="418"/>
      <c r="DA36" s="419"/>
      <c r="DB36" s="420"/>
      <c r="DC36" s="418"/>
      <c r="DD36" s="419"/>
      <c r="DE36" s="420"/>
      <c r="DF36" s="418"/>
      <c r="DG36" s="419"/>
      <c r="DH36" s="420"/>
      <c r="DI36" s="418"/>
      <c r="DJ36" s="419"/>
      <c r="DK36" s="420"/>
      <c r="DL36" s="418"/>
      <c r="DM36" s="419"/>
      <c r="DN36" s="420"/>
      <c r="DO36" s="418"/>
      <c r="DP36" s="419"/>
      <c r="DQ36" s="420"/>
      <c r="DR36" s="418"/>
      <c r="DS36" s="419"/>
      <c r="DT36" s="420"/>
    </row>
    <row r="37" spans="1:142" ht="18" customHeight="1">
      <c r="A37" s="525"/>
      <c r="B37" s="493"/>
      <c r="C37" s="496"/>
      <c r="D37" s="488" t="s">
        <v>503</v>
      </c>
      <c r="E37" s="427"/>
      <c r="F37" s="428"/>
      <c r="G37" s="429"/>
      <c r="H37" s="427"/>
      <c r="I37" s="428"/>
      <c r="J37" s="429"/>
      <c r="K37" s="427"/>
      <c r="L37" s="428"/>
      <c r="M37" s="429"/>
      <c r="N37" s="427"/>
      <c r="O37" s="428"/>
      <c r="P37" s="429"/>
      <c r="Q37" s="427"/>
      <c r="R37" s="428"/>
      <c r="S37" s="429"/>
      <c r="T37" s="427"/>
      <c r="U37" s="428"/>
      <c r="V37" s="429"/>
      <c r="W37" s="427"/>
      <c r="X37" s="428"/>
      <c r="Y37" s="429"/>
      <c r="Z37" s="427"/>
      <c r="AA37" s="428"/>
      <c r="AB37" s="429"/>
      <c r="AC37" s="427"/>
      <c r="AD37" s="428"/>
      <c r="AE37" s="429"/>
      <c r="AF37" s="427"/>
      <c r="AG37" s="428"/>
      <c r="AH37" s="429"/>
      <c r="AI37" s="427"/>
      <c r="AJ37" s="428"/>
      <c r="AK37" s="433"/>
      <c r="AL37" s="427"/>
      <c r="AM37" s="428"/>
      <c r="AN37" s="433"/>
      <c r="AO37" s="427"/>
      <c r="AP37" s="428"/>
      <c r="AQ37" s="433"/>
      <c r="AR37" s="427"/>
      <c r="AS37" s="428"/>
      <c r="AT37" s="433"/>
      <c r="AU37" s="427"/>
      <c r="AV37" s="428"/>
      <c r="AW37" s="433"/>
      <c r="AX37" s="427"/>
      <c r="AY37" s="428"/>
      <c r="AZ37" s="433"/>
      <c r="BA37" s="427"/>
      <c r="BB37" s="428"/>
      <c r="BC37" s="433"/>
      <c r="BD37" s="427"/>
      <c r="BE37" s="428"/>
      <c r="BF37" s="433"/>
      <c r="BG37" s="427"/>
      <c r="BH37" s="428"/>
      <c r="BI37" s="433"/>
      <c r="BJ37" s="427"/>
      <c r="BK37" s="428"/>
      <c r="BL37" s="433"/>
      <c r="BM37" s="427"/>
      <c r="BN37" s="428"/>
      <c r="BO37" s="433"/>
      <c r="BP37" s="427"/>
      <c r="BQ37" s="428"/>
      <c r="BR37" s="433"/>
      <c r="BS37" s="427"/>
      <c r="BT37" s="428"/>
      <c r="BU37" s="433"/>
      <c r="BV37" s="427"/>
      <c r="BW37" s="428"/>
      <c r="BX37" s="433"/>
      <c r="BY37" s="427"/>
      <c r="BZ37" s="428"/>
      <c r="CA37" s="433"/>
      <c r="CB37" s="427"/>
      <c r="CC37" s="428"/>
      <c r="CD37" s="433"/>
      <c r="CE37" s="427"/>
      <c r="CF37" s="428"/>
      <c r="CG37" s="429"/>
      <c r="CH37" s="427"/>
      <c r="CI37" s="428"/>
      <c r="CJ37" s="429"/>
      <c r="CK37" s="427"/>
      <c r="CL37" s="428"/>
      <c r="CM37" s="429"/>
      <c r="CN37" s="427"/>
      <c r="CO37" s="428"/>
      <c r="CP37" s="429"/>
      <c r="CQ37" s="427"/>
      <c r="CR37" s="428"/>
      <c r="CS37" s="429"/>
      <c r="CT37" s="427"/>
      <c r="CU37" s="428"/>
      <c r="CV37" s="429"/>
      <c r="CW37" s="427"/>
      <c r="CX37" s="428"/>
      <c r="CY37" s="429"/>
      <c r="CZ37" s="427"/>
      <c r="DA37" s="428"/>
      <c r="DB37" s="429"/>
      <c r="DC37" s="427"/>
      <c r="DD37" s="428"/>
      <c r="DE37" s="429"/>
      <c r="DF37" s="427"/>
      <c r="DG37" s="428"/>
      <c r="DH37" s="429"/>
      <c r="DI37" s="427"/>
      <c r="DJ37" s="428"/>
      <c r="DK37" s="429"/>
      <c r="DL37" s="427"/>
      <c r="DM37" s="428"/>
      <c r="DN37" s="429"/>
      <c r="DO37" s="427"/>
      <c r="DP37" s="428"/>
      <c r="DQ37" s="429"/>
      <c r="DR37" s="427"/>
      <c r="DS37" s="428"/>
      <c r="DT37" s="429"/>
    </row>
    <row r="38" spans="1:142" ht="18" customHeight="1" thickBot="1">
      <c r="A38" s="525"/>
      <c r="B38" s="494"/>
      <c r="C38" s="497"/>
      <c r="D38" s="489"/>
      <c r="E38" s="430"/>
      <c r="F38" s="431"/>
      <c r="G38" s="432"/>
      <c r="H38" s="430"/>
      <c r="I38" s="431"/>
      <c r="J38" s="432"/>
      <c r="K38" s="430"/>
      <c r="L38" s="431"/>
      <c r="M38" s="432"/>
      <c r="N38" s="430"/>
      <c r="O38" s="431"/>
      <c r="P38" s="432"/>
      <c r="Q38" s="430"/>
      <c r="R38" s="431"/>
      <c r="S38" s="432"/>
      <c r="T38" s="430"/>
      <c r="U38" s="431"/>
      <c r="V38" s="432"/>
      <c r="W38" s="430"/>
      <c r="X38" s="431"/>
      <c r="Y38" s="432"/>
      <c r="Z38" s="430"/>
      <c r="AA38" s="431"/>
      <c r="AB38" s="432"/>
      <c r="AC38" s="430"/>
      <c r="AD38" s="431"/>
      <c r="AE38" s="432"/>
      <c r="AF38" s="430"/>
      <c r="AG38" s="431"/>
      <c r="AH38" s="432"/>
      <c r="AI38" s="430"/>
      <c r="AJ38" s="431"/>
      <c r="AK38" s="432"/>
      <c r="AL38" s="430"/>
      <c r="AM38" s="431"/>
      <c r="AN38" s="432"/>
      <c r="AO38" s="430"/>
      <c r="AP38" s="431"/>
      <c r="AQ38" s="432"/>
      <c r="AR38" s="430"/>
      <c r="AS38" s="431"/>
      <c r="AT38" s="432"/>
      <c r="AU38" s="430"/>
      <c r="AV38" s="431"/>
      <c r="AW38" s="432"/>
      <c r="AX38" s="430"/>
      <c r="AY38" s="431"/>
      <c r="AZ38" s="432"/>
      <c r="BA38" s="430"/>
      <c r="BB38" s="431"/>
      <c r="BC38" s="432"/>
      <c r="BD38" s="430"/>
      <c r="BE38" s="431"/>
      <c r="BF38" s="432"/>
      <c r="BG38" s="430"/>
      <c r="BH38" s="431"/>
      <c r="BI38" s="432"/>
      <c r="BJ38" s="430"/>
      <c r="BK38" s="431"/>
      <c r="BL38" s="432"/>
      <c r="BM38" s="430"/>
      <c r="BN38" s="431"/>
      <c r="BO38" s="432"/>
      <c r="BP38" s="430"/>
      <c r="BQ38" s="431"/>
      <c r="BR38" s="432"/>
      <c r="BS38" s="430"/>
      <c r="BT38" s="431"/>
      <c r="BU38" s="432"/>
      <c r="BV38" s="430"/>
      <c r="BW38" s="431"/>
      <c r="BX38" s="432"/>
      <c r="BY38" s="430"/>
      <c r="BZ38" s="431"/>
      <c r="CA38" s="432"/>
      <c r="CB38" s="430"/>
      <c r="CC38" s="431"/>
      <c r="CD38" s="432"/>
      <c r="CE38" s="430"/>
      <c r="CF38" s="431"/>
      <c r="CG38" s="432"/>
      <c r="CH38" s="430"/>
      <c r="CI38" s="431"/>
      <c r="CJ38" s="432"/>
      <c r="CK38" s="430"/>
      <c r="CL38" s="431"/>
      <c r="CM38" s="432"/>
      <c r="CN38" s="430"/>
      <c r="CO38" s="431"/>
      <c r="CP38" s="432"/>
      <c r="CQ38" s="430"/>
      <c r="CR38" s="431"/>
      <c r="CS38" s="432"/>
      <c r="CT38" s="430"/>
      <c r="CU38" s="431"/>
      <c r="CV38" s="432"/>
      <c r="CW38" s="430"/>
      <c r="CX38" s="431"/>
      <c r="CY38" s="432"/>
      <c r="CZ38" s="430"/>
      <c r="DA38" s="431"/>
      <c r="DB38" s="432"/>
      <c r="DC38" s="430"/>
      <c r="DD38" s="431"/>
      <c r="DE38" s="432"/>
      <c r="DF38" s="430"/>
      <c r="DG38" s="431"/>
      <c r="DH38" s="432"/>
      <c r="DI38" s="430"/>
      <c r="DJ38" s="431"/>
      <c r="DK38" s="432"/>
      <c r="DL38" s="430"/>
      <c r="DM38" s="431"/>
      <c r="DN38" s="432"/>
      <c r="DO38" s="430"/>
      <c r="DP38" s="431"/>
      <c r="DQ38" s="432"/>
      <c r="DR38" s="430"/>
      <c r="DS38" s="431"/>
      <c r="DT38" s="432"/>
    </row>
    <row r="39" spans="1:142" ht="18" customHeight="1">
      <c r="A39" s="525"/>
      <c r="B39" s="492" t="s">
        <v>55</v>
      </c>
      <c r="C39" s="495">
        <v>44867</v>
      </c>
      <c r="D39" s="490" t="s">
        <v>501</v>
      </c>
      <c r="E39" s="412" t="s">
        <v>196</v>
      </c>
      <c r="F39" s="413" t="s">
        <v>430</v>
      </c>
      <c r="G39" s="414" t="s">
        <v>438</v>
      </c>
      <c r="H39" s="412" t="s">
        <v>197</v>
      </c>
      <c r="I39" s="413" t="s">
        <v>14</v>
      </c>
      <c r="J39" s="414" t="s">
        <v>18</v>
      </c>
      <c r="K39" s="412" t="s">
        <v>198</v>
      </c>
      <c r="L39" s="413" t="s">
        <v>398</v>
      </c>
      <c r="M39" s="414" t="s">
        <v>18</v>
      </c>
      <c r="N39" s="412" t="s">
        <v>199</v>
      </c>
      <c r="O39" s="413" t="s">
        <v>12</v>
      </c>
      <c r="P39" s="414" t="s">
        <v>23</v>
      </c>
      <c r="Q39" s="412" t="s">
        <v>195</v>
      </c>
      <c r="R39" s="413" t="s">
        <v>414</v>
      </c>
      <c r="S39" s="414" t="s">
        <v>19</v>
      </c>
      <c r="T39" s="412" t="s">
        <v>197</v>
      </c>
      <c r="U39" s="413" t="s">
        <v>41</v>
      </c>
      <c r="V39" s="414" t="s">
        <v>18</v>
      </c>
      <c r="W39" s="412" t="s">
        <v>199</v>
      </c>
      <c r="X39" s="413" t="s">
        <v>3</v>
      </c>
      <c r="Y39" s="414" t="s">
        <v>413</v>
      </c>
      <c r="Z39" s="412" t="s">
        <v>195</v>
      </c>
      <c r="AA39" s="413" t="s">
        <v>64</v>
      </c>
      <c r="AB39" s="414" t="s">
        <v>8</v>
      </c>
      <c r="AC39" s="412" t="s">
        <v>195</v>
      </c>
      <c r="AD39" s="413" t="s">
        <v>29</v>
      </c>
      <c r="AE39" s="414" t="s">
        <v>8</v>
      </c>
      <c r="AF39" s="412" t="s">
        <v>195</v>
      </c>
      <c r="AG39" s="413" t="s">
        <v>427</v>
      </c>
      <c r="AH39" s="414" t="s">
        <v>59</v>
      </c>
      <c r="AI39" s="412" t="s">
        <v>173</v>
      </c>
      <c r="AJ39" s="413" t="s">
        <v>33</v>
      </c>
      <c r="AK39" s="414"/>
      <c r="AL39" s="412" t="s">
        <v>174</v>
      </c>
      <c r="AM39" s="413" t="s">
        <v>37</v>
      </c>
      <c r="AN39" s="414"/>
      <c r="AO39" s="412" t="s">
        <v>175</v>
      </c>
      <c r="AP39" s="413" t="s">
        <v>397</v>
      </c>
      <c r="AQ39" s="414"/>
      <c r="AR39" s="412" t="s">
        <v>176</v>
      </c>
      <c r="AS39" s="413" t="s">
        <v>131</v>
      </c>
      <c r="AT39" s="414"/>
      <c r="AU39" s="412" t="s">
        <v>183</v>
      </c>
      <c r="AV39" s="413" t="s">
        <v>422</v>
      </c>
      <c r="AW39" s="414"/>
      <c r="AX39" s="412" t="s">
        <v>184</v>
      </c>
      <c r="AY39" s="413" t="s">
        <v>421</v>
      </c>
      <c r="AZ39" s="414"/>
      <c r="BA39" s="412" t="s">
        <v>185</v>
      </c>
      <c r="BB39" s="413" t="s">
        <v>30</v>
      </c>
      <c r="BC39" s="414"/>
      <c r="BD39" s="412"/>
      <c r="BE39" s="413"/>
      <c r="BF39" s="414"/>
      <c r="BG39" s="412"/>
      <c r="BH39" s="413"/>
      <c r="BI39" s="414"/>
      <c r="BJ39" s="412"/>
      <c r="BK39" s="413"/>
      <c r="BL39" s="414"/>
      <c r="BM39" s="412" t="s">
        <v>179</v>
      </c>
      <c r="BN39" s="413" t="s">
        <v>31</v>
      </c>
      <c r="BO39" s="414"/>
      <c r="BP39" s="412" t="s">
        <v>193</v>
      </c>
      <c r="BQ39" s="413" t="s">
        <v>61</v>
      </c>
      <c r="BR39" s="414"/>
      <c r="BS39" s="412"/>
      <c r="BT39" s="413"/>
      <c r="BU39" s="414"/>
      <c r="BV39" s="412"/>
      <c r="BW39" s="413"/>
      <c r="BX39" s="414"/>
      <c r="BY39" s="412"/>
      <c r="BZ39" s="413"/>
      <c r="CA39" s="414"/>
      <c r="CB39" s="412"/>
      <c r="CC39" s="413"/>
      <c r="CD39" s="414"/>
      <c r="CE39" s="412"/>
      <c r="CF39" s="413"/>
      <c r="CG39" s="414"/>
      <c r="CH39" s="412"/>
      <c r="CI39" s="413"/>
      <c r="CJ39" s="414"/>
      <c r="CK39" s="412"/>
      <c r="CL39" s="413"/>
      <c r="CM39" s="414"/>
      <c r="CN39" s="412"/>
      <c r="CO39" s="413"/>
      <c r="CP39" s="414"/>
      <c r="CQ39" s="412"/>
      <c r="CR39" s="413"/>
      <c r="CS39" s="414"/>
      <c r="CT39" s="412"/>
      <c r="CU39" s="413"/>
      <c r="CV39" s="414"/>
      <c r="CW39" s="412"/>
      <c r="CX39" s="413"/>
      <c r="CY39" s="414"/>
      <c r="CZ39" s="412"/>
      <c r="DA39" s="413"/>
      <c r="DB39" s="414"/>
      <c r="DC39" s="412"/>
      <c r="DD39" s="413"/>
      <c r="DE39" s="414"/>
      <c r="DF39" s="412"/>
      <c r="DG39" s="413"/>
      <c r="DH39" s="414"/>
      <c r="DI39" s="412"/>
      <c r="DJ39" s="413"/>
      <c r="DK39" s="414"/>
      <c r="DL39" s="412"/>
      <c r="DM39" s="413"/>
      <c r="DN39" s="414"/>
      <c r="DO39" s="412"/>
      <c r="DP39" s="413"/>
      <c r="DQ39" s="414"/>
      <c r="DR39" s="412"/>
      <c r="DS39" s="413"/>
      <c r="DT39" s="414"/>
    </row>
    <row r="40" spans="1:142" ht="18" customHeight="1">
      <c r="A40" s="525"/>
      <c r="B40" s="493"/>
      <c r="C40" s="496"/>
      <c r="D40" s="491"/>
      <c r="E40" s="418"/>
      <c r="F40" s="419"/>
      <c r="G40" s="420"/>
      <c r="H40" s="418"/>
      <c r="I40" s="419"/>
      <c r="J40" s="420"/>
      <c r="K40" s="418"/>
      <c r="L40" s="419"/>
      <c r="M40" s="420"/>
      <c r="N40" s="418"/>
      <c r="O40" s="419"/>
      <c r="P40" s="420"/>
      <c r="Q40" s="418"/>
      <c r="R40" s="419" t="s">
        <v>594</v>
      </c>
      <c r="S40" s="420" t="s">
        <v>23</v>
      </c>
      <c r="T40" s="418"/>
      <c r="U40" s="419"/>
      <c r="V40" s="420"/>
      <c r="W40" s="418"/>
      <c r="X40" s="419"/>
      <c r="Y40" s="420"/>
      <c r="Z40" s="418"/>
      <c r="AA40" s="419" t="s">
        <v>116</v>
      </c>
      <c r="AB40" s="420"/>
      <c r="AC40" s="418"/>
      <c r="AD40" s="419" t="s">
        <v>436</v>
      </c>
      <c r="AE40" s="420"/>
      <c r="AF40" s="418"/>
      <c r="AG40" s="419" t="s">
        <v>40</v>
      </c>
      <c r="AH40" s="420" t="s">
        <v>565</v>
      </c>
      <c r="AI40" s="418"/>
      <c r="AJ40" s="419"/>
      <c r="AK40" s="420"/>
      <c r="AL40" s="418"/>
      <c r="AM40" s="419"/>
      <c r="AN40" s="420"/>
      <c r="AO40" s="418"/>
      <c r="AP40" s="419"/>
      <c r="AQ40" s="420"/>
      <c r="AR40" s="418"/>
      <c r="AS40" s="419"/>
      <c r="AT40" s="420"/>
      <c r="AU40" s="418"/>
      <c r="AV40" s="419"/>
      <c r="AW40" s="420"/>
      <c r="AX40" s="418"/>
      <c r="AY40" s="419"/>
      <c r="AZ40" s="420"/>
      <c r="BA40" s="418"/>
      <c r="BB40" s="419"/>
      <c r="BC40" s="420"/>
      <c r="BD40" s="418"/>
      <c r="BE40" s="419"/>
      <c r="BF40" s="420"/>
      <c r="BG40" s="418"/>
      <c r="BH40" s="419"/>
      <c r="BI40" s="420"/>
      <c r="BJ40" s="418"/>
      <c r="BK40" s="419"/>
      <c r="BL40" s="420"/>
      <c r="BM40" s="418"/>
      <c r="BN40" s="419"/>
      <c r="BO40" s="420"/>
      <c r="BP40" s="418"/>
      <c r="BQ40" s="419"/>
      <c r="BR40" s="420"/>
      <c r="BS40" s="418"/>
      <c r="BT40" s="419"/>
      <c r="BU40" s="420"/>
      <c r="BV40" s="418"/>
      <c r="BW40" s="419"/>
      <c r="BX40" s="420"/>
      <c r="BY40" s="418"/>
      <c r="BZ40" s="419"/>
      <c r="CA40" s="420"/>
      <c r="CB40" s="418"/>
      <c r="CC40" s="419"/>
      <c r="CD40" s="420"/>
      <c r="CE40" s="418"/>
      <c r="CF40" s="419"/>
      <c r="CG40" s="420"/>
      <c r="CH40" s="418"/>
      <c r="CI40" s="419"/>
      <c r="CJ40" s="420"/>
      <c r="CK40" s="418"/>
      <c r="CL40" s="419"/>
      <c r="CM40" s="420"/>
      <c r="CN40" s="418"/>
      <c r="CO40" s="419"/>
      <c r="CP40" s="420"/>
      <c r="CQ40" s="418"/>
      <c r="CR40" s="419"/>
      <c r="CS40" s="420"/>
      <c r="CT40" s="418"/>
      <c r="CU40" s="419"/>
      <c r="CV40" s="420"/>
      <c r="CW40" s="418"/>
      <c r="CX40" s="419"/>
      <c r="CY40" s="420"/>
      <c r="CZ40" s="418"/>
      <c r="DA40" s="419"/>
      <c r="DB40" s="420"/>
      <c r="DC40" s="418"/>
      <c r="DD40" s="419"/>
      <c r="DE40" s="420"/>
      <c r="DF40" s="418"/>
      <c r="DG40" s="419"/>
      <c r="DH40" s="420"/>
      <c r="DI40" s="418"/>
      <c r="DJ40" s="419"/>
      <c r="DK40" s="420"/>
      <c r="DL40" s="418"/>
      <c r="DM40" s="419"/>
      <c r="DN40" s="420"/>
      <c r="DO40" s="418"/>
      <c r="DP40" s="419"/>
      <c r="DQ40" s="420"/>
      <c r="DR40" s="418"/>
      <c r="DS40" s="419"/>
      <c r="DT40" s="420"/>
    </row>
    <row r="41" spans="1:142" s="437" customFormat="1" ht="18" customHeight="1" collapsed="1">
      <c r="A41" s="525"/>
      <c r="B41" s="493"/>
      <c r="C41" s="496"/>
      <c r="D41" s="488" t="s">
        <v>502</v>
      </c>
      <c r="E41" s="424" t="s">
        <v>195</v>
      </c>
      <c r="F41" s="425" t="s">
        <v>414</v>
      </c>
      <c r="G41" s="426" t="s">
        <v>8</v>
      </c>
      <c r="H41" s="424" t="s">
        <v>197</v>
      </c>
      <c r="I41" s="425" t="s">
        <v>14</v>
      </c>
      <c r="J41" s="426" t="s">
        <v>18</v>
      </c>
      <c r="K41" s="424" t="s">
        <v>199</v>
      </c>
      <c r="L41" s="425" t="s">
        <v>12</v>
      </c>
      <c r="M41" s="426" t="s">
        <v>413</v>
      </c>
      <c r="N41" s="424" t="s">
        <v>196</v>
      </c>
      <c r="O41" s="425" t="s">
        <v>61</v>
      </c>
      <c r="P41" s="426" t="s">
        <v>438</v>
      </c>
      <c r="Q41" s="424" t="s">
        <v>197</v>
      </c>
      <c r="R41" s="425" t="s">
        <v>38</v>
      </c>
      <c r="S41" s="426" t="s">
        <v>18</v>
      </c>
      <c r="T41" s="424" t="s">
        <v>195</v>
      </c>
      <c r="U41" s="425" t="s">
        <v>430</v>
      </c>
      <c r="V41" s="426" t="s">
        <v>8</v>
      </c>
      <c r="W41" s="424" t="s">
        <v>195</v>
      </c>
      <c r="X41" s="425" t="s">
        <v>427</v>
      </c>
      <c r="Y41" s="426" t="s">
        <v>59</v>
      </c>
      <c r="Z41" s="424" t="s">
        <v>198</v>
      </c>
      <c r="AA41" s="425" t="s">
        <v>116</v>
      </c>
      <c r="AB41" s="426" t="s">
        <v>18</v>
      </c>
      <c r="AC41" s="424" t="s">
        <v>196</v>
      </c>
      <c r="AD41" s="425" t="s">
        <v>32</v>
      </c>
      <c r="AE41" s="426" t="s">
        <v>438</v>
      </c>
      <c r="AF41" s="424" t="s">
        <v>197</v>
      </c>
      <c r="AG41" s="425" t="s">
        <v>41</v>
      </c>
      <c r="AH41" s="426" t="s">
        <v>596</v>
      </c>
      <c r="AI41" s="424" t="s">
        <v>174</v>
      </c>
      <c r="AJ41" s="425" t="s">
        <v>29</v>
      </c>
      <c r="AK41" s="426"/>
      <c r="AL41" s="424" t="s">
        <v>175</v>
      </c>
      <c r="AM41" s="425" t="s">
        <v>397</v>
      </c>
      <c r="AN41" s="426"/>
      <c r="AO41" s="424" t="s">
        <v>176</v>
      </c>
      <c r="AP41" s="425" t="s">
        <v>131</v>
      </c>
      <c r="AQ41" s="426"/>
      <c r="AR41" s="424" t="s">
        <v>177</v>
      </c>
      <c r="AS41" s="425" t="s">
        <v>31</v>
      </c>
      <c r="AT41" s="426"/>
      <c r="AU41" s="424" t="s">
        <v>184</v>
      </c>
      <c r="AV41" s="425" t="s">
        <v>421</v>
      </c>
      <c r="AW41" s="426"/>
      <c r="AX41" s="424" t="s">
        <v>185</v>
      </c>
      <c r="AY41" s="425" t="s">
        <v>30</v>
      </c>
      <c r="AZ41" s="426"/>
      <c r="BA41" s="424" t="s">
        <v>179</v>
      </c>
      <c r="BB41" s="425" t="s">
        <v>37</v>
      </c>
      <c r="BC41" s="426"/>
      <c r="BD41" s="424"/>
      <c r="BE41" s="425"/>
      <c r="BF41" s="426"/>
      <c r="BG41" s="424"/>
      <c r="BH41" s="425"/>
      <c r="BI41" s="426"/>
      <c r="BJ41" s="424"/>
      <c r="BK41" s="425"/>
      <c r="BL41" s="426"/>
      <c r="BM41" s="424" t="s">
        <v>180</v>
      </c>
      <c r="BN41" s="425" t="s">
        <v>422</v>
      </c>
      <c r="BO41" s="426"/>
      <c r="BP41" s="424" t="s">
        <v>192</v>
      </c>
      <c r="BQ41" s="425" t="s">
        <v>15</v>
      </c>
      <c r="BR41" s="426"/>
      <c r="BS41" s="424"/>
      <c r="BT41" s="425"/>
      <c r="BU41" s="426"/>
      <c r="BV41" s="424"/>
      <c r="BW41" s="425"/>
      <c r="BX41" s="426"/>
      <c r="BY41" s="424"/>
      <c r="BZ41" s="425"/>
      <c r="CA41" s="426"/>
      <c r="CB41" s="424"/>
      <c r="CC41" s="425"/>
      <c r="CD41" s="426"/>
      <c r="CE41" s="434"/>
      <c r="CF41" s="435"/>
      <c r="CG41" s="436"/>
      <c r="CH41" s="434"/>
      <c r="CI41" s="435"/>
      <c r="CJ41" s="436"/>
      <c r="CK41" s="434"/>
      <c r="CL41" s="435"/>
      <c r="CM41" s="436"/>
      <c r="CN41" s="434"/>
      <c r="CO41" s="435"/>
      <c r="CP41" s="436"/>
      <c r="CQ41" s="434"/>
      <c r="CR41" s="435"/>
      <c r="CS41" s="436"/>
      <c r="CT41" s="434"/>
      <c r="CU41" s="435"/>
      <c r="CV41" s="436"/>
      <c r="CW41" s="434"/>
      <c r="CX41" s="435"/>
      <c r="CY41" s="436"/>
      <c r="CZ41" s="434"/>
      <c r="DA41" s="435"/>
      <c r="DB41" s="436"/>
      <c r="DC41" s="434"/>
      <c r="DD41" s="435"/>
      <c r="DE41" s="436"/>
      <c r="DF41" s="434"/>
      <c r="DG41" s="435"/>
      <c r="DH41" s="436"/>
      <c r="DI41" s="434"/>
      <c r="DJ41" s="435"/>
      <c r="DK41" s="436"/>
      <c r="DL41" s="434"/>
      <c r="DM41" s="435"/>
      <c r="DN41" s="436"/>
      <c r="DO41" s="434"/>
      <c r="DP41" s="435"/>
      <c r="DQ41" s="436"/>
      <c r="DR41" s="434"/>
      <c r="DS41" s="435"/>
      <c r="DT41" s="436"/>
      <c r="DV41" s="390"/>
      <c r="DW41" s="390"/>
      <c r="DX41" s="390"/>
      <c r="DY41" s="390"/>
      <c r="DZ41" s="390"/>
      <c r="EA41" s="390"/>
      <c r="EB41" s="390"/>
      <c r="EC41" s="390"/>
      <c r="ED41" s="390"/>
      <c r="EE41" s="390"/>
      <c r="EF41" s="390"/>
      <c r="EG41" s="390"/>
      <c r="EH41" s="390"/>
      <c r="EI41" s="390"/>
      <c r="EJ41" s="390"/>
      <c r="EK41" s="390"/>
      <c r="EL41" s="390"/>
    </row>
    <row r="42" spans="1:142" s="437" customFormat="1" ht="18" customHeight="1">
      <c r="A42" s="525"/>
      <c r="B42" s="493"/>
      <c r="C42" s="496"/>
      <c r="D42" s="491"/>
      <c r="E42" s="418"/>
      <c r="F42" s="419" t="s">
        <v>594</v>
      </c>
      <c r="G42" s="420"/>
      <c r="H42" s="418"/>
      <c r="I42" s="419"/>
      <c r="J42" s="420"/>
      <c r="K42" s="418"/>
      <c r="L42" s="419"/>
      <c r="M42" s="420"/>
      <c r="N42" s="418"/>
      <c r="O42" s="419"/>
      <c r="P42" s="420"/>
      <c r="Q42" s="418"/>
      <c r="R42" s="419"/>
      <c r="S42" s="420"/>
      <c r="T42" s="418"/>
      <c r="U42" s="419" t="s">
        <v>436</v>
      </c>
      <c r="V42" s="420"/>
      <c r="W42" s="418"/>
      <c r="X42" s="419" t="s">
        <v>398</v>
      </c>
      <c r="Y42" s="420" t="s">
        <v>565</v>
      </c>
      <c r="Z42" s="418"/>
      <c r="AA42" s="419"/>
      <c r="AB42" s="420"/>
      <c r="AC42" s="418"/>
      <c r="AD42" s="419"/>
      <c r="AE42" s="420"/>
      <c r="AF42" s="418"/>
      <c r="AG42" s="419"/>
      <c r="AH42" s="420"/>
      <c r="AI42" s="418"/>
      <c r="AJ42" s="419"/>
      <c r="AK42" s="420"/>
      <c r="AL42" s="418"/>
      <c r="AM42" s="419"/>
      <c r="AN42" s="420"/>
      <c r="AO42" s="418"/>
      <c r="AP42" s="419"/>
      <c r="AQ42" s="420"/>
      <c r="AR42" s="418"/>
      <c r="AS42" s="419"/>
      <c r="AT42" s="420"/>
      <c r="AU42" s="418"/>
      <c r="AV42" s="419"/>
      <c r="AW42" s="420"/>
      <c r="AX42" s="418"/>
      <c r="AY42" s="419"/>
      <c r="AZ42" s="420"/>
      <c r="BA42" s="418"/>
      <c r="BB42" s="419"/>
      <c r="BC42" s="420"/>
      <c r="BD42" s="418"/>
      <c r="BE42" s="419"/>
      <c r="BF42" s="420"/>
      <c r="BG42" s="418"/>
      <c r="BH42" s="419"/>
      <c r="BI42" s="420"/>
      <c r="BJ42" s="418"/>
      <c r="BK42" s="419"/>
      <c r="BL42" s="420"/>
      <c r="BM42" s="418"/>
      <c r="BN42" s="419"/>
      <c r="BO42" s="420"/>
      <c r="BP42" s="418"/>
      <c r="BQ42" s="419"/>
      <c r="BR42" s="420"/>
      <c r="BS42" s="418"/>
      <c r="BT42" s="419"/>
      <c r="BU42" s="420"/>
      <c r="BV42" s="418"/>
      <c r="BW42" s="419"/>
      <c r="BX42" s="420"/>
      <c r="BY42" s="418"/>
      <c r="BZ42" s="419"/>
      <c r="CA42" s="420"/>
      <c r="CB42" s="418"/>
      <c r="CC42" s="419"/>
      <c r="CD42" s="420"/>
      <c r="CE42" s="438"/>
      <c r="CF42" s="439"/>
      <c r="CG42" s="440"/>
      <c r="CH42" s="438"/>
      <c r="CI42" s="439"/>
      <c r="CJ42" s="440"/>
      <c r="CK42" s="438"/>
      <c r="CL42" s="439"/>
      <c r="CM42" s="440"/>
      <c r="CN42" s="438"/>
      <c r="CO42" s="439"/>
      <c r="CP42" s="440"/>
      <c r="CQ42" s="438"/>
      <c r="CR42" s="439"/>
      <c r="CS42" s="440"/>
      <c r="CT42" s="438"/>
      <c r="CU42" s="439"/>
      <c r="CV42" s="440"/>
      <c r="CW42" s="438"/>
      <c r="CX42" s="439"/>
      <c r="CY42" s="440"/>
      <c r="CZ42" s="438"/>
      <c r="DA42" s="439"/>
      <c r="DB42" s="440"/>
      <c r="DC42" s="438"/>
      <c r="DD42" s="439"/>
      <c r="DE42" s="440"/>
      <c r="DF42" s="438"/>
      <c r="DG42" s="439"/>
      <c r="DH42" s="440"/>
      <c r="DI42" s="438"/>
      <c r="DJ42" s="439"/>
      <c r="DK42" s="440"/>
      <c r="DL42" s="438"/>
      <c r="DM42" s="439"/>
      <c r="DN42" s="440"/>
      <c r="DO42" s="438"/>
      <c r="DP42" s="439"/>
      <c r="DQ42" s="440"/>
      <c r="DR42" s="438"/>
      <c r="DS42" s="439"/>
      <c r="DT42" s="440"/>
      <c r="DV42" s="390"/>
      <c r="DW42" s="390"/>
      <c r="DX42" s="390"/>
      <c r="DY42" s="390"/>
      <c r="DZ42" s="390"/>
      <c r="EA42" s="390"/>
      <c r="EB42" s="390"/>
      <c r="EC42" s="390"/>
      <c r="ED42" s="390"/>
      <c r="EE42" s="390"/>
      <c r="EF42" s="390"/>
      <c r="EG42" s="390"/>
      <c r="EH42" s="390"/>
      <c r="EI42" s="390"/>
      <c r="EJ42" s="390"/>
      <c r="EK42" s="390"/>
      <c r="EL42" s="390"/>
    </row>
    <row r="43" spans="1:142" s="437" customFormat="1" ht="18" customHeight="1">
      <c r="A43" s="525"/>
      <c r="B43" s="493"/>
      <c r="C43" s="496"/>
      <c r="D43" s="488" t="s">
        <v>503</v>
      </c>
      <c r="E43" s="427"/>
      <c r="F43" s="428"/>
      <c r="G43" s="429"/>
      <c r="H43" s="427"/>
      <c r="I43" s="428"/>
      <c r="J43" s="429"/>
      <c r="K43" s="427"/>
      <c r="L43" s="428"/>
      <c r="M43" s="429"/>
      <c r="N43" s="427"/>
      <c r="O43" s="428"/>
      <c r="P43" s="429"/>
      <c r="Q43" s="427"/>
      <c r="R43" s="428"/>
      <c r="S43" s="429"/>
      <c r="T43" s="427"/>
      <c r="U43" s="428"/>
      <c r="V43" s="429"/>
      <c r="W43" s="427"/>
      <c r="X43" s="428"/>
      <c r="Y43" s="429"/>
      <c r="Z43" s="427"/>
      <c r="AA43" s="428"/>
      <c r="AB43" s="429"/>
      <c r="AC43" s="427"/>
      <c r="AD43" s="428"/>
      <c r="AE43" s="429"/>
      <c r="AF43" s="427"/>
      <c r="AG43" s="428"/>
      <c r="AH43" s="429"/>
      <c r="AI43" s="427"/>
      <c r="AJ43" s="428"/>
      <c r="AK43" s="433"/>
      <c r="AL43" s="427"/>
      <c r="AM43" s="428"/>
      <c r="AN43" s="433"/>
      <c r="AO43" s="427"/>
      <c r="AP43" s="428"/>
      <c r="AQ43" s="433"/>
      <c r="AR43" s="427"/>
      <c r="AS43" s="428"/>
      <c r="AT43" s="433"/>
      <c r="AU43" s="427"/>
      <c r="AV43" s="428"/>
      <c r="AW43" s="433"/>
      <c r="AX43" s="427"/>
      <c r="AY43" s="428"/>
      <c r="AZ43" s="433"/>
      <c r="BA43" s="427"/>
      <c r="BB43" s="428"/>
      <c r="BC43" s="433"/>
      <c r="BD43" s="427"/>
      <c r="BE43" s="428"/>
      <c r="BF43" s="433"/>
      <c r="BG43" s="427"/>
      <c r="BH43" s="428"/>
      <c r="BI43" s="433"/>
      <c r="BJ43" s="427"/>
      <c r="BK43" s="428"/>
      <c r="BL43" s="433"/>
      <c r="BM43" s="427"/>
      <c r="BN43" s="428"/>
      <c r="BO43" s="433"/>
      <c r="BP43" s="427"/>
      <c r="BQ43" s="428"/>
      <c r="BR43" s="433"/>
      <c r="BS43" s="427"/>
      <c r="BT43" s="428"/>
      <c r="BU43" s="433"/>
      <c r="BV43" s="427"/>
      <c r="BW43" s="428"/>
      <c r="BX43" s="433"/>
      <c r="BY43" s="427"/>
      <c r="BZ43" s="428"/>
      <c r="CA43" s="433"/>
      <c r="CB43" s="427"/>
      <c r="CC43" s="428"/>
      <c r="CD43" s="433"/>
      <c r="CE43" s="441"/>
      <c r="CF43" s="442"/>
      <c r="CG43" s="443"/>
      <c r="CH43" s="441"/>
      <c r="CI43" s="442"/>
      <c r="CJ43" s="443"/>
      <c r="CK43" s="441"/>
      <c r="CL43" s="442"/>
      <c r="CM43" s="443"/>
      <c r="CN43" s="441"/>
      <c r="CO43" s="442"/>
      <c r="CP43" s="443"/>
      <c r="CQ43" s="441"/>
      <c r="CR43" s="442"/>
      <c r="CS43" s="443"/>
      <c r="CT43" s="441"/>
      <c r="CU43" s="442"/>
      <c r="CV43" s="443"/>
      <c r="CW43" s="441"/>
      <c r="CX43" s="442"/>
      <c r="CY43" s="443"/>
      <c r="CZ43" s="441"/>
      <c r="DA43" s="442"/>
      <c r="DB43" s="443"/>
      <c r="DC43" s="441"/>
      <c r="DD43" s="442"/>
      <c r="DE43" s="443"/>
      <c r="DF43" s="441"/>
      <c r="DG43" s="442"/>
      <c r="DH43" s="443"/>
      <c r="DI43" s="441"/>
      <c r="DJ43" s="442"/>
      <c r="DK43" s="443"/>
      <c r="DL43" s="441"/>
      <c r="DM43" s="442"/>
      <c r="DN43" s="443"/>
      <c r="DO43" s="441"/>
      <c r="DP43" s="442"/>
      <c r="DQ43" s="443"/>
      <c r="DR43" s="441"/>
      <c r="DS43" s="442"/>
      <c r="DT43" s="443"/>
      <c r="DV43" s="390"/>
      <c r="DW43" s="390"/>
      <c r="DX43" s="390"/>
      <c r="DY43" s="390"/>
      <c r="DZ43" s="390"/>
      <c r="EA43" s="390"/>
      <c r="EB43" s="390"/>
      <c r="EC43" s="390"/>
      <c r="ED43" s="390"/>
      <c r="EE43" s="390"/>
      <c r="EF43" s="390"/>
      <c r="EG43" s="390"/>
      <c r="EH43" s="390"/>
      <c r="EI43" s="390"/>
      <c r="EJ43" s="390"/>
      <c r="EK43" s="390"/>
      <c r="EL43" s="390"/>
    </row>
    <row r="44" spans="1:142" s="437" customFormat="1" ht="18" customHeight="1" thickBot="1">
      <c r="A44" s="525"/>
      <c r="B44" s="494"/>
      <c r="C44" s="497"/>
      <c r="D44" s="489"/>
      <c r="E44" s="430"/>
      <c r="F44" s="431"/>
      <c r="G44" s="432"/>
      <c r="H44" s="430"/>
      <c r="I44" s="431"/>
      <c r="J44" s="432"/>
      <c r="K44" s="430"/>
      <c r="L44" s="431"/>
      <c r="M44" s="432"/>
      <c r="N44" s="430"/>
      <c r="O44" s="431"/>
      <c r="P44" s="432"/>
      <c r="Q44" s="430"/>
      <c r="R44" s="431"/>
      <c r="S44" s="432"/>
      <c r="T44" s="430"/>
      <c r="U44" s="431"/>
      <c r="V44" s="432"/>
      <c r="W44" s="430"/>
      <c r="X44" s="431"/>
      <c r="Y44" s="432"/>
      <c r="Z44" s="430"/>
      <c r="AA44" s="431"/>
      <c r="AB44" s="432"/>
      <c r="AC44" s="430"/>
      <c r="AD44" s="431"/>
      <c r="AE44" s="432"/>
      <c r="AF44" s="430"/>
      <c r="AG44" s="431"/>
      <c r="AH44" s="432"/>
      <c r="AI44" s="430"/>
      <c r="AJ44" s="431"/>
      <c r="AK44" s="432"/>
      <c r="AL44" s="430"/>
      <c r="AM44" s="431"/>
      <c r="AN44" s="432"/>
      <c r="AO44" s="430"/>
      <c r="AP44" s="431"/>
      <c r="AQ44" s="432"/>
      <c r="AR44" s="430"/>
      <c r="AS44" s="431"/>
      <c r="AT44" s="432"/>
      <c r="AU44" s="430"/>
      <c r="AV44" s="431"/>
      <c r="AW44" s="432"/>
      <c r="AX44" s="430"/>
      <c r="AY44" s="431"/>
      <c r="AZ44" s="432"/>
      <c r="BA44" s="430"/>
      <c r="BB44" s="431"/>
      <c r="BC44" s="432"/>
      <c r="BD44" s="430"/>
      <c r="BE44" s="431"/>
      <c r="BF44" s="432"/>
      <c r="BG44" s="430"/>
      <c r="BH44" s="431"/>
      <c r="BI44" s="432"/>
      <c r="BJ44" s="430"/>
      <c r="BK44" s="431"/>
      <c r="BL44" s="432"/>
      <c r="BM44" s="430"/>
      <c r="BN44" s="431"/>
      <c r="BO44" s="432"/>
      <c r="BP44" s="430"/>
      <c r="BQ44" s="431"/>
      <c r="BR44" s="432"/>
      <c r="BS44" s="430"/>
      <c r="BT44" s="431"/>
      <c r="BU44" s="432"/>
      <c r="BV44" s="430"/>
      <c r="BW44" s="431"/>
      <c r="BX44" s="432"/>
      <c r="BY44" s="430"/>
      <c r="BZ44" s="431"/>
      <c r="CA44" s="432"/>
      <c r="CB44" s="430"/>
      <c r="CC44" s="431"/>
      <c r="CD44" s="432"/>
      <c r="CE44" s="444"/>
      <c r="CF44" s="445"/>
      <c r="CG44" s="446"/>
      <c r="CH44" s="444"/>
      <c r="CI44" s="445"/>
      <c r="CJ44" s="446"/>
      <c r="CK44" s="444"/>
      <c r="CL44" s="445"/>
      <c r="CM44" s="446"/>
      <c r="CN44" s="444"/>
      <c r="CO44" s="445"/>
      <c r="CP44" s="446"/>
      <c r="CQ44" s="444"/>
      <c r="CR44" s="445"/>
      <c r="CS44" s="446"/>
      <c r="CT44" s="444"/>
      <c r="CU44" s="445"/>
      <c r="CV44" s="446"/>
      <c r="CW44" s="444"/>
      <c r="CX44" s="445"/>
      <c r="CY44" s="446"/>
      <c r="CZ44" s="444"/>
      <c r="DA44" s="445"/>
      <c r="DB44" s="446"/>
      <c r="DC44" s="444"/>
      <c r="DD44" s="445"/>
      <c r="DE44" s="446"/>
      <c r="DF44" s="444"/>
      <c r="DG44" s="445"/>
      <c r="DH44" s="446"/>
      <c r="DI44" s="444"/>
      <c r="DJ44" s="445"/>
      <c r="DK44" s="446"/>
      <c r="DL44" s="444"/>
      <c r="DM44" s="445"/>
      <c r="DN44" s="446"/>
      <c r="DO44" s="444"/>
      <c r="DP44" s="445"/>
      <c r="DQ44" s="446"/>
      <c r="DR44" s="444"/>
      <c r="DS44" s="445"/>
      <c r="DT44" s="446"/>
      <c r="DV44" s="390"/>
      <c r="DW44" s="390"/>
      <c r="DX44" s="390"/>
      <c r="DY44" s="390"/>
      <c r="DZ44" s="390"/>
      <c r="EA44" s="390"/>
      <c r="EB44" s="390"/>
      <c r="EC44" s="390"/>
      <c r="ED44" s="390"/>
      <c r="EE44" s="390"/>
      <c r="EF44" s="390"/>
      <c r="EG44" s="390"/>
      <c r="EH44" s="390"/>
      <c r="EI44" s="390"/>
      <c r="EJ44" s="390"/>
      <c r="EK44" s="390"/>
      <c r="EL44" s="390"/>
    </row>
    <row r="45" spans="1:142" s="437" customFormat="1" ht="18" customHeight="1">
      <c r="A45" s="525"/>
      <c r="B45" s="492" t="s">
        <v>56</v>
      </c>
      <c r="C45" s="495">
        <v>44868</v>
      </c>
      <c r="D45" s="490" t="s">
        <v>501</v>
      </c>
      <c r="E45" s="412" t="s">
        <v>197</v>
      </c>
      <c r="F45" s="413" t="s">
        <v>14</v>
      </c>
      <c r="G45" s="414" t="s">
        <v>18</v>
      </c>
      <c r="H45" s="412" t="s">
        <v>195</v>
      </c>
      <c r="I45" s="413" t="s">
        <v>35</v>
      </c>
      <c r="J45" s="414" t="s">
        <v>8</v>
      </c>
      <c r="K45" s="412" t="s">
        <v>195</v>
      </c>
      <c r="L45" s="413" t="s">
        <v>427</v>
      </c>
      <c r="M45" s="414" t="s">
        <v>8</v>
      </c>
      <c r="N45" s="412" t="s">
        <v>195</v>
      </c>
      <c r="O45" s="413" t="s">
        <v>29</v>
      </c>
      <c r="P45" s="414" t="s">
        <v>413</v>
      </c>
      <c r="Q45" s="412" t="s">
        <v>197</v>
      </c>
      <c r="R45" s="413" t="s">
        <v>38</v>
      </c>
      <c r="S45" s="414" t="s">
        <v>18</v>
      </c>
      <c r="T45" s="412" t="s">
        <v>198</v>
      </c>
      <c r="U45" s="413" t="s">
        <v>398</v>
      </c>
      <c r="V45" s="414" t="s">
        <v>18</v>
      </c>
      <c r="W45" s="412" t="s">
        <v>196</v>
      </c>
      <c r="X45" s="413" t="s">
        <v>594</v>
      </c>
      <c r="Y45" s="414" t="s">
        <v>438</v>
      </c>
      <c r="Z45" s="412" t="s">
        <v>199</v>
      </c>
      <c r="AA45" s="413" t="s">
        <v>32</v>
      </c>
      <c r="AB45" s="414" t="s">
        <v>413</v>
      </c>
      <c r="AC45" s="412" t="s">
        <v>197</v>
      </c>
      <c r="AD45" s="413" t="s">
        <v>41</v>
      </c>
      <c r="AE45" s="414" t="s">
        <v>596</v>
      </c>
      <c r="AF45" s="412" t="s">
        <v>189</v>
      </c>
      <c r="AG45" s="413" t="s">
        <v>585</v>
      </c>
      <c r="AH45" s="414" t="s">
        <v>413</v>
      </c>
      <c r="AI45" s="412" t="s">
        <v>175</v>
      </c>
      <c r="AJ45" s="413" t="s">
        <v>37</v>
      </c>
      <c r="AK45" s="414"/>
      <c r="AL45" s="412" t="s">
        <v>176</v>
      </c>
      <c r="AM45" s="413" t="s">
        <v>77</v>
      </c>
      <c r="AN45" s="414"/>
      <c r="AO45" s="412" t="s">
        <v>177</v>
      </c>
      <c r="AP45" s="413" t="s">
        <v>33</v>
      </c>
      <c r="AQ45" s="414"/>
      <c r="AR45" s="412" t="s">
        <v>178</v>
      </c>
      <c r="AS45" s="413" t="s">
        <v>31</v>
      </c>
      <c r="AT45" s="414"/>
      <c r="AU45" s="412" t="s">
        <v>185</v>
      </c>
      <c r="AV45" s="413" t="s">
        <v>30</v>
      </c>
      <c r="AW45" s="414"/>
      <c r="AX45" s="412" t="s">
        <v>179</v>
      </c>
      <c r="AY45" s="413" t="s">
        <v>422</v>
      </c>
      <c r="AZ45" s="414"/>
      <c r="BA45" s="412" t="s">
        <v>180</v>
      </c>
      <c r="BB45" s="413" t="s">
        <v>421</v>
      </c>
      <c r="BC45" s="414"/>
      <c r="BD45" s="412"/>
      <c r="BE45" s="413"/>
      <c r="BF45" s="414"/>
      <c r="BG45" s="412"/>
      <c r="BH45" s="413"/>
      <c r="BI45" s="414"/>
      <c r="BJ45" s="412"/>
      <c r="BK45" s="413"/>
      <c r="BL45" s="414"/>
      <c r="BM45" s="412" t="s">
        <v>181</v>
      </c>
      <c r="BN45" s="413" t="s">
        <v>397</v>
      </c>
      <c r="BO45" s="414"/>
      <c r="BP45" s="412" t="s">
        <v>171</v>
      </c>
      <c r="BQ45" s="413" t="s">
        <v>131</v>
      </c>
      <c r="BR45" s="414"/>
      <c r="BS45" s="412"/>
      <c r="BT45" s="413"/>
      <c r="BU45" s="414"/>
      <c r="BV45" s="412"/>
      <c r="BW45" s="413"/>
      <c r="BX45" s="414"/>
      <c r="BY45" s="412"/>
      <c r="BZ45" s="413"/>
      <c r="CA45" s="414"/>
      <c r="CB45" s="412"/>
      <c r="CC45" s="413"/>
      <c r="CD45" s="414"/>
      <c r="CE45" s="447"/>
      <c r="CF45" s="448"/>
      <c r="CG45" s="449"/>
      <c r="CH45" s="447"/>
      <c r="CI45" s="448"/>
      <c r="CJ45" s="449"/>
      <c r="CK45" s="447"/>
      <c r="CL45" s="448"/>
      <c r="CM45" s="449"/>
      <c r="CN45" s="447"/>
      <c r="CO45" s="448"/>
      <c r="CP45" s="449"/>
      <c r="CQ45" s="447"/>
      <c r="CR45" s="448"/>
      <c r="CS45" s="449"/>
      <c r="CT45" s="447"/>
      <c r="CU45" s="448"/>
      <c r="CV45" s="449"/>
      <c r="CW45" s="447"/>
      <c r="CX45" s="448"/>
      <c r="CY45" s="449"/>
      <c r="CZ45" s="447"/>
      <c r="DA45" s="448"/>
      <c r="DB45" s="449"/>
      <c r="DC45" s="447"/>
      <c r="DD45" s="448"/>
      <c r="DE45" s="449"/>
      <c r="DF45" s="447"/>
      <c r="DG45" s="448"/>
      <c r="DH45" s="449"/>
      <c r="DI45" s="447"/>
      <c r="DJ45" s="448"/>
      <c r="DK45" s="449"/>
      <c r="DL45" s="447"/>
      <c r="DM45" s="448"/>
      <c r="DN45" s="449"/>
      <c r="DO45" s="447"/>
      <c r="DP45" s="448"/>
      <c r="DQ45" s="449"/>
      <c r="DR45" s="447"/>
      <c r="DS45" s="448"/>
      <c r="DT45" s="449"/>
      <c r="DV45" s="390"/>
      <c r="DW45" s="390"/>
      <c r="DX45" s="390"/>
      <c r="DY45" s="390"/>
      <c r="DZ45" s="390"/>
      <c r="EA45" s="390"/>
      <c r="EB45" s="390"/>
      <c r="EC45" s="390"/>
      <c r="ED45" s="390"/>
      <c r="EE45" s="390"/>
      <c r="EF45" s="390"/>
      <c r="EG45" s="390"/>
      <c r="EH45" s="390"/>
      <c r="EI45" s="390"/>
      <c r="EJ45" s="390"/>
      <c r="EK45" s="390"/>
      <c r="EL45" s="390"/>
    </row>
    <row r="46" spans="1:142" s="437" customFormat="1" ht="18" customHeight="1">
      <c r="A46" s="525"/>
      <c r="B46" s="493"/>
      <c r="C46" s="496"/>
      <c r="D46" s="491"/>
      <c r="E46" s="418"/>
      <c r="F46" s="419"/>
      <c r="G46" s="420"/>
      <c r="H46" s="418"/>
      <c r="I46" s="419" t="s">
        <v>64</v>
      </c>
      <c r="J46" s="420"/>
      <c r="K46" s="418"/>
      <c r="L46" s="419" t="s">
        <v>430</v>
      </c>
      <c r="M46" s="420"/>
      <c r="N46" s="418"/>
      <c r="O46" s="419" t="s">
        <v>42</v>
      </c>
      <c r="P46" s="420"/>
      <c r="Q46" s="418"/>
      <c r="R46" s="419"/>
      <c r="S46" s="420"/>
      <c r="T46" s="418"/>
      <c r="U46" s="419"/>
      <c r="V46" s="420"/>
      <c r="W46" s="418"/>
      <c r="X46" s="419"/>
      <c r="Y46" s="420"/>
      <c r="Z46" s="418"/>
      <c r="AA46" s="419"/>
      <c r="AB46" s="420"/>
      <c r="AC46" s="418"/>
      <c r="AD46" s="419"/>
      <c r="AE46" s="420"/>
      <c r="AF46" s="418"/>
      <c r="AG46" s="419" t="s">
        <v>583</v>
      </c>
      <c r="AH46" s="420"/>
      <c r="AI46" s="418"/>
      <c r="AJ46" s="419"/>
      <c r="AK46" s="420"/>
      <c r="AL46" s="418"/>
      <c r="AM46" s="419"/>
      <c r="AN46" s="420"/>
      <c r="AO46" s="418"/>
      <c r="AP46" s="419"/>
      <c r="AQ46" s="420"/>
      <c r="AR46" s="418"/>
      <c r="AS46" s="419"/>
      <c r="AT46" s="420"/>
      <c r="AU46" s="418"/>
      <c r="AV46" s="419"/>
      <c r="AW46" s="420"/>
      <c r="AX46" s="418"/>
      <c r="AY46" s="419"/>
      <c r="AZ46" s="420"/>
      <c r="BA46" s="418"/>
      <c r="BB46" s="419"/>
      <c r="BC46" s="420"/>
      <c r="BD46" s="418"/>
      <c r="BE46" s="419"/>
      <c r="BF46" s="420"/>
      <c r="BG46" s="418"/>
      <c r="BH46" s="419"/>
      <c r="BI46" s="420"/>
      <c r="BJ46" s="418"/>
      <c r="BK46" s="419"/>
      <c r="BL46" s="420"/>
      <c r="BM46" s="418"/>
      <c r="BN46" s="419"/>
      <c r="BO46" s="420"/>
      <c r="BP46" s="418"/>
      <c r="BQ46" s="419"/>
      <c r="BR46" s="420"/>
      <c r="BS46" s="418"/>
      <c r="BT46" s="419"/>
      <c r="BU46" s="420"/>
      <c r="BV46" s="418"/>
      <c r="BW46" s="419"/>
      <c r="BX46" s="420"/>
      <c r="BY46" s="418"/>
      <c r="BZ46" s="419"/>
      <c r="CA46" s="420"/>
      <c r="CB46" s="418"/>
      <c r="CC46" s="419"/>
      <c r="CD46" s="420"/>
      <c r="CE46" s="438"/>
      <c r="CF46" s="439"/>
      <c r="CG46" s="440"/>
      <c r="CH46" s="438"/>
      <c r="CI46" s="439"/>
      <c r="CJ46" s="440"/>
      <c r="CK46" s="438"/>
      <c r="CL46" s="439"/>
      <c r="CM46" s="440"/>
      <c r="CN46" s="438"/>
      <c r="CO46" s="439"/>
      <c r="CP46" s="440"/>
      <c r="CQ46" s="438"/>
      <c r="CR46" s="439"/>
      <c r="CS46" s="440"/>
      <c r="CT46" s="438"/>
      <c r="CU46" s="439"/>
      <c r="CV46" s="440"/>
      <c r="CW46" s="438"/>
      <c r="CX46" s="439"/>
      <c r="CY46" s="440"/>
      <c r="CZ46" s="438"/>
      <c r="DA46" s="439"/>
      <c r="DB46" s="440"/>
      <c r="DC46" s="438"/>
      <c r="DD46" s="439"/>
      <c r="DE46" s="440"/>
      <c r="DF46" s="438"/>
      <c r="DG46" s="439"/>
      <c r="DH46" s="440"/>
      <c r="DI46" s="438"/>
      <c r="DJ46" s="439"/>
      <c r="DK46" s="440"/>
      <c r="DL46" s="438"/>
      <c r="DM46" s="439"/>
      <c r="DN46" s="440"/>
      <c r="DO46" s="438"/>
      <c r="DP46" s="439"/>
      <c r="DQ46" s="440"/>
      <c r="DR46" s="438"/>
      <c r="DS46" s="439"/>
      <c r="DT46" s="440"/>
      <c r="DV46" s="390"/>
      <c r="DW46" s="390"/>
      <c r="DX46" s="390"/>
      <c r="DY46" s="390"/>
      <c r="DZ46" s="390"/>
      <c r="EA46" s="390"/>
      <c r="EB46" s="390"/>
      <c r="EC46" s="390"/>
      <c r="ED46" s="390"/>
      <c r="EE46" s="390"/>
      <c r="EF46" s="390"/>
      <c r="EG46" s="390"/>
      <c r="EH46" s="390"/>
      <c r="EI46" s="390"/>
      <c r="EJ46" s="390"/>
      <c r="EK46" s="390"/>
      <c r="EL46" s="390"/>
    </row>
    <row r="47" spans="1:142" s="437" customFormat="1" ht="18" customHeight="1">
      <c r="A47" s="525"/>
      <c r="B47" s="493"/>
      <c r="C47" s="496"/>
      <c r="D47" s="488" t="s">
        <v>502</v>
      </c>
      <c r="E47" s="424" t="s">
        <v>197</v>
      </c>
      <c r="F47" s="425" t="s">
        <v>14</v>
      </c>
      <c r="G47" s="426" t="s">
        <v>18</v>
      </c>
      <c r="H47" s="424" t="s">
        <v>198</v>
      </c>
      <c r="I47" s="425" t="s">
        <v>116</v>
      </c>
      <c r="J47" s="426" t="s">
        <v>18</v>
      </c>
      <c r="K47" s="424" t="s">
        <v>196</v>
      </c>
      <c r="L47" s="425" t="s">
        <v>3</v>
      </c>
      <c r="M47" s="426" t="s">
        <v>438</v>
      </c>
      <c r="N47" s="424" t="s">
        <v>197</v>
      </c>
      <c r="O47" s="425" t="s">
        <v>38</v>
      </c>
      <c r="P47" s="426" t="s">
        <v>18</v>
      </c>
      <c r="Q47" s="424" t="s">
        <v>195</v>
      </c>
      <c r="R47" s="425" t="s">
        <v>414</v>
      </c>
      <c r="S47" s="426" t="s">
        <v>8</v>
      </c>
      <c r="T47" s="424" t="s">
        <v>195</v>
      </c>
      <c r="U47" s="425" t="s">
        <v>430</v>
      </c>
      <c r="V47" s="426" t="s">
        <v>8</v>
      </c>
      <c r="W47" s="424" t="s">
        <v>195</v>
      </c>
      <c r="X47" s="425" t="s">
        <v>427</v>
      </c>
      <c r="Y47" s="426" t="s">
        <v>59</v>
      </c>
      <c r="Z47" s="424" t="s">
        <v>190</v>
      </c>
      <c r="AA47" s="425" t="s">
        <v>586</v>
      </c>
      <c r="AB47" s="426" t="s">
        <v>413</v>
      </c>
      <c r="AC47" s="424" t="s">
        <v>195</v>
      </c>
      <c r="AD47" s="425" t="s">
        <v>29</v>
      </c>
      <c r="AE47" s="426" t="s">
        <v>19</v>
      </c>
      <c r="AF47" s="424" t="s">
        <v>197</v>
      </c>
      <c r="AG47" s="425" t="s">
        <v>41</v>
      </c>
      <c r="AH47" s="426" t="s">
        <v>596</v>
      </c>
      <c r="AI47" s="424" t="s">
        <v>176</v>
      </c>
      <c r="AJ47" s="425" t="s">
        <v>131</v>
      </c>
      <c r="AK47" s="426"/>
      <c r="AL47" s="424" t="s">
        <v>177</v>
      </c>
      <c r="AM47" s="425" t="s">
        <v>422</v>
      </c>
      <c r="AN47" s="426"/>
      <c r="AO47" s="424" t="s">
        <v>178</v>
      </c>
      <c r="AP47" s="425" t="s">
        <v>31</v>
      </c>
      <c r="AQ47" s="426"/>
      <c r="AR47" s="424" t="s">
        <v>169</v>
      </c>
      <c r="AS47" s="425" t="s">
        <v>421</v>
      </c>
      <c r="AT47" s="426"/>
      <c r="AU47" s="424" t="s">
        <v>186</v>
      </c>
      <c r="AV47" s="425" t="s">
        <v>15</v>
      </c>
      <c r="AW47" s="426"/>
      <c r="AX47" s="424" t="s">
        <v>187</v>
      </c>
      <c r="AY47" s="425" t="s">
        <v>40</v>
      </c>
      <c r="AZ47" s="426"/>
      <c r="BA47" s="424" t="s">
        <v>188</v>
      </c>
      <c r="BB47" s="425" t="s">
        <v>61</v>
      </c>
      <c r="BC47" s="426"/>
      <c r="BD47" s="424"/>
      <c r="BE47" s="425"/>
      <c r="BF47" s="426"/>
      <c r="BG47" s="424"/>
      <c r="BH47" s="425"/>
      <c r="BI47" s="426"/>
      <c r="BJ47" s="424"/>
      <c r="BK47" s="425"/>
      <c r="BL47" s="426"/>
      <c r="BM47" s="424" t="s">
        <v>186</v>
      </c>
      <c r="BN47" s="425" t="s">
        <v>12</v>
      </c>
      <c r="BO47" s="426"/>
      <c r="BP47" s="424" t="s">
        <v>173</v>
      </c>
      <c r="BQ47" s="425" t="s">
        <v>397</v>
      </c>
      <c r="BR47" s="426"/>
      <c r="BS47" s="424"/>
      <c r="BT47" s="425"/>
      <c r="BU47" s="426"/>
      <c r="BV47" s="424"/>
      <c r="BW47" s="425"/>
      <c r="BX47" s="426"/>
      <c r="BY47" s="424"/>
      <c r="BZ47" s="425"/>
      <c r="CA47" s="426"/>
      <c r="CB47" s="424"/>
      <c r="CC47" s="425"/>
      <c r="CD47" s="426"/>
      <c r="CE47" s="434"/>
      <c r="CF47" s="435"/>
      <c r="CG47" s="436"/>
      <c r="CH47" s="434"/>
      <c r="CI47" s="435"/>
      <c r="CJ47" s="436"/>
      <c r="CK47" s="434"/>
      <c r="CL47" s="435"/>
      <c r="CM47" s="436"/>
      <c r="CN47" s="434"/>
      <c r="CO47" s="435"/>
      <c r="CP47" s="436"/>
      <c r="CQ47" s="434"/>
      <c r="CR47" s="435"/>
      <c r="CS47" s="436"/>
      <c r="CT47" s="434"/>
      <c r="CU47" s="435"/>
      <c r="CV47" s="436"/>
      <c r="CW47" s="434"/>
      <c r="CX47" s="435"/>
      <c r="CY47" s="436"/>
      <c r="CZ47" s="434"/>
      <c r="DA47" s="435"/>
      <c r="DB47" s="436"/>
      <c r="DC47" s="434"/>
      <c r="DD47" s="435"/>
      <c r="DE47" s="436"/>
      <c r="DF47" s="434"/>
      <c r="DG47" s="435"/>
      <c r="DH47" s="436"/>
      <c r="DI47" s="434"/>
      <c r="DJ47" s="435"/>
      <c r="DK47" s="436"/>
      <c r="DL47" s="434"/>
      <c r="DM47" s="435"/>
      <c r="DN47" s="436"/>
      <c r="DO47" s="434"/>
      <c r="DP47" s="435"/>
      <c r="DQ47" s="436"/>
      <c r="DR47" s="434"/>
      <c r="DS47" s="435"/>
      <c r="DT47" s="436"/>
      <c r="DV47" s="390"/>
      <c r="DW47" s="390"/>
      <c r="DX47" s="390"/>
      <c r="DY47" s="390"/>
      <c r="DZ47" s="390"/>
      <c r="EA47" s="390"/>
      <c r="EB47" s="390"/>
      <c r="EC47" s="390"/>
      <c r="ED47" s="390"/>
      <c r="EE47" s="390"/>
      <c r="EF47" s="390"/>
      <c r="EG47" s="390"/>
      <c r="EH47" s="390"/>
      <c r="EI47" s="390"/>
      <c r="EJ47" s="390"/>
      <c r="EK47" s="390"/>
      <c r="EL47" s="390"/>
    </row>
    <row r="48" spans="1:142" s="437" customFormat="1" ht="18" customHeight="1">
      <c r="A48" s="525"/>
      <c r="B48" s="493"/>
      <c r="C48" s="496"/>
      <c r="D48" s="491"/>
      <c r="E48" s="418"/>
      <c r="F48" s="419"/>
      <c r="G48" s="420"/>
      <c r="H48" s="418"/>
      <c r="I48" s="419"/>
      <c r="J48" s="420"/>
      <c r="K48" s="418"/>
      <c r="L48" s="419"/>
      <c r="M48" s="420"/>
      <c r="N48" s="418"/>
      <c r="O48" s="419"/>
      <c r="P48" s="420"/>
      <c r="Q48" s="418"/>
      <c r="R48" s="419" t="s">
        <v>594</v>
      </c>
      <c r="S48" s="420"/>
      <c r="T48" s="418"/>
      <c r="U48" s="419" t="s">
        <v>35</v>
      </c>
      <c r="V48" s="420"/>
      <c r="W48" s="418"/>
      <c r="X48" s="419" t="s">
        <v>398</v>
      </c>
      <c r="Y48" s="420" t="s">
        <v>565</v>
      </c>
      <c r="Z48" s="418"/>
      <c r="AA48" s="419" t="s">
        <v>592</v>
      </c>
      <c r="AB48" s="420"/>
      <c r="AC48" s="418"/>
      <c r="AD48" s="419" t="s">
        <v>436</v>
      </c>
      <c r="AE48" s="420" t="s">
        <v>23</v>
      </c>
      <c r="AF48" s="418"/>
      <c r="AG48" s="419"/>
      <c r="AH48" s="420"/>
      <c r="AI48" s="418"/>
      <c r="AJ48" s="419"/>
      <c r="AK48" s="420"/>
      <c r="AL48" s="418"/>
      <c r="AM48" s="419"/>
      <c r="AN48" s="420"/>
      <c r="AO48" s="418"/>
      <c r="AP48" s="419"/>
      <c r="AQ48" s="420"/>
      <c r="AR48" s="418"/>
      <c r="AS48" s="419"/>
      <c r="AT48" s="420"/>
      <c r="AU48" s="418"/>
      <c r="AV48" s="419"/>
      <c r="AW48" s="420"/>
      <c r="AX48" s="418"/>
      <c r="AY48" s="419"/>
      <c r="AZ48" s="420"/>
      <c r="BA48" s="418"/>
      <c r="BB48" s="419"/>
      <c r="BC48" s="420"/>
      <c r="BD48" s="418"/>
      <c r="BE48" s="419"/>
      <c r="BF48" s="420"/>
      <c r="BG48" s="418"/>
      <c r="BH48" s="419"/>
      <c r="BI48" s="420"/>
      <c r="BJ48" s="418"/>
      <c r="BK48" s="419"/>
      <c r="BL48" s="420"/>
      <c r="BM48" s="418"/>
      <c r="BN48" s="419"/>
      <c r="BO48" s="420"/>
      <c r="BP48" s="418"/>
      <c r="BQ48" s="419"/>
      <c r="BR48" s="420"/>
      <c r="BS48" s="418"/>
      <c r="BT48" s="419"/>
      <c r="BU48" s="420"/>
      <c r="BV48" s="418"/>
      <c r="BW48" s="419"/>
      <c r="BX48" s="420"/>
      <c r="BY48" s="418"/>
      <c r="BZ48" s="419"/>
      <c r="CA48" s="420"/>
      <c r="CB48" s="418"/>
      <c r="CC48" s="419"/>
      <c r="CD48" s="420"/>
      <c r="CE48" s="438"/>
      <c r="CF48" s="439"/>
      <c r="CG48" s="440"/>
      <c r="CH48" s="438"/>
      <c r="CI48" s="439"/>
      <c r="CJ48" s="440"/>
      <c r="CK48" s="438"/>
      <c r="CL48" s="439"/>
      <c r="CM48" s="440"/>
      <c r="CN48" s="438"/>
      <c r="CO48" s="439"/>
      <c r="CP48" s="440"/>
      <c r="CQ48" s="438"/>
      <c r="CR48" s="439"/>
      <c r="CS48" s="440"/>
      <c r="CT48" s="438"/>
      <c r="CU48" s="439"/>
      <c r="CV48" s="440"/>
      <c r="CW48" s="438"/>
      <c r="CX48" s="439"/>
      <c r="CY48" s="440"/>
      <c r="CZ48" s="438"/>
      <c r="DA48" s="439"/>
      <c r="DB48" s="440"/>
      <c r="DC48" s="438"/>
      <c r="DD48" s="439"/>
      <c r="DE48" s="440"/>
      <c r="DF48" s="438"/>
      <c r="DG48" s="439"/>
      <c r="DH48" s="440"/>
      <c r="DI48" s="438"/>
      <c r="DJ48" s="439"/>
      <c r="DK48" s="440"/>
      <c r="DL48" s="438"/>
      <c r="DM48" s="439"/>
      <c r="DN48" s="440"/>
      <c r="DO48" s="438"/>
      <c r="DP48" s="439"/>
      <c r="DQ48" s="440"/>
      <c r="DR48" s="438"/>
      <c r="DS48" s="439"/>
      <c r="DT48" s="440"/>
      <c r="DV48" s="390"/>
      <c r="DW48" s="390"/>
      <c r="DX48" s="390"/>
      <c r="DY48" s="390"/>
      <c r="DZ48" s="390"/>
      <c r="EA48" s="390"/>
      <c r="EB48" s="390"/>
      <c r="EC48" s="390"/>
      <c r="ED48" s="390"/>
      <c r="EE48" s="390"/>
      <c r="EF48" s="390"/>
      <c r="EG48" s="390"/>
      <c r="EH48" s="390"/>
      <c r="EI48" s="390"/>
      <c r="EJ48" s="390"/>
      <c r="EK48" s="390"/>
      <c r="EL48" s="390"/>
    </row>
    <row r="49" spans="1:142" s="437" customFormat="1" ht="18" customHeight="1">
      <c r="A49" s="525"/>
      <c r="B49" s="493"/>
      <c r="C49" s="496"/>
      <c r="D49" s="488" t="s">
        <v>503</v>
      </c>
      <c r="E49" s="427"/>
      <c r="F49" s="428"/>
      <c r="G49" s="429"/>
      <c r="H49" s="427"/>
      <c r="I49" s="428"/>
      <c r="J49" s="429"/>
      <c r="K49" s="427"/>
      <c r="L49" s="428"/>
      <c r="M49" s="429"/>
      <c r="N49" s="427"/>
      <c r="O49" s="428"/>
      <c r="P49" s="429"/>
      <c r="Q49" s="427"/>
      <c r="R49" s="428"/>
      <c r="S49" s="429"/>
      <c r="T49" s="427"/>
      <c r="U49" s="428"/>
      <c r="V49" s="429"/>
      <c r="W49" s="427"/>
      <c r="X49" s="428"/>
      <c r="Y49" s="429"/>
      <c r="Z49" s="427"/>
      <c r="AA49" s="428"/>
      <c r="AB49" s="429"/>
      <c r="AC49" s="427"/>
      <c r="AD49" s="428"/>
      <c r="AE49" s="429"/>
      <c r="AF49" s="427"/>
      <c r="AG49" s="428"/>
      <c r="AH49" s="429"/>
      <c r="AI49" s="427"/>
      <c r="AJ49" s="428"/>
      <c r="AK49" s="433"/>
      <c r="AL49" s="427"/>
      <c r="AM49" s="428"/>
      <c r="AN49" s="433"/>
      <c r="AO49" s="427"/>
      <c r="AP49" s="428"/>
      <c r="AQ49" s="433"/>
      <c r="AR49" s="427"/>
      <c r="AS49" s="428"/>
      <c r="AT49" s="433"/>
      <c r="AU49" s="427"/>
      <c r="AV49" s="428"/>
      <c r="AW49" s="433"/>
      <c r="AX49" s="427"/>
      <c r="AY49" s="428"/>
      <c r="AZ49" s="433"/>
      <c r="BA49" s="427"/>
      <c r="BB49" s="428"/>
      <c r="BC49" s="433"/>
      <c r="BD49" s="427"/>
      <c r="BE49" s="428"/>
      <c r="BF49" s="433"/>
      <c r="BG49" s="427"/>
      <c r="BH49" s="428"/>
      <c r="BI49" s="433"/>
      <c r="BJ49" s="427"/>
      <c r="BK49" s="428"/>
      <c r="BL49" s="433"/>
      <c r="BM49" s="427"/>
      <c r="BN49" s="428"/>
      <c r="BO49" s="433"/>
      <c r="BP49" s="427"/>
      <c r="BQ49" s="428"/>
      <c r="BR49" s="433"/>
      <c r="BS49" s="427"/>
      <c r="BT49" s="428"/>
      <c r="BU49" s="433"/>
      <c r="BV49" s="427"/>
      <c r="BW49" s="428"/>
      <c r="BX49" s="433"/>
      <c r="BY49" s="427"/>
      <c r="BZ49" s="428"/>
      <c r="CA49" s="433"/>
      <c r="CB49" s="427"/>
      <c r="CC49" s="428"/>
      <c r="CD49" s="433"/>
      <c r="CE49" s="441"/>
      <c r="CF49" s="442"/>
      <c r="CG49" s="443"/>
      <c r="CH49" s="441"/>
      <c r="CI49" s="442"/>
      <c r="CJ49" s="443"/>
      <c r="CK49" s="441"/>
      <c r="CL49" s="442"/>
      <c r="CM49" s="443"/>
      <c r="CN49" s="441"/>
      <c r="CO49" s="442"/>
      <c r="CP49" s="443"/>
      <c r="CQ49" s="441"/>
      <c r="CR49" s="442"/>
      <c r="CS49" s="443"/>
      <c r="CT49" s="441"/>
      <c r="CU49" s="442"/>
      <c r="CV49" s="443"/>
      <c r="CW49" s="441"/>
      <c r="CX49" s="442"/>
      <c r="CY49" s="443"/>
      <c r="CZ49" s="441"/>
      <c r="DA49" s="442"/>
      <c r="DB49" s="443"/>
      <c r="DC49" s="441"/>
      <c r="DD49" s="442"/>
      <c r="DE49" s="443"/>
      <c r="DF49" s="441"/>
      <c r="DG49" s="442"/>
      <c r="DH49" s="443"/>
      <c r="DI49" s="441"/>
      <c r="DJ49" s="442"/>
      <c r="DK49" s="443"/>
      <c r="DL49" s="441"/>
      <c r="DM49" s="442"/>
      <c r="DN49" s="443"/>
      <c r="DO49" s="441"/>
      <c r="DP49" s="442"/>
      <c r="DQ49" s="443"/>
      <c r="DR49" s="441"/>
      <c r="DS49" s="442"/>
      <c r="DT49" s="443"/>
      <c r="DV49" s="390"/>
      <c r="DW49" s="390"/>
      <c r="DX49" s="390"/>
      <c r="DY49" s="390"/>
      <c r="DZ49" s="390"/>
      <c r="EA49" s="390"/>
      <c r="EB49" s="390"/>
      <c r="EC49" s="390"/>
      <c r="ED49" s="390"/>
      <c r="EE49" s="390"/>
      <c r="EF49" s="390"/>
      <c r="EG49" s="390"/>
      <c r="EH49" s="390"/>
      <c r="EI49" s="390"/>
      <c r="EJ49" s="390"/>
      <c r="EK49" s="390"/>
      <c r="EL49" s="390"/>
    </row>
    <row r="50" spans="1:142" s="437" customFormat="1" ht="18" customHeight="1" thickBot="1">
      <c r="A50" s="525"/>
      <c r="B50" s="494"/>
      <c r="C50" s="497"/>
      <c r="D50" s="489"/>
      <c r="E50" s="430"/>
      <c r="F50" s="431"/>
      <c r="G50" s="432"/>
      <c r="H50" s="430"/>
      <c r="I50" s="431"/>
      <c r="J50" s="432"/>
      <c r="K50" s="430"/>
      <c r="L50" s="431"/>
      <c r="M50" s="432"/>
      <c r="N50" s="430"/>
      <c r="O50" s="431"/>
      <c r="P50" s="432"/>
      <c r="Q50" s="430"/>
      <c r="R50" s="431"/>
      <c r="S50" s="432"/>
      <c r="T50" s="430"/>
      <c r="U50" s="431"/>
      <c r="V50" s="432"/>
      <c r="W50" s="430"/>
      <c r="X50" s="431"/>
      <c r="Y50" s="432"/>
      <c r="Z50" s="430"/>
      <c r="AA50" s="431"/>
      <c r="AB50" s="432"/>
      <c r="AC50" s="430"/>
      <c r="AD50" s="431"/>
      <c r="AE50" s="432"/>
      <c r="AF50" s="430"/>
      <c r="AG50" s="431"/>
      <c r="AH50" s="432"/>
      <c r="AI50" s="430"/>
      <c r="AJ50" s="431"/>
      <c r="AK50" s="432"/>
      <c r="AL50" s="430"/>
      <c r="AM50" s="431"/>
      <c r="AN50" s="432"/>
      <c r="AO50" s="430"/>
      <c r="AP50" s="431"/>
      <c r="AQ50" s="432"/>
      <c r="AR50" s="430"/>
      <c r="AS50" s="431"/>
      <c r="AT50" s="432"/>
      <c r="AU50" s="430"/>
      <c r="AV50" s="431"/>
      <c r="AW50" s="432"/>
      <c r="AX50" s="430"/>
      <c r="AY50" s="431"/>
      <c r="AZ50" s="432"/>
      <c r="BA50" s="430"/>
      <c r="BB50" s="431"/>
      <c r="BC50" s="432"/>
      <c r="BD50" s="430"/>
      <c r="BE50" s="431"/>
      <c r="BF50" s="432"/>
      <c r="BG50" s="430"/>
      <c r="BH50" s="431"/>
      <c r="BI50" s="432"/>
      <c r="BJ50" s="430"/>
      <c r="BK50" s="431"/>
      <c r="BL50" s="432"/>
      <c r="BM50" s="430"/>
      <c r="BN50" s="431"/>
      <c r="BO50" s="432"/>
      <c r="BP50" s="430"/>
      <c r="BQ50" s="431"/>
      <c r="BR50" s="432"/>
      <c r="BS50" s="430"/>
      <c r="BT50" s="431"/>
      <c r="BU50" s="432"/>
      <c r="BV50" s="430"/>
      <c r="BW50" s="431"/>
      <c r="BX50" s="432"/>
      <c r="BY50" s="430"/>
      <c r="BZ50" s="431"/>
      <c r="CA50" s="432"/>
      <c r="CB50" s="430"/>
      <c r="CC50" s="431"/>
      <c r="CD50" s="432"/>
      <c r="CE50" s="444"/>
      <c r="CF50" s="445"/>
      <c r="CG50" s="446"/>
      <c r="CH50" s="444"/>
      <c r="CI50" s="445"/>
      <c r="CJ50" s="446"/>
      <c r="CK50" s="444"/>
      <c r="CL50" s="445"/>
      <c r="CM50" s="446"/>
      <c r="CN50" s="444"/>
      <c r="CO50" s="445"/>
      <c r="CP50" s="446"/>
      <c r="CQ50" s="444"/>
      <c r="CR50" s="445"/>
      <c r="CS50" s="446"/>
      <c r="CT50" s="444"/>
      <c r="CU50" s="445"/>
      <c r="CV50" s="446"/>
      <c r="CW50" s="444"/>
      <c r="CX50" s="445"/>
      <c r="CY50" s="446"/>
      <c r="CZ50" s="444"/>
      <c r="DA50" s="445"/>
      <c r="DB50" s="446"/>
      <c r="DC50" s="444"/>
      <c r="DD50" s="445"/>
      <c r="DE50" s="446"/>
      <c r="DF50" s="444"/>
      <c r="DG50" s="445"/>
      <c r="DH50" s="446"/>
      <c r="DI50" s="444"/>
      <c r="DJ50" s="445"/>
      <c r="DK50" s="446"/>
      <c r="DL50" s="444"/>
      <c r="DM50" s="445"/>
      <c r="DN50" s="446"/>
      <c r="DO50" s="444"/>
      <c r="DP50" s="445"/>
      <c r="DQ50" s="446"/>
      <c r="DR50" s="444"/>
      <c r="DS50" s="445"/>
      <c r="DT50" s="446"/>
      <c r="DV50" s="390"/>
      <c r="DW50" s="390"/>
      <c r="DX50" s="390"/>
      <c r="DY50" s="390"/>
      <c r="DZ50" s="390"/>
      <c r="EA50" s="390"/>
      <c r="EB50" s="390"/>
      <c r="EC50" s="390"/>
      <c r="ED50" s="390"/>
      <c r="EE50" s="390"/>
      <c r="EF50" s="390"/>
      <c r="EG50" s="390"/>
      <c r="EH50" s="390"/>
      <c r="EI50" s="390"/>
      <c r="EJ50" s="390"/>
      <c r="EK50" s="390"/>
      <c r="EL50" s="390"/>
    </row>
    <row r="51" spans="1:142" s="437" customFormat="1" ht="18" customHeight="1">
      <c r="A51" s="525"/>
      <c r="B51" s="498" t="s">
        <v>57</v>
      </c>
      <c r="C51" s="495">
        <v>44869</v>
      </c>
      <c r="D51" s="490" t="s">
        <v>501</v>
      </c>
      <c r="E51" s="412" t="s">
        <v>198</v>
      </c>
      <c r="F51" s="413" t="s">
        <v>116</v>
      </c>
      <c r="G51" s="414" t="s">
        <v>18</v>
      </c>
      <c r="H51" s="412" t="s">
        <v>199</v>
      </c>
      <c r="I51" s="413" t="s">
        <v>14</v>
      </c>
      <c r="J51" s="414" t="s">
        <v>413</v>
      </c>
      <c r="K51" s="412" t="s">
        <v>197</v>
      </c>
      <c r="L51" s="413" t="s">
        <v>60</v>
      </c>
      <c r="M51" s="414" t="s">
        <v>18</v>
      </c>
      <c r="N51" s="412" t="s">
        <v>195</v>
      </c>
      <c r="O51" s="413" t="s">
        <v>29</v>
      </c>
      <c r="P51" s="414" t="s">
        <v>8</v>
      </c>
      <c r="Q51" s="412" t="s">
        <v>195</v>
      </c>
      <c r="R51" s="413" t="s">
        <v>414</v>
      </c>
      <c r="S51" s="414" t="s">
        <v>8</v>
      </c>
      <c r="T51" s="412" t="s">
        <v>199</v>
      </c>
      <c r="U51" s="413" t="s">
        <v>3</v>
      </c>
      <c r="V51" s="414" t="s">
        <v>23</v>
      </c>
      <c r="W51" s="412" t="s">
        <v>197</v>
      </c>
      <c r="X51" s="413" t="s">
        <v>398</v>
      </c>
      <c r="Y51" s="414" t="s">
        <v>18</v>
      </c>
      <c r="Z51" s="412" t="s">
        <v>195</v>
      </c>
      <c r="AA51" s="413" t="s">
        <v>64</v>
      </c>
      <c r="AB51" s="414" t="s">
        <v>19</v>
      </c>
      <c r="AC51" s="412" t="s">
        <v>190</v>
      </c>
      <c r="AD51" s="413" t="s">
        <v>430</v>
      </c>
      <c r="AE51" s="414" t="s">
        <v>413</v>
      </c>
      <c r="AF51" s="412" t="s">
        <v>195</v>
      </c>
      <c r="AG51" s="413" t="s">
        <v>427</v>
      </c>
      <c r="AH51" s="414" t="s">
        <v>59</v>
      </c>
      <c r="AI51" s="412" t="s">
        <v>177</v>
      </c>
      <c r="AJ51" s="413" t="s">
        <v>397</v>
      </c>
      <c r="AK51" s="414"/>
      <c r="AL51" s="412" t="s">
        <v>178</v>
      </c>
      <c r="AM51" s="413" t="s">
        <v>31</v>
      </c>
      <c r="AN51" s="414"/>
      <c r="AO51" s="412" t="s">
        <v>170</v>
      </c>
      <c r="AP51" s="413" t="s">
        <v>422</v>
      </c>
      <c r="AQ51" s="414"/>
      <c r="AR51" s="412" t="s">
        <v>170</v>
      </c>
      <c r="AS51" s="413" t="s">
        <v>39</v>
      </c>
      <c r="AT51" s="414"/>
      <c r="AU51" s="412" t="s">
        <v>187</v>
      </c>
      <c r="AV51" s="413" t="s">
        <v>15</v>
      </c>
      <c r="AW51" s="414"/>
      <c r="AX51" s="412" t="s">
        <v>188</v>
      </c>
      <c r="AY51" s="413" t="s">
        <v>32</v>
      </c>
      <c r="AZ51" s="414"/>
      <c r="BA51" s="412" t="s">
        <v>191</v>
      </c>
      <c r="BB51" s="413" t="s">
        <v>61</v>
      </c>
      <c r="BC51" s="414"/>
      <c r="BD51" s="412"/>
      <c r="BE51" s="413"/>
      <c r="BF51" s="414"/>
      <c r="BG51" s="412"/>
      <c r="BH51" s="413"/>
      <c r="BI51" s="414"/>
      <c r="BJ51" s="412"/>
      <c r="BK51" s="413"/>
      <c r="BL51" s="414"/>
      <c r="BM51" s="412" t="s">
        <v>187</v>
      </c>
      <c r="BN51" s="413" t="s">
        <v>41</v>
      </c>
      <c r="BO51" s="414"/>
      <c r="BP51" s="412" t="s">
        <v>169</v>
      </c>
      <c r="BQ51" s="413" t="s">
        <v>33</v>
      </c>
      <c r="BR51" s="414"/>
      <c r="BS51" s="412"/>
      <c r="BT51" s="413"/>
      <c r="BU51" s="414"/>
      <c r="BV51" s="412"/>
      <c r="BW51" s="413"/>
      <c r="BX51" s="414"/>
      <c r="BY51" s="412"/>
      <c r="BZ51" s="413"/>
      <c r="CA51" s="414"/>
      <c r="CB51" s="412"/>
      <c r="CC51" s="413"/>
      <c r="CD51" s="414"/>
      <c r="CE51" s="447"/>
      <c r="CF51" s="448"/>
      <c r="CG51" s="449"/>
      <c r="CH51" s="447"/>
      <c r="CI51" s="448"/>
      <c r="CJ51" s="449"/>
      <c r="CK51" s="447"/>
      <c r="CL51" s="448"/>
      <c r="CM51" s="449"/>
      <c r="CN51" s="447"/>
      <c r="CO51" s="448"/>
      <c r="CP51" s="449"/>
      <c r="CQ51" s="447"/>
      <c r="CR51" s="448"/>
      <c r="CS51" s="449"/>
      <c r="CT51" s="447"/>
      <c r="CU51" s="448"/>
      <c r="CV51" s="449"/>
      <c r="CW51" s="447"/>
      <c r="CX51" s="448"/>
      <c r="CY51" s="449"/>
      <c r="CZ51" s="447"/>
      <c r="DA51" s="448"/>
      <c r="DB51" s="449"/>
      <c r="DC51" s="447"/>
      <c r="DD51" s="448"/>
      <c r="DE51" s="449"/>
      <c r="DF51" s="447"/>
      <c r="DG51" s="448"/>
      <c r="DH51" s="449"/>
      <c r="DI51" s="447"/>
      <c r="DJ51" s="448"/>
      <c r="DK51" s="449"/>
      <c r="DL51" s="447"/>
      <c r="DM51" s="448"/>
      <c r="DN51" s="449"/>
      <c r="DO51" s="447"/>
      <c r="DP51" s="448"/>
      <c r="DQ51" s="449"/>
      <c r="DR51" s="447"/>
      <c r="DS51" s="448"/>
      <c r="DT51" s="449"/>
      <c r="DV51" s="390"/>
      <c r="DW51" s="390"/>
      <c r="DX51" s="390"/>
      <c r="DY51" s="390"/>
      <c r="DZ51" s="390"/>
      <c r="EA51" s="390"/>
      <c r="EB51" s="390"/>
      <c r="EC51" s="390"/>
      <c r="ED51" s="390"/>
      <c r="EE51" s="390"/>
      <c r="EF51" s="390"/>
      <c r="EG51" s="390"/>
      <c r="EH51" s="390"/>
      <c r="EI51" s="390"/>
      <c r="EJ51" s="390"/>
      <c r="EK51" s="390"/>
      <c r="EL51" s="390"/>
    </row>
    <row r="52" spans="1:142" s="437" customFormat="1" ht="18" customHeight="1">
      <c r="A52" s="525"/>
      <c r="B52" s="499"/>
      <c r="C52" s="496"/>
      <c r="D52" s="491"/>
      <c r="E52" s="418"/>
      <c r="F52" s="419"/>
      <c r="G52" s="420"/>
      <c r="H52" s="418"/>
      <c r="I52" s="419"/>
      <c r="J52" s="420"/>
      <c r="K52" s="418"/>
      <c r="L52" s="419"/>
      <c r="M52" s="420"/>
      <c r="N52" s="418"/>
      <c r="O52" s="419" t="s">
        <v>42</v>
      </c>
      <c r="P52" s="420"/>
      <c r="Q52" s="418"/>
      <c r="R52" s="419" t="s">
        <v>594</v>
      </c>
      <c r="S52" s="420"/>
      <c r="T52" s="418"/>
      <c r="U52" s="419"/>
      <c r="V52" s="420"/>
      <c r="W52" s="418"/>
      <c r="X52" s="419"/>
      <c r="Y52" s="420"/>
      <c r="Z52" s="418"/>
      <c r="AA52" s="419" t="s">
        <v>35</v>
      </c>
      <c r="AB52" s="420" t="s">
        <v>23</v>
      </c>
      <c r="AC52" s="418"/>
      <c r="AD52" s="419" t="s">
        <v>436</v>
      </c>
      <c r="AE52" s="420"/>
      <c r="AF52" s="418"/>
      <c r="AG52" s="419" t="s">
        <v>40</v>
      </c>
      <c r="AH52" s="420" t="s">
        <v>565</v>
      </c>
      <c r="AI52" s="418"/>
      <c r="AJ52" s="419"/>
      <c r="AK52" s="420"/>
      <c r="AL52" s="418"/>
      <c r="AM52" s="419"/>
      <c r="AN52" s="420"/>
      <c r="AO52" s="418"/>
      <c r="AP52" s="419"/>
      <c r="AQ52" s="420"/>
      <c r="AR52" s="418"/>
      <c r="AS52" s="419"/>
      <c r="AT52" s="420"/>
      <c r="AU52" s="418"/>
      <c r="AV52" s="419"/>
      <c r="AW52" s="420"/>
      <c r="AX52" s="418"/>
      <c r="AY52" s="419"/>
      <c r="AZ52" s="420"/>
      <c r="BA52" s="418"/>
      <c r="BB52" s="419"/>
      <c r="BC52" s="420"/>
      <c r="BD52" s="418"/>
      <c r="BE52" s="419"/>
      <c r="BF52" s="420"/>
      <c r="BG52" s="418"/>
      <c r="BH52" s="419"/>
      <c r="BI52" s="420"/>
      <c r="BJ52" s="418"/>
      <c r="BK52" s="419"/>
      <c r="BL52" s="420"/>
      <c r="BM52" s="418"/>
      <c r="BN52" s="419"/>
      <c r="BO52" s="420"/>
      <c r="BP52" s="418"/>
      <c r="BQ52" s="419"/>
      <c r="BR52" s="420"/>
      <c r="BS52" s="418"/>
      <c r="BT52" s="419"/>
      <c r="BU52" s="420"/>
      <c r="BV52" s="418"/>
      <c r="BW52" s="419"/>
      <c r="BX52" s="420"/>
      <c r="BY52" s="418"/>
      <c r="BZ52" s="419"/>
      <c r="CA52" s="420"/>
      <c r="CB52" s="418"/>
      <c r="CC52" s="419"/>
      <c r="CD52" s="420"/>
      <c r="CE52" s="438"/>
      <c r="CF52" s="439"/>
      <c r="CG52" s="440"/>
      <c r="CH52" s="438"/>
      <c r="CI52" s="439"/>
      <c r="CJ52" s="440"/>
      <c r="CK52" s="438"/>
      <c r="CL52" s="439"/>
      <c r="CM52" s="440"/>
      <c r="CN52" s="438"/>
      <c r="CO52" s="439"/>
      <c r="CP52" s="440"/>
      <c r="CQ52" s="438"/>
      <c r="CR52" s="439"/>
      <c r="CS52" s="440"/>
      <c r="CT52" s="438"/>
      <c r="CU52" s="439"/>
      <c r="CV52" s="440"/>
      <c r="CW52" s="438"/>
      <c r="CX52" s="439"/>
      <c r="CY52" s="440"/>
      <c r="CZ52" s="438"/>
      <c r="DA52" s="439"/>
      <c r="DB52" s="440"/>
      <c r="DC52" s="438"/>
      <c r="DD52" s="439"/>
      <c r="DE52" s="440"/>
      <c r="DF52" s="438"/>
      <c r="DG52" s="439"/>
      <c r="DH52" s="440"/>
      <c r="DI52" s="438"/>
      <c r="DJ52" s="439"/>
      <c r="DK52" s="440"/>
      <c r="DL52" s="438"/>
      <c r="DM52" s="439"/>
      <c r="DN52" s="440"/>
      <c r="DO52" s="438"/>
      <c r="DP52" s="439"/>
      <c r="DQ52" s="440"/>
      <c r="DR52" s="438"/>
      <c r="DS52" s="439"/>
      <c r="DT52" s="440"/>
      <c r="DV52" s="390"/>
      <c r="DW52" s="390"/>
      <c r="DX52" s="390"/>
      <c r="DY52" s="390"/>
      <c r="DZ52" s="390"/>
      <c r="EA52" s="390"/>
      <c r="EB52" s="390"/>
      <c r="EC52" s="390"/>
      <c r="ED52" s="390"/>
      <c r="EE52" s="390"/>
      <c r="EF52" s="390"/>
      <c r="EG52" s="390"/>
      <c r="EH52" s="390"/>
      <c r="EI52" s="390"/>
      <c r="EJ52" s="390"/>
      <c r="EK52" s="390"/>
      <c r="EL52" s="390"/>
    </row>
    <row r="53" spans="1:142" s="437" customFormat="1" ht="18" customHeight="1" collapsed="1">
      <c r="A53" s="525"/>
      <c r="B53" s="499"/>
      <c r="C53" s="496"/>
      <c r="D53" s="488" t="s">
        <v>502</v>
      </c>
      <c r="E53" s="424" t="s">
        <v>195</v>
      </c>
      <c r="F53" s="425" t="s">
        <v>414</v>
      </c>
      <c r="G53" s="426" t="s">
        <v>8</v>
      </c>
      <c r="H53" s="424" t="s">
        <v>195</v>
      </c>
      <c r="I53" s="425" t="s">
        <v>35</v>
      </c>
      <c r="J53" s="426" t="s">
        <v>8</v>
      </c>
      <c r="K53" s="424" t="s">
        <v>195</v>
      </c>
      <c r="L53" s="425" t="s">
        <v>427</v>
      </c>
      <c r="M53" s="426" t="s">
        <v>59</v>
      </c>
      <c r="N53" s="424" t="s">
        <v>197</v>
      </c>
      <c r="O53" s="425" t="s">
        <v>38</v>
      </c>
      <c r="P53" s="426" t="s">
        <v>18</v>
      </c>
      <c r="Q53" s="424" t="s">
        <v>199</v>
      </c>
      <c r="R53" s="425" t="s">
        <v>14</v>
      </c>
      <c r="S53" s="426" t="s">
        <v>413</v>
      </c>
      <c r="T53" s="424" t="s">
        <v>196</v>
      </c>
      <c r="U53" s="425" t="s">
        <v>42</v>
      </c>
      <c r="V53" s="426" t="s">
        <v>438</v>
      </c>
      <c r="W53" s="424" t="s">
        <v>197</v>
      </c>
      <c r="X53" s="425" t="s">
        <v>398</v>
      </c>
      <c r="Y53" s="426" t="s">
        <v>18</v>
      </c>
      <c r="Z53" s="424" t="s">
        <v>196</v>
      </c>
      <c r="AA53" s="425" t="s">
        <v>40</v>
      </c>
      <c r="AB53" s="426" t="s">
        <v>438</v>
      </c>
      <c r="AC53" s="424" t="s">
        <v>195</v>
      </c>
      <c r="AD53" s="425" t="s">
        <v>29</v>
      </c>
      <c r="AE53" s="426" t="s">
        <v>19</v>
      </c>
      <c r="AF53" s="424" t="s">
        <v>198</v>
      </c>
      <c r="AG53" s="425" t="s">
        <v>116</v>
      </c>
      <c r="AH53" s="426" t="s">
        <v>18</v>
      </c>
      <c r="AI53" s="424" t="s">
        <v>178</v>
      </c>
      <c r="AJ53" s="425" t="s">
        <v>31</v>
      </c>
      <c r="AK53" s="426"/>
      <c r="AL53" s="424" t="s">
        <v>169</v>
      </c>
      <c r="AM53" s="425" t="s">
        <v>397</v>
      </c>
      <c r="AN53" s="426"/>
      <c r="AO53" s="424" t="s">
        <v>169</v>
      </c>
      <c r="AP53" s="425" t="s">
        <v>37</v>
      </c>
      <c r="AQ53" s="426"/>
      <c r="AR53" s="424" t="s">
        <v>171</v>
      </c>
      <c r="AS53" s="425" t="s">
        <v>422</v>
      </c>
      <c r="AT53" s="426"/>
      <c r="AU53" s="424" t="s">
        <v>188</v>
      </c>
      <c r="AV53" s="425" t="s">
        <v>41</v>
      </c>
      <c r="AW53" s="426"/>
      <c r="AX53" s="424" t="s">
        <v>191</v>
      </c>
      <c r="AY53" s="425" t="s">
        <v>61</v>
      </c>
      <c r="AZ53" s="426"/>
      <c r="BA53" s="424" t="s">
        <v>192</v>
      </c>
      <c r="BB53" s="425" t="s">
        <v>15</v>
      </c>
      <c r="BC53" s="426"/>
      <c r="BD53" s="424"/>
      <c r="BE53" s="425"/>
      <c r="BF53" s="426"/>
      <c r="BG53" s="424"/>
      <c r="BH53" s="425"/>
      <c r="BI53" s="426"/>
      <c r="BJ53" s="424"/>
      <c r="BK53" s="425"/>
      <c r="BL53" s="426"/>
      <c r="BM53" s="424" t="s">
        <v>188</v>
      </c>
      <c r="BN53" s="425" t="s">
        <v>32</v>
      </c>
      <c r="BO53" s="426"/>
      <c r="BP53" s="424" t="s">
        <v>172</v>
      </c>
      <c r="BQ53" s="425" t="s">
        <v>77</v>
      </c>
      <c r="BR53" s="426"/>
      <c r="BS53" s="424"/>
      <c r="BT53" s="425"/>
      <c r="BU53" s="426"/>
      <c r="BV53" s="424"/>
      <c r="BW53" s="425"/>
      <c r="BX53" s="426"/>
      <c r="BY53" s="424"/>
      <c r="BZ53" s="425"/>
      <c r="CA53" s="426"/>
      <c r="CB53" s="424"/>
      <c r="CC53" s="425"/>
      <c r="CD53" s="426"/>
      <c r="CE53" s="434"/>
      <c r="CF53" s="435"/>
      <c r="CG53" s="436"/>
      <c r="CH53" s="434"/>
      <c r="CI53" s="435"/>
      <c r="CJ53" s="436"/>
      <c r="CK53" s="434"/>
      <c r="CL53" s="435"/>
      <c r="CM53" s="436"/>
      <c r="CN53" s="434"/>
      <c r="CO53" s="435"/>
      <c r="CP53" s="436"/>
      <c r="CQ53" s="434"/>
      <c r="CR53" s="435"/>
      <c r="CS53" s="436"/>
      <c r="CT53" s="434"/>
      <c r="CU53" s="435"/>
      <c r="CV53" s="436"/>
      <c r="CW53" s="434"/>
      <c r="CX53" s="435"/>
      <c r="CY53" s="436"/>
      <c r="CZ53" s="434"/>
      <c r="DA53" s="435"/>
      <c r="DB53" s="436"/>
      <c r="DC53" s="434"/>
      <c r="DD53" s="435"/>
      <c r="DE53" s="436"/>
      <c r="DF53" s="434"/>
      <c r="DG53" s="435"/>
      <c r="DH53" s="436"/>
      <c r="DI53" s="434"/>
      <c r="DJ53" s="435"/>
      <c r="DK53" s="436"/>
      <c r="DL53" s="434"/>
      <c r="DM53" s="435"/>
      <c r="DN53" s="436"/>
      <c r="DO53" s="434"/>
      <c r="DP53" s="435"/>
      <c r="DQ53" s="436"/>
      <c r="DR53" s="434"/>
      <c r="DS53" s="435"/>
      <c r="DT53" s="436"/>
      <c r="DV53" s="390"/>
      <c r="DW53" s="390"/>
      <c r="DX53" s="390"/>
      <c r="DY53" s="390"/>
      <c r="DZ53" s="390"/>
      <c r="EA53" s="390"/>
      <c r="EB53" s="390"/>
      <c r="EC53" s="390"/>
      <c r="ED53" s="390"/>
      <c r="EE53" s="390"/>
      <c r="EF53" s="390"/>
      <c r="EG53" s="390"/>
      <c r="EH53" s="390"/>
      <c r="EI53" s="390"/>
      <c r="EJ53" s="390"/>
      <c r="EK53" s="390"/>
      <c r="EL53" s="390"/>
    </row>
    <row r="54" spans="1:142" s="437" customFormat="1" ht="18" customHeight="1">
      <c r="A54" s="525"/>
      <c r="B54" s="499"/>
      <c r="C54" s="496"/>
      <c r="D54" s="491"/>
      <c r="E54" s="418"/>
      <c r="F54" s="419" t="s">
        <v>594</v>
      </c>
      <c r="G54" s="420"/>
      <c r="H54" s="418"/>
      <c r="I54" s="419" t="s">
        <v>64</v>
      </c>
      <c r="J54" s="420"/>
      <c r="K54" s="418"/>
      <c r="L54" s="419" t="s">
        <v>430</v>
      </c>
      <c r="M54" s="420" t="s">
        <v>565</v>
      </c>
      <c r="N54" s="418"/>
      <c r="O54" s="419"/>
      <c r="P54" s="420"/>
      <c r="Q54" s="418"/>
      <c r="R54" s="419"/>
      <c r="S54" s="420"/>
      <c r="T54" s="418"/>
      <c r="U54" s="419"/>
      <c r="V54" s="420"/>
      <c r="W54" s="418"/>
      <c r="X54" s="419"/>
      <c r="Y54" s="420"/>
      <c r="Z54" s="418"/>
      <c r="AA54" s="419"/>
      <c r="AB54" s="420"/>
      <c r="AC54" s="418"/>
      <c r="AD54" s="419" t="s">
        <v>436</v>
      </c>
      <c r="AE54" s="420" t="s">
        <v>23</v>
      </c>
      <c r="AF54" s="418"/>
      <c r="AG54" s="419"/>
      <c r="AH54" s="420"/>
      <c r="AI54" s="418"/>
      <c r="AJ54" s="419"/>
      <c r="AK54" s="420"/>
      <c r="AL54" s="418"/>
      <c r="AM54" s="419"/>
      <c r="AN54" s="420"/>
      <c r="AO54" s="418"/>
      <c r="AP54" s="419"/>
      <c r="AQ54" s="420"/>
      <c r="AR54" s="418"/>
      <c r="AS54" s="419"/>
      <c r="AT54" s="420"/>
      <c r="AU54" s="418"/>
      <c r="AV54" s="419"/>
      <c r="AW54" s="420"/>
      <c r="AX54" s="418"/>
      <c r="AY54" s="419"/>
      <c r="AZ54" s="420"/>
      <c r="BA54" s="418"/>
      <c r="BB54" s="419"/>
      <c r="BC54" s="420"/>
      <c r="BD54" s="418"/>
      <c r="BE54" s="419"/>
      <c r="BF54" s="420"/>
      <c r="BG54" s="418"/>
      <c r="BH54" s="419"/>
      <c r="BI54" s="420"/>
      <c r="BJ54" s="418"/>
      <c r="BK54" s="419"/>
      <c r="BL54" s="420"/>
      <c r="BM54" s="418"/>
      <c r="BN54" s="419"/>
      <c r="BO54" s="420"/>
      <c r="BP54" s="418"/>
      <c r="BQ54" s="419"/>
      <c r="BR54" s="420"/>
      <c r="BS54" s="418"/>
      <c r="BT54" s="419"/>
      <c r="BU54" s="420"/>
      <c r="BV54" s="418"/>
      <c r="BW54" s="419"/>
      <c r="BX54" s="420"/>
      <c r="BY54" s="418"/>
      <c r="BZ54" s="419"/>
      <c r="CA54" s="420"/>
      <c r="CB54" s="418"/>
      <c r="CC54" s="419"/>
      <c r="CD54" s="420"/>
      <c r="CE54" s="438"/>
      <c r="CF54" s="439"/>
      <c r="CG54" s="440"/>
      <c r="CH54" s="438"/>
      <c r="CI54" s="439"/>
      <c r="CJ54" s="440"/>
      <c r="CK54" s="438"/>
      <c r="CL54" s="439"/>
      <c r="CM54" s="440"/>
      <c r="CN54" s="438"/>
      <c r="CO54" s="439"/>
      <c r="CP54" s="440"/>
      <c r="CQ54" s="438"/>
      <c r="CR54" s="439"/>
      <c r="CS54" s="440"/>
      <c r="CT54" s="438"/>
      <c r="CU54" s="439"/>
      <c r="CV54" s="440"/>
      <c r="CW54" s="438"/>
      <c r="CX54" s="439"/>
      <c r="CY54" s="440"/>
      <c r="CZ54" s="438"/>
      <c r="DA54" s="439"/>
      <c r="DB54" s="440"/>
      <c r="DC54" s="438"/>
      <c r="DD54" s="439"/>
      <c r="DE54" s="440"/>
      <c r="DF54" s="438"/>
      <c r="DG54" s="439"/>
      <c r="DH54" s="440"/>
      <c r="DI54" s="438"/>
      <c r="DJ54" s="439"/>
      <c r="DK54" s="440"/>
      <c r="DL54" s="438"/>
      <c r="DM54" s="439"/>
      <c r="DN54" s="440"/>
      <c r="DO54" s="438"/>
      <c r="DP54" s="439"/>
      <c r="DQ54" s="440"/>
      <c r="DR54" s="438"/>
      <c r="DS54" s="439"/>
      <c r="DT54" s="440"/>
      <c r="DV54" s="390"/>
      <c r="DW54" s="390"/>
      <c r="DX54" s="390"/>
      <c r="DY54" s="390"/>
      <c r="DZ54" s="390"/>
      <c r="EA54" s="390"/>
      <c r="EB54" s="390"/>
      <c r="EC54" s="390"/>
      <c r="ED54" s="390"/>
      <c r="EE54" s="390"/>
      <c r="EF54" s="390"/>
      <c r="EG54" s="390"/>
      <c r="EH54" s="390"/>
      <c r="EI54" s="390"/>
      <c r="EJ54" s="390"/>
      <c r="EK54" s="390"/>
      <c r="EL54" s="390"/>
    </row>
    <row r="55" spans="1:142" s="437" customFormat="1" ht="18" customHeight="1">
      <c r="A55" s="525"/>
      <c r="B55" s="499"/>
      <c r="C55" s="496"/>
      <c r="D55" s="488" t="s">
        <v>503</v>
      </c>
      <c r="E55" s="427"/>
      <c r="F55" s="428"/>
      <c r="G55" s="429"/>
      <c r="H55" s="427"/>
      <c r="I55" s="428"/>
      <c r="J55" s="429"/>
      <c r="K55" s="427"/>
      <c r="L55" s="428"/>
      <c r="M55" s="429"/>
      <c r="N55" s="427"/>
      <c r="O55" s="428"/>
      <c r="P55" s="429"/>
      <c r="Q55" s="427"/>
      <c r="R55" s="428"/>
      <c r="S55" s="429"/>
      <c r="T55" s="427"/>
      <c r="U55" s="428"/>
      <c r="V55" s="429"/>
      <c r="W55" s="427"/>
      <c r="X55" s="428"/>
      <c r="Y55" s="429"/>
      <c r="Z55" s="427"/>
      <c r="AA55" s="428"/>
      <c r="AB55" s="429"/>
      <c r="AC55" s="427"/>
      <c r="AD55" s="428"/>
      <c r="AE55" s="429"/>
      <c r="AF55" s="427"/>
      <c r="AG55" s="428"/>
      <c r="AH55" s="429"/>
      <c r="AI55" s="427"/>
      <c r="AJ55" s="428"/>
      <c r="AK55" s="433"/>
      <c r="AL55" s="427"/>
      <c r="AM55" s="428"/>
      <c r="AN55" s="433"/>
      <c r="AO55" s="427"/>
      <c r="AP55" s="428"/>
      <c r="AQ55" s="433"/>
      <c r="AR55" s="427"/>
      <c r="AS55" s="428"/>
      <c r="AT55" s="433"/>
      <c r="AU55" s="427" t="s">
        <v>201</v>
      </c>
      <c r="AV55" s="428" t="s">
        <v>634</v>
      </c>
      <c r="AW55" s="433"/>
      <c r="AX55" s="427" t="s">
        <v>201</v>
      </c>
      <c r="AY55" s="428" t="s">
        <v>635</v>
      </c>
      <c r="AZ55" s="433"/>
      <c r="BA55" s="427" t="s">
        <v>201</v>
      </c>
      <c r="BB55" s="428" t="s">
        <v>636</v>
      </c>
      <c r="BC55" s="433"/>
      <c r="BD55" s="427"/>
      <c r="BE55" s="428"/>
      <c r="BF55" s="433"/>
      <c r="BG55" s="427"/>
      <c r="BH55" s="428"/>
      <c r="BI55" s="433"/>
      <c r="BJ55" s="427"/>
      <c r="BK55" s="428"/>
      <c r="BL55" s="433"/>
      <c r="BM55" s="427" t="s">
        <v>201</v>
      </c>
      <c r="BN55" s="428" t="s">
        <v>637</v>
      </c>
      <c r="BO55" s="433"/>
      <c r="BP55" s="427" t="s">
        <v>202</v>
      </c>
      <c r="BQ55" s="428" t="s">
        <v>638</v>
      </c>
      <c r="BR55" s="433"/>
      <c r="BS55" s="427"/>
      <c r="BT55" s="428"/>
      <c r="BU55" s="433"/>
      <c r="BV55" s="427"/>
      <c r="BW55" s="428"/>
      <c r="BX55" s="433"/>
      <c r="BY55" s="427"/>
      <c r="BZ55" s="428"/>
      <c r="CA55" s="433"/>
      <c r="CB55" s="427"/>
      <c r="CC55" s="428"/>
      <c r="CD55" s="433"/>
      <c r="CE55" s="441"/>
      <c r="CF55" s="442"/>
      <c r="CG55" s="443"/>
      <c r="CH55" s="441"/>
      <c r="CI55" s="442"/>
      <c r="CJ55" s="443"/>
      <c r="CK55" s="441"/>
      <c r="CL55" s="442"/>
      <c r="CM55" s="443"/>
      <c r="CN55" s="441"/>
      <c r="CO55" s="442"/>
      <c r="CP55" s="443"/>
      <c r="CQ55" s="441"/>
      <c r="CR55" s="442"/>
      <c r="CS55" s="443"/>
      <c r="CT55" s="441"/>
      <c r="CU55" s="442"/>
      <c r="CV55" s="443"/>
      <c r="CW55" s="441"/>
      <c r="CX55" s="442"/>
      <c r="CY55" s="443"/>
      <c r="CZ55" s="441"/>
      <c r="DA55" s="442"/>
      <c r="DB55" s="443"/>
      <c r="DC55" s="441"/>
      <c r="DD55" s="442"/>
      <c r="DE55" s="443"/>
      <c r="DF55" s="441"/>
      <c r="DG55" s="442"/>
      <c r="DH55" s="443"/>
      <c r="DI55" s="441"/>
      <c r="DJ55" s="442"/>
      <c r="DK55" s="443"/>
      <c r="DL55" s="441"/>
      <c r="DM55" s="442"/>
      <c r="DN55" s="443"/>
      <c r="DO55" s="441"/>
      <c r="DP55" s="442"/>
      <c r="DQ55" s="443"/>
      <c r="DR55" s="441"/>
      <c r="DS55" s="442"/>
      <c r="DT55" s="443"/>
      <c r="DV55" s="390"/>
      <c r="DW55" s="390"/>
      <c r="DX55" s="390"/>
      <c r="DY55" s="390"/>
      <c r="DZ55" s="390"/>
      <c r="EA55" s="390"/>
      <c r="EB55" s="390"/>
      <c r="EC55" s="390"/>
      <c r="ED55" s="390"/>
      <c r="EE55" s="390"/>
      <c r="EF55" s="390"/>
      <c r="EG55" s="390"/>
      <c r="EH55" s="390"/>
      <c r="EI55" s="390"/>
      <c r="EJ55" s="390"/>
      <c r="EK55" s="390"/>
      <c r="EL55" s="390"/>
    </row>
    <row r="56" spans="1:142" s="437" customFormat="1" ht="18" customHeight="1" thickBot="1">
      <c r="A56" s="525"/>
      <c r="B56" s="500"/>
      <c r="C56" s="497"/>
      <c r="D56" s="489"/>
      <c r="E56" s="430"/>
      <c r="F56" s="431"/>
      <c r="G56" s="432"/>
      <c r="H56" s="430"/>
      <c r="I56" s="431"/>
      <c r="J56" s="432"/>
      <c r="K56" s="430"/>
      <c r="L56" s="431"/>
      <c r="M56" s="432"/>
      <c r="N56" s="430"/>
      <c r="O56" s="431"/>
      <c r="P56" s="432"/>
      <c r="Q56" s="430"/>
      <c r="R56" s="431"/>
      <c r="S56" s="432"/>
      <c r="T56" s="430"/>
      <c r="U56" s="431"/>
      <c r="V56" s="432"/>
      <c r="W56" s="430"/>
      <c r="X56" s="431"/>
      <c r="Y56" s="432"/>
      <c r="Z56" s="430"/>
      <c r="AA56" s="431"/>
      <c r="AB56" s="432"/>
      <c r="AC56" s="430"/>
      <c r="AD56" s="431"/>
      <c r="AE56" s="432"/>
      <c r="AF56" s="430"/>
      <c r="AG56" s="431"/>
      <c r="AH56" s="432"/>
      <c r="AI56" s="430"/>
      <c r="AJ56" s="431"/>
      <c r="AK56" s="432"/>
      <c r="AL56" s="430"/>
      <c r="AM56" s="431"/>
      <c r="AN56" s="432"/>
      <c r="AO56" s="430"/>
      <c r="AP56" s="431"/>
      <c r="AQ56" s="432"/>
      <c r="AR56" s="430"/>
      <c r="AS56" s="431"/>
      <c r="AT56" s="432"/>
      <c r="AU56" s="430"/>
      <c r="AV56" s="431" t="s">
        <v>493</v>
      </c>
      <c r="AW56" s="432"/>
      <c r="AX56" s="430"/>
      <c r="AY56" s="431" t="s">
        <v>493</v>
      </c>
      <c r="AZ56" s="432"/>
      <c r="BA56" s="430"/>
      <c r="BB56" s="431" t="s">
        <v>493</v>
      </c>
      <c r="BC56" s="432"/>
      <c r="BD56" s="430"/>
      <c r="BE56" s="431"/>
      <c r="BF56" s="432"/>
      <c r="BG56" s="430"/>
      <c r="BH56" s="431"/>
      <c r="BI56" s="432"/>
      <c r="BJ56" s="430"/>
      <c r="BK56" s="431"/>
      <c r="BL56" s="432"/>
      <c r="BM56" s="430"/>
      <c r="BN56" s="431" t="s">
        <v>488</v>
      </c>
      <c r="BO56" s="432"/>
      <c r="BP56" s="430"/>
      <c r="BQ56" s="431" t="s">
        <v>488</v>
      </c>
      <c r="BR56" s="432"/>
      <c r="BS56" s="430"/>
      <c r="BT56" s="431"/>
      <c r="BU56" s="432"/>
      <c r="BV56" s="430"/>
      <c r="BW56" s="431"/>
      <c r="BX56" s="432"/>
      <c r="BY56" s="430"/>
      <c r="BZ56" s="431"/>
      <c r="CA56" s="432"/>
      <c r="CB56" s="430"/>
      <c r="CC56" s="431"/>
      <c r="CD56" s="432"/>
      <c r="CE56" s="444"/>
      <c r="CF56" s="445"/>
      <c r="CG56" s="446"/>
      <c r="CH56" s="444"/>
      <c r="CI56" s="445"/>
      <c r="CJ56" s="446"/>
      <c r="CK56" s="444"/>
      <c r="CL56" s="445"/>
      <c r="CM56" s="446"/>
      <c r="CN56" s="444"/>
      <c r="CO56" s="445"/>
      <c r="CP56" s="446"/>
      <c r="CQ56" s="444"/>
      <c r="CR56" s="445"/>
      <c r="CS56" s="446"/>
      <c r="CT56" s="444"/>
      <c r="CU56" s="445"/>
      <c r="CV56" s="446"/>
      <c r="CW56" s="444"/>
      <c r="CX56" s="445"/>
      <c r="CY56" s="446"/>
      <c r="CZ56" s="444"/>
      <c r="DA56" s="445"/>
      <c r="DB56" s="446"/>
      <c r="DC56" s="444"/>
      <c r="DD56" s="445"/>
      <c r="DE56" s="446"/>
      <c r="DF56" s="444"/>
      <c r="DG56" s="445"/>
      <c r="DH56" s="446"/>
      <c r="DI56" s="444"/>
      <c r="DJ56" s="445"/>
      <c r="DK56" s="446"/>
      <c r="DL56" s="444"/>
      <c r="DM56" s="445"/>
      <c r="DN56" s="446"/>
      <c r="DO56" s="444"/>
      <c r="DP56" s="445"/>
      <c r="DQ56" s="446"/>
      <c r="DR56" s="444"/>
      <c r="DS56" s="445"/>
      <c r="DT56" s="446"/>
      <c r="DV56" s="390"/>
      <c r="DW56" s="390"/>
      <c r="DX56" s="390"/>
      <c r="DY56" s="390"/>
      <c r="DZ56" s="390"/>
      <c r="EA56" s="390"/>
      <c r="EB56" s="390"/>
      <c r="EC56" s="390"/>
      <c r="ED56" s="390"/>
      <c r="EE56" s="390"/>
      <c r="EF56" s="390"/>
      <c r="EG56" s="390"/>
      <c r="EH56" s="390"/>
      <c r="EI56" s="390"/>
      <c r="EJ56" s="390"/>
      <c r="EK56" s="390"/>
      <c r="EL56" s="390"/>
    </row>
    <row r="57" spans="1:142" ht="18" customHeight="1">
      <c r="A57" s="525"/>
      <c r="B57" s="498" t="s">
        <v>58</v>
      </c>
      <c r="C57" s="495">
        <v>44870</v>
      </c>
      <c r="D57" s="490" t="s">
        <v>501</v>
      </c>
      <c r="E57" s="412" t="s">
        <v>199</v>
      </c>
      <c r="F57" s="413" t="s">
        <v>14</v>
      </c>
      <c r="G57" s="414" t="s">
        <v>413</v>
      </c>
      <c r="H57" s="412" t="s">
        <v>196</v>
      </c>
      <c r="I57" s="413" t="s">
        <v>32</v>
      </c>
      <c r="J57" s="414" t="s">
        <v>438</v>
      </c>
      <c r="K57" s="412" t="s">
        <v>197</v>
      </c>
      <c r="L57" s="413" t="s">
        <v>60</v>
      </c>
      <c r="M57" s="414" t="s">
        <v>18</v>
      </c>
      <c r="N57" s="412" t="s">
        <v>195</v>
      </c>
      <c r="O57" s="413" t="s">
        <v>29</v>
      </c>
      <c r="P57" s="414" t="s">
        <v>8</v>
      </c>
      <c r="Q57" s="412" t="s">
        <v>198</v>
      </c>
      <c r="R57" s="413" t="s">
        <v>116</v>
      </c>
      <c r="S57" s="414" t="s">
        <v>18</v>
      </c>
      <c r="T57" s="412" t="s">
        <v>195</v>
      </c>
      <c r="U57" s="413" t="s">
        <v>430</v>
      </c>
      <c r="V57" s="414" t="s">
        <v>8</v>
      </c>
      <c r="W57" s="412" t="s">
        <v>195</v>
      </c>
      <c r="X57" s="413" t="s">
        <v>414</v>
      </c>
      <c r="Y57" s="414" t="s">
        <v>59</v>
      </c>
      <c r="Z57" s="412" t="s">
        <v>195</v>
      </c>
      <c r="AA57" s="413" t="s">
        <v>64</v>
      </c>
      <c r="AB57" s="414" t="s">
        <v>19</v>
      </c>
      <c r="AC57" s="412" t="s">
        <v>197</v>
      </c>
      <c r="AD57" s="413" t="s">
        <v>3</v>
      </c>
      <c r="AE57" s="414" t="s">
        <v>18</v>
      </c>
      <c r="AF57" s="412" t="s">
        <v>195</v>
      </c>
      <c r="AG57" s="413" t="s">
        <v>427</v>
      </c>
      <c r="AH57" s="414" t="s">
        <v>208</v>
      </c>
      <c r="AI57" s="412" t="s">
        <v>179</v>
      </c>
      <c r="AJ57" s="413" t="s">
        <v>397</v>
      </c>
      <c r="AK57" s="414"/>
      <c r="AL57" s="412" t="s">
        <v>180</v>
      </c>
      <c r="AM57" s="413" t="s">
        <v>421</v>
      </c>
      <c r="AN57" s="414"/>
      <c r="AO57" s="412" t="s">
        <v>181</v>
      </c>
      <c r="AP57" s="413" t="s">
        <v>33</v>
      </c>
      <c r="AQ57" s="414"/>
      <c r="AR57" s="412" t="s">
        <v>182</v>
      </c>
      <c r="AS57" s="413" t="s">
        <v>31</v>
      </c>
      <c r="AT57" s="414"/>
      <c r="AU57" s="412" t="s">
        <v>191</v>
      </c>
      <c r="AV57" s="413" t="s">
        <v>61</v>
      </c>
      <c r="AW57" s="414"/>
      <c r="AX57" s="412" t="s">
        <v>192</v>
      </c>
      <c r="AY57" s="413" t="s">
        <v>38</v>
      </c>
      <c r="AZ57" s="414"/>
      <c r="BA57" s="412" t="s">
        <v>193</v>
      </c>
      <c r="BB57" s="413" t="s">
        <v>15</v>
      </c>
      <c r="BC57" s="414"/>
      <c r="BD57" s="412"/>
      <c r="BE57" s="413"/>
      <c r="BF57" s="414"/>
      <c r="BG57" s="412"/>
      <c r="BH57" s="413"/>
      <c r="BI57" s="414"/>
      <c r="BJ57" s="412"/>
      <c r="BK57" s="413"/>
      <c r="BL57" s="414"/>
      <c r="BM57" s="412" t="s">
        <v>192</v>
      </c>
      <c r="BN57" s="413" t="s">
        <v>12</v>
      </c>
      <c r="BO57" s="414"/>
      <c r="BP57" s="412" t="s">
        <v>170</v>
      </c>
      <c r="BQ57" s="413" t="s">
        <v>422</v>
      </c>
      <c r="BR57" s="414"/>
      <c r="BS57" s="412"/>
      <c r="BT57" s="413"/>
      <c r="BU57" s="414"/>
      <c r="BV57" s="412"/>
      <c r="BW57" s="413"/>
      <c r="BX57" s="414"/>
      <c r="BY57" s="412"/>
      <c r="BZ57" s="413"/>
      <c r="CA57" s="414"/>
      <c r="CB57" s="412"/>
      <c r="CC57" s="413"/>
      <c r="CD57" s="414"/>
      <c r="CE57" s="412"/>
      <c r="CF57" s="413"/>
      <c r="CG57" s="414"/>
      <c r="CH57" s="412"/>
      <c r="CI57" s="413"/>
      <c r="CJ57" s="414"/>
      <c r="CK57" s="412"/>
      <c r="CL57" s="413"/>
      <c r="CM57" s="414"/>
      <c r="CN57" s="412"/>
      <c r="CO57" s="413"/>
      <c r="CP57" s="414"/>
      <c r="CQ57" s="412"/>
      <c r="CR57" s="413"/>
      <c r="CS57" s="414"/>
      <c r="CT57" s="412"/>
      <c r="CU57" s="413"/>
      <c r="CV57" s="414"/>
      <c r="CW57" s="412"/>
      <c r="CX57" s="413"/>
      <c r="CY57" s="414"/>
      <c r="CZ57" s="412"/>
      <c r="DA57" s="413"/>
      <c r="DB57" s="414"/>
      <c r="DC57" s="412"/>
      <c r="DD57" s="413"/>
      <c r="DE57" s="414"/>
      <c r="DF57" s="412"/>
      <c r="DG57" s="413"/>
      <c r="DH57" s="414"/>
      <c r="DI57" s="412"/>
      <c r="DJ57" s="413"/>
      <c r="DK57" s="414"/>
      <c r="DL57" s="412"/>
      <c r="DM57" s="413"/>
      <c r="DN57" s="414"/>
      <c r="DO57" s="412"/>
      <c r="DP57" s="413"/>
      <c r="DQ57" s="414"/>
      <c r="DR57" s="412"/>
      <c r="DS57" s="413"/>
      <c r="DT57" s="414"/>
    </row>
    <row r="58" spans="1:142" ht="18" customHeight="1">
      <c r="A58" s="525"/>
      <c r="B58" s="499"/>
      <c r="C58" s="496"/>
      <c r="D58" s="491"/>
      <c r="E58" s="418"/>
      <c r="F58" s="419"/>
      <c r="G58" s="420"/>
      <c r="H58" s="418"/>
      <c r="I58" s="419"/>
      <c r="J58" s="420"/>
      <c r="K58" s="418"/>
      <c r="L58" s="419"/>
      <c r="M58" s="420"/>
      <c r="N58" s="418"/>
      <c r="O58" s="419" t="s">
        <v>594</v>
      </c>
      <c r="P58" s="420"/>
      <c r="Q58" s="418"/>
      <c r="R58" s="419"/>
      <c r="S58" s="420"/>
      <c r="T58" s="418"/>
      <c r="U58" s="419" t="s">
        <v>436</v>
      </c>
      <c r="V58" s="420"/>
      <c r="W58" s="418"/>
      <c r="X58" s="419" t="s">
        <v>398</v>
      </c>
      <c r="Y58" s="420" t="s">
        <v>565</v>
      </c>
      <c r="Z58" s="418"/>
      <c r="AA58" s="419" t="s">
        <v>35</v>
      </c>
      <c r="AB58" s="420" t="s">
        <v>23</v>
      </c>
      <c r="AC58" s="418"/>
      <c r="AD58" s="419"/>
      <c r="AE58" s="420"/>
      <c r="AF58" s="418"/>
      <c r="AG58" s="419" t="s">
        <v>40</v>
      </c>
      <c r="AH58" s="420"/>
      <c r="AI58" s="418"/>
      <c r="AJ58" s="419"/>
      <c r="AK58" s="420"/>
      <c r="AL58" s="418"/>
      <c r="AM58" s="419"/>
      <c r="AN58" s="420"/>
      <c r="AO58" s="418"/>
      <c r="AP58" s="419"/>
      <c r="AQ58" s="420"/>
      <c r="AR58" s="418"/>
      <c r="AS58" s="419"/>
      <c r="AT58" s="420"/>
      <c r="AU58" s="418"/>
      <c r="AV58" s="419"/>
      <c r="AW58" s="420"/>
      <c r="AX58" s="418"/>
      <c r="AY58" s="419"/>
      <c r="AZ58" s="420"/>
      <c r="BA58" s="418"/>
      <c r="BB58" s="419"/>
      <c r="BC58" s="420"/>
      <c r="BD58" s="418"/>
      <c r="BE58" s="419"/>
      <c r="BF58" s="420"/>
      <c r="BG58" s="418"/>
      <c r="BH58" s="419"/>
      <c r="BI58" s="420"/>
      <c r="BJ58" s="418"/>
      <c r="BK58" s="419"/>
      <c r="BL58" s="420"/>
      <c r="BM58" s="418"/>
      <c r="BN58" s="419"/>
      <c r="BO58" s="420"/>
      <c r="BP58" s="418"/>
      <c r="BQ58" s="419"/>
      <c r="BR58" s="420"/>
      <c r="BS58" s="418"/>
      <c r="BT58" s="419"/>
      <c r="BU58" s="420"/>
      <c r="BV58" s="418"/>
      <c r="BW58" s="419"/>
      <c r="BX58" s="420"/>
      <c r="BY58" s="418"/>
      <c r="BZ58" s="419"/>
      <c r="CA58" s="420"/>
      <c r="CB58" s="418"/>
      <c r="CC58" s="419"/>
      <c r="CD58" s="420"/>
      <c r="CE58" s="418"/>
      <c r="CF58" s="419"/>
      <c r="CG58" s="420"/>
      <c r="CH58" s="418"/>
      <c r="CI58" s="419"/>
      <c r="CJ58" s="420"/>
      <c r="CK58" s="418"/>
      <c r="CL58" s="419"/>
      <c r="CM58" s="420"/>
      <c r="CN58" s="418"/>
      <c r="CO58" s="419"/>
      <c r="CP58" s="420"/>
      <c r="CQ58" s="418"/>
      <c r="CR58" s="419"/>
      <c r="CS58" s="420"/>
      <c r="CT58" s="418"/>
      <c r="CU58" s="419"/>
      <c r="CV58" s="420"/>
      <c r="CW58" s="418"/>
      <c r="CX58" s="419"/>
      <c r="CY58" s="420"/>
      <c r="CZ58" s="418"/>
      <c r="DA58" s="419"/>
      <c r="DB58" s="420"/>
      <c r="DC58" s="418"/>
      <c r="DD58" s="419"/>
      <c r="DE58" s="420"/>
      <c r="DF58" s="418"/>
      <c r="DG58" s="419"/>
      <c r="DH58" s="420"/>
      <c r="DI58" s="418"/>
      <c r="DJ58" s="419"/>
      <c r="DK58" s="420"/>
      <c r="DL58" s="418"/>
      <c r="DM58" s="419"/>
      <c r="DN58" s="420"/>
      <c r="DO58" s="418"/>
      <c r="DP58" s="419"/>
      <c r="DQ58" s="420"/>
      <c r="DR58" s="418"/>
      <c r="DS58" s="419"/>
      <c r="DT58" s="420"/>
    </row>
    <row r="59" spans="1:142" ht="18" customHeight="1">
      <c r="A59" s="525"/>
      <c r="B59" s="499"/>
      <c r="C59" s="496"/>
      <c r="D59" s="488" t="s">
        <v>502</v>
      </c>
      <c r="E59" s="424" t="s">
        <v>195</v>
      </c>
      <c r="F59" s="425" t="s">
        <v>414</v>
      </c>
      <c r="G59" s="426" t="s">
        <v>8</v>
      </c>
      <c r="H59" s="424" t="s">
        <v>195</v>
      </c>
      <c r="I59" s="425" t="s">
        <v>35</v>
      </c>
      <c r="J59" s="426" t="s">
        <v>8</v>
      </c>
      <c r="K59" s="424" t="s">
        <v>195</v>
      </c>
      <c r="L59" s="425" t="s">
        <v>427</v>
      </c>
      <c r="M59" s="426" t="s">
        <v>19</v>
      </c>
      <c r="N59" s="424" t="s">
        <v>198</v>
      </c>
      <c r="O59" s="425" t="s">
        <v>398</v>
      </c>
      <c r="P59" s="426" t="s">
        <v>18</v>
      </c>
      <c r="Q59" s="427" t="s">
        <v>203</v>
      </c>
      <c r="R59" s="428" t="s">
        <v>3</v>
      </c>
      <c r="S59" s="429" t="s">
        <v>59</v>
      </c>
      <c r="T59" s="427" t="s">
        <v>203</v>
      </c>
      <c r="U59" s="428" t="s">
        <v>39</v>
      </c>
      <c r="V59" s="429" t="s">
        <v>59</v>
      </c>
      <c r="W59" s="427" t="s">
        <v>203</v>
      </c>
      <c r="X59" s="428" t="s">
        <v>29</v>
      </c>
      <c r="Y59" s="429" t="s">
        <v>59</v>
      </c>
      <c r="Z59" s="424" t="s">
        <v>189</v>
      </c>
      <c r="AA59" s="425" t="s">
        <v>116</v>
      </c>
      <c r="AB59" s="426" t="s">
        <v>413</v>
      </c>
      <c r="AC59" s="424" t="s">
        <v>189</v>
      </c>
      <c r="AD59" s="425" t="s">
        <v>14</v>
      </c>
      <c r="AE59" s="426" t="s">
        <v>413</v>
      </c>
      <c r="AF59" s="424" t="s">
        <v>190</v>
      </c>
      <c r="AG59" s="425" t="s">
        <v>594</v>
      </c>
      <c r="AH59" s="426" t="s">
        <v>438</v>
      </c>
      <c r="AI59" s="424" t="s">
        <v>180</v>
      </c>
      <c r="AJ59" s="425" t="s">
        <v>421</v>
      </c>
      <c r="AK59" s="426"/>
      <c r="AL59" s="424" t="s">
        <v>181</v>
      </c>
      <c r="AM59" s="425" t="s">
        <v>422</v>
      </c>
      <c r="AN59" s="426"/>
      <c r="AO59" s="424" t="s">
        <v>182</v>
      </c>
      <c r="AP59" s="425" t="s">
        <v>31</v>
      </c>
      <c r="AQ59" s="426"/>
      <c r="AR59" s="424" t="s">
        <v>183</v>
      </c>
      <c r="AS59" s="425" t="s">
        <v>397</v>
      </c>
      <c r="AT59" s="426"/>
      <c r="AU59" s="424" t="s">
        <v>192</v>
      </c>
      <c r="AV59" s="425" t="s">
        <v>12</v>
      </c>
      <c r="AW59" s="426"/>
      <c r="AX59" s="424" t="s">
        <v>193</v>
      </c>
      <c r="AY59" s="425" t="s">
        <v>60</v>
      </c>
      <c r="AZ59" s="426"/>
      <c r="BA59" s="424" t="s">
        <v>186</v>
      </c>
      <c r="BB59" s="425" t="s">
        <v>38</v>
      </c>
      <c r="BC59" s="426"/>
      <c r="BD59" s="424"/>
      <c r="BE59" s="425"/>
      <c r="BF59" s="426"/>
      <c r="BG59" s="424"/>
      <c r="BH59" s="425"/>
      <c r="BI59" s="426"/>
      <c r="BJ59" s="424"/>
      <c r="BK59" s="425"/>
      <c r="BL59" s="426"/>
      <c r="BM59" s="424" t="s">
        <v>191</v>
      </c>
      <c r="BN59" s="425" t="s">
        <v>61</v>
      </c>
      <c r="BO59" s="426"/>
      <c r="BP59" s="424" t="s">
        <v>174</v>
      </c>
      <c r="BQ59" s="425" t="s">
        <v>37</v>
      </c>
      <c r="BR59" s="426"/>
      <c r="BS59" s="424"/>
      <c r="BT59" s="425"/>
      <c r="BU59" s="426"/>
      <c r="BV59" s="424"/>
      <c r="BW59" s="425"/>
      <c r="BX59" s="426"/>
      <c r="BY59" s="424"/>
      <c r="BZ59" s="425"/>
      <c r="CA59" s="426"/>
      <c r="CB59" s="424"/>
      <c r="CC59" s="425"/>
      <c r="CD59" s="426"/>
      <c r="CE59" s="424"/>
      <c r="CF59" s="425"/>
      <c r="CG59" s="426"/>
      <c r="CH59" s="424"/>
      <c r="CI59" s="425"/>
      <c r="CJ59" s="426"/>
      <c r="CK59" s="424"/>
      <c r="CL59" s="425"/>
      <c r="CM59" s="426"/>
      <c r="CN59" s="424"/>
      <c r="CO59" s="425"/>
      <c r="CP59" s="426"/>
      <c r="CQ59" s="424"/>
      <c r="CR59" s="425"/>
      <c r="CS59" s="426"/>
      <c r="CT59" s="424"/>
      <c r="CU59" s="425"/>
      <c r="CV59" s="426"/>
      <c r="CW59" s="424"/>
      <c r="CX59" s="425"/>
      <c r="CY59" s="426"/>
      <c r="CZ59" s="424"/>
      <c r="DA59" s="425"/>
      <c r="DB59" s="426"/>
      <c r="DC59" s="424"/>
      <c r="DD59" s="425"/>
      <c r="DE59" s="426"/>
      <c r="DF59" s="424"/>
      <c r="DG59" s="425"/>
      <c r="DH59" s="426"/>
      <c r="DI59" s="424"/>
      <c r="DJ59" s="425"/>
      <c r="DK59" s="426"/>
      <c r="DL59" s="424"/>
      <c r="DM59" s="425"/>
      <c r="DN59" s="426"/>
      <c r="DO59" s="424"/>
      <c r="DP59" s="425"/>
      <c r="DQ59" s="426"/>
      <c r="DR59" s="424"/>
      <c r="DS59" s="425"/>
      <c r="DT59" s="426"/>
    </row>
    <row r="60" spans="1:142" ht="18" customHeight="1">
      <c r="A60" s="525"/>
      <c r="B60" s="499"/>
      <c r="C60" s="496"/>
      <c r="D60" s="491"/>
      <c r="E60" s="418"/>
      <c r="F60" s="419" t="s">
        <v>436</v>
      </c>
      <c r="G60" s="420"/>
      <c r="H60" s="418"/>
      <c r="I60" s="419" t="s">
        <v>64</v>
      </c>
      <c r="J60" s="420"/>
      <c r="K60" s="418"/>
      <c r="L60" s="419" t="s">
        <v>430</v>
      </c>
      <c r="M60" s="420" t="s">
        <v>20</v>
      </c>
      <c r="N60" s="418"/>
      <c r="O60" s="419"/>
      <c r="P60" s="420"/>
      <c r="Q60" s="421"/>
      <c r="R60" s="422" t="s">
        <v>32</v>
      </c>
      <c r="S60" s="423"/>
      <c r="T60" s="421"/>
      <c r="U60" s="422" t="s">
        <v>40</v>
      </c>
      <c r="V60" s="423"/>
      <c r="W60" s="421"/>
      <c r="X60" s="422" t="s">
        <v>30</v>
      </c>
      <c r="Y60" s="423"/>
      <c r="Z60" s="418"/>
      <c r="AA60" s="419"/>
      <c r="AB60" s="420"/>
      <c r="AC60" s="418"/>
      <c r="AD60" s="419"/>
      <c r="AE60" s="420"/>
      <c r="AF60" s="418"/>
      <c r="AG60" s="419"/>
      <c r="AH60" s="420"/>
      <c r="AI60" s="418"/>
      <c r="AJ60" s="419"/>
      <c r="AK60" s="420"/>
      <c r="AL60" s="418"/>
      <c r="AM60" s="419"/>
      <c r="AN60" s="420"/>
      <c r="AO60" s="418"/>
      <c r="AP60" s="419"/>
      <c r="AQ60" s="420"/>
      <c r="AR60" s="418"/>
      <c r="AS60" s="419"/>
      <c r="AT60" s="420"/>
      <c r="AU60" s="418"/>
      <c r="AV60" s="419"/>
      <c r="AW60" s="420"/>
      <c r="AX60" s="418"/>
      <c r="AY60" s="419"/>
      <c r="AZ60" s="420"/>
      <c r="BA60" s="418"/>
      <c r="BB60" s="419"/>
      <c r="BC60" s="420"/>
      <c r="BD60" s="418"/>
      <c r="BE60" s="419"/>
      <c r="BF60" s="420"/>
      <c r="BG60" s="418"/>
      <c r="BH60" s="419"/>
      <c r="BI60" s="420"/>
      <c r="BJ60" s="418"/>
      <c r="BK60" s="419"/>
      <c r="BL60" s="420"/>
      <c r="BM60" s="418"/>
      <c r="BN60" s="419"/>
      <c r="BO60" s="420"/>
      <c r="BP60" s="418"/>
      <c r="BQ60" s="419"/>
      <c r="BR60" s="420"/>
      <c r="BS60" s="418"/>
      <c r="BT60" s="419"/>
      <c r="BU60" s="420"/>
      <c r="BV60" s="418"/>
      <c r="BW60" s="419"/>
      <c r="BX60" s="420"/>
      <c r="BY60" s="418"/>
      <c r="BZ60" s="419"/>
      <c r="CA60" s="420"/>
      <c r="CB60" s="418"/>
      <c r="CC60" s="419"/>
      <c r="CD60" s="420"/>
      <c r="CE60" s="418"/>
      <c r="CF60" s="419"/>
      <c r="CG60" s="420"/>
      <c r="CH60" s="418"/>
      <c r="CI60" s="419"/>
      <c r="CJ60" s="420"/>
      <c r="CK60" s="418"/>
      <c r="CL60" s="419"/>
      <c r="CM60" s="420"/>
      <c r="CN60" s="418"/>
      <c r="CO60" s="419"/>
      <c r="CP60" s="420"/>
      <c r="CQ60" s="418"/>
      <c r="CR60" s="419"/>
      <c r="CS60" s="420"/>
      <c r="CT60" s="418"/>
      <c r="CU60" s="419"/>
      <c r="CV60" s="420"/>
      <c r="CW60" s="418"/>
      <c r="CX60" s="419"/>
      <c r="CY60" s="420"/>
      <c r="CZ60" s="418"/>
      <c r="DA60" s="419"/>
      <c r="DB60" s="420"/>
      <c r="DC60" s="418"/>
      <c r="DD60" s="419"/>
      <c r="DE60" s="420"/>
      <c r="DF60" s="418"/>
      <c r="DG60" s="419"/>
      <c r="DH60" s="420"/>
      <c r="DI60" s="418"/>
      <c r="DJ60" s="419"/>
      <c r="DK60" s="420"/>
      <c r="DL60" s="418"/>
      <c r="DM60" s="419"/>
      <c r="DN60" s="420"/>
      <c r="DO60" s="418"/>
      <c r="DP60" s="419"/>
      <c r="DQ60" s="420"/>
      <c r="DR60" s="418"/>
      <c r="DS60" s="419"/>
      <c r="DT60" s="420"/>
    </row>
    <row r="61" spans="1:142" ht="18" customHeight="1">
      <c r="A61" s="525"/>
      <c r="B61" s="499"/>
      <c r="C61" s="496"/>
      <c r="D61" s="488" t="s">
        <v>503</v>
      </c>
      <c r="E61" s="427"/>
      <c r="F61" s="428"/>
      <c r="G61" s="429"/>
      <c r="H61" s="427"/>
      <c r="I61" s="428"/>
      <c r="J61" s="429"/>
      <c r="K61" s="427"/>
      <c r="L61" s="428"/>
      <c r="M61" s="429"/>
      <c r="N61" s="427"/>
      <c r="O61" s="428"/>
      <c r="P61" s="429"/>
      <c r="Q61" s="427"/>
      <c r="R61" s="428"/>
      <c r="S61" s="429"/>
      <c r="T61" s="427"/>
      <c r="U61" s="428"/>
      <c r="V61" s="429"/>
      <c r="W61" s="427"/>
      <c r="X61" s="428"/>
      <c r="Y61" s="429"/>
      <c r="Z61" s="427"/>
      <c r="AA61" s="428"/>
      <c r="AB61" s="429"/>
      <c r="AC61" s="427"/>
      <c r="AD61" s="428"/>
      <c r="AE61" s="429"/>
      <c r="AF61" s="427"/>
      <c r="AG61" s="428"/>
      <c r="AH61" s="429"/>
      <c r="AI61" s="427" t="s">
        <v>200</v>
      </c>
      <c r="AJ61" s="428" t="s">
        <v>639</v>
      </c>
      <c r="AK61" s="433"/>
      <c r="AL61" s="427" t="s">
        <v>200</v>
      </c>
      <c r="AM61" s="428" t="s">
        <v>640</v>
      </c>
      <c r="AN61" s="433"/>
      <c r="AO61" s="427" t="s">
        <v>200</v>
      </c>
      <c r="AP61" s="428" t="s">
        <v>641</v>
      </c>
      <c r="AQ61" s="433"/>
      <c r="AR61" s="427" t="s">
        <v>200</v>
      </c>
      <c r="AS61" s="428" t="s">
        <v>642</v>
      </c>
      <c r="AT61" s="433"/>
      <c r="AU61" s="427" t="s">
        <v>472</v>
      </c>
      <c r="AV61" s="428" t="s">
        <v>643</v>
      </c>
      <c r="AW61" s="433"/>
      <c r="AX61" s="427" t="s">
        <v>472</v>
      </c>
      <c r="AY61" s="428" t="s">
        <v>644</v>
      </c>
      <c r="AZ61" s="433"/>
      <c r="BA61" s="427" t="s">
        <v>472</v>
      </c>
      <c r="BB61" s="428" t="s">
        <v>646</v>
      </c>
      <c r="BC61" s="433"/>
      <c r="BD61" s="427"/>
      <c r="BE61" s="428"/>
      <c r="BF61" s="433"/>
      <c r="BG61" s="427"/>
      <c r="BH61" s="428"/>
      <c r="BI61" s="433"/>
      <c r="BJ61" s="427"/>
      <c r="BK61" s="428"/>
      <c r="BL61" s="433"/>
      <c r="BM61" s="427"/>
      <c r="BN61" s="428"/>
      <c r="BO61" s="433"/>
      <c r="BP61" s="427"/>
      <c r="BQ61" s="428"/>
      <c r="BR61" s="433"/>
      <c r="BS61" s="427"/>
      <c r="BT61" s="428"/>
      <c r="BU61" s="433"/>
      <c r="BV61" s="427"/>
      <c r="BW61" s="428"/>
      <c r="BX61" s="433"/>
      <c r="BY61" s="427"/>
      <c r="BZ61" s="428"/>
      <c r="CA61" s="433"/>
      <c r="CB61" s="427"/>
      <c r="CC61" s="428"/>
      <c r="CD61" s="433"/>
      <c r="CE61" s="427"/>
      <c r="CF61" s="428"/>
      <c r="CG61" s="429"/>
      <c r="CH61" s="427"/>
      <c r="CI61" s="428"/>
      <c r="CJ61" s="429"/>
      <c r="CK61" s="427"/>
      <c r="CL61" s="428"/>
      <c r="CM61" s="429"/>
      <c r="CN61" s="427"/>
      <c r="CO61" s="428"/>
      <c r="CP61" s="429"/>
      <c r="CQ61" s="427"/>
      <c r="CR61" s="428"/>
      <c r="CS61" s="429"/>
      <c r="CT61" s="427"/>
      <c r="CU61" s="428"/>
      <c r="CV61" s="429"/>
      <c r="CW61" s="427"/>
      <c r="CX61" s="428"/>
      <c r="CY61" s="429"/>
      <c r="CZ61" s="427"/>
      <c r="DA61" s="428"/>
      <c r="DB61" s="429"/>
      <c r="DC61" s="427"/>
      <c r="DD61" s="428"/>
      <c r="DE61" s="429"/>
      <c r="DF61" s="427"/>
      <c r="DG61" s="428"/>
      <c r="DH61" s="429"/>
      <c r="DI61" s="427"/>
      <c r="DJ61" s="428"/>
      <c r="DK61" s="429"/>
      <c r="DL61" s="427"/>
      <c r="DM61" s="428"/>
      <c r="DN61" s="429"/>
      <c r="DO61" s="427"/>
      <c r="DP61" s="428"/>
      <c r="DQ61" s="429"/>
      <c r="DR61" s="427"/>
      <c r="DS61" s="428"/>
      <c r="DT61" s="429"/>
    </row>
    <row r="62" spans="1:142" ht="18" customHeight="1" thickBot="1">
      <c r="A62" s="525"/>
      <c r="B62" s="500"/>
      <c r="C62" s="497"/>
      <c r="D62" s="489"/>
      <c r="E62" s="430"/>
      <c r="F62" s="431"/>
      <c r="G62" s="432"/>
      <c r="H62" s="430"/>
      <c r="I62" s="431"/>
      <c r="J62" s="432"/>
      <c r="K62" s="430"/>
      <c r="L62" s="431"/>
      <c r="M62" s="432"/>
      <c r="N62" s="430"/>
      <c r="O62" s="431"/>
      <c r="P62" s="432"/>
      <c r="Q62" s="430"/>
      <c r="R62" s="431"/>
      <c r="S62" s="432"/>
      <c r="T62" s="430"/>
      <c r="U62" s="431"/>
      <c r="V62" s="432"/>
      <c r="W62" s="430"/>
      <c r="X62" s="431"/>
      <c r="Y62" s="432"/>
      <c r="Z62" s="430"/>
      <c r="AA62" s="431"/>
      <c r="AB62" s="432"/>
      <c r="AC62" s="430"/>
      <c r="AD62" s="431"/>
      <c r="AE62" s="432"/>
      <c r="AF62" s="430"/>
      <c r="AG62" s="431"/>
      <c r="AH62" s="432"/>
      <c r="AI62" s="430"/>
      <c r="AJ62" s="431" t="s">
        <v>488</v>
      </c>
      <c r="AK62" s="432"/>
      <c r="AL62" s="430"/>
      <c r="AM62" s="431" t="s">
        <v>488</v>
      </c>
      <c r="AN62" s="432"/>
      <c r="AO62" s="430"/>
      <c r="AP62" s="431" t="s">
        <v>488</v>
      </c>
      <c r="AQ62" s="432"/>
      <c r="AR62" s="430"/>
      <c r="AS62" s="431" t="s">
        <v>488</v>
      </c>
      <c r="AT62" s="432"/>
      <c r="AU62" s="430"/>
      <c r="AV62" s="431" t="s">
        <v>493</v>
      </c>
      <c r="AW62" s="432"/>
      <c r="AX62" s="430"/>
      <c r="AY62" s="431" t="s">
        <v>493</v>
      </c>
      <c r="AZ62" s="432"/>
      <c r="BA62" s="430"/>
      <c r="BB62" s="431" t="s">
        <v>493</v>
      </c>
      <c r="BC62" s="432"/>
      <c r="BD62" s="430"/>
      <c r="BE62" s="431"/>
      <c r="BF62" s="432"/>
      <c r="BG62" s="430"/>
      <c r="BH62" s="431"/>
      <c r="BI62" s="432"/>
      <c r="BJ62" s="430"/>
      <c r="BK62" s="431"/>
      <c r="BL62" s="432"/>
      <c r="BM62" s="430"/>
      <c r="BN62" s="431"/>
      <c r="BO62" s="432"/>
      <c r="BP62" s="430"/>
      <c r="BQ62" s="431"/>
      <c r="BR62" s="432"/>
      <c r="BS62" s="430"/>
      <c r="BT62" s="431"/>
      <c r="BU62" s="432"/>
      <c r="BV62" s="430"/>
      <c r="BW62" s="431"/>
      <c r="BX62" s="432"/>
      <c r="BY62" s="430"/>
      <c r="BZ62" s="431"/>
      <c r="CA62" s="432"/>
      <c r="CB62" s="430"/>
      <c r="CC62" s="431"/>
      <c r="CD62" s="432"/>
      <c r="CE62" s="430"/>
      <c r="CF62" s="431"/>
      <c r="CG62" s="432"/>
      <c r="CH62" s="430"/>
      <c r="CI62" s="431"/>
      <c r="CJ62" s="432"/>
      <c r="CK62" s="430"/>
      <c r="CL62" s="431"/>
      <c r="CM62" s="432"/>
      <c r="CN62" s="430"/>
      <c r="CO62" s="431"/>
      <c r="CP62" s="432"/>
      <c r="CQ62" s="430"/>
      <c r="CR62" s="431"/>
      <c r="CS62" s="432"/>
      <c r="CT62" s="430"/>
      <c r="CU62" s="431"/>
      <c r="CV62" s="432"/>
      <c r="CW62" s="430"/>
      <c r="CX62" s="431"/>
      <c r="CY62" s="432"/>
      <c r="CZ62" s="430"/>
      <c r="DA62" s="431"/>
      <c r="DB62" s="432"/>
      <c r="DC62" s="430"/>
      <c r="DD62" s="431"/>
      <c r="DE62" s="432"/>
      <c r="DF62" s="430"/>
      <c r="DG62" s="431"/>
      <c r="DH62" s="432"/>
      <c r="DI62" s="430"/>
      <c r="DJ62" s="431"/>
      <c r="DK62" s="432"/>
      <c r="DL62" s="430"/>
      <c r="DM62" s="431"/>
      <c r="DN62" s="432"/>
      <c r="DO62" s="430"/>
      <c r="DP62" s="431"/>
      <c r="DQ62" s="432"/>
      <c r="DR62" s="430"/>
      <c r="DS62" s="431"/>
      <c r="DT62" s="432"/>
    </row>
    <row r="63" spans="1:142" ht="18" customHeight="1">
      <c r="A63" s="525"/>
      <c r="B63" s="492" t="s">
        <v>11</v>
      </c>
      <c r="C63" s="495">
        <v>44871</v>
      </c>
      <c r="D63" s="490" t="s">
        <v>501</v>
      </c>
      <c r="E63" s="427" t="s">
        <v>203</v>
      </c>
      <c r="F63" s="428" t="s">
        <v>32</v>
      </c>
      <c r="G63" s="429" t="s">
        <v>59</v>
      </c>
      <c r="H63" s="427" t="s">
        <v>203</v>
      </c>
      <c r="I63" s="428" t="s">
        <v>40</v>
      </c>
      <c r="J63" s="429" t="s">
        <v>59</v>
      </c>
      <c r="K63" s="427" t="s">
        <v>203</v>
      </c>
      <c r="L63" s="428" t="s">
        <v>12</v>
      </c>
      <c r="M63" s="429" t="s">
        <v>59</v>
      </c>
      <c r="N63" s="427" t="s">
        <v>203</v>
      </c>
      <c r="O63" s="428" t="s">
        <v>30</v>
      </c>
      <c r="P63" s="429" t="s">
        <v>59</v>
      </c>
      <c r="Q63" s="424" t="s">
        <v>190</v>
      </c>
      <c r="R63" s="425" t="s">
        <v>427</v>
      </c>
      <c r="S63" s="426" t="s">
        <v>413</v>
      </c>
      <c r="T63" s="424" t="s">
        <v>190</v>
      </c>
      <c r="U63" s="425" t="s">
        <v>414</v>
      </c>
      <c r="V63" s="426" t="s">
        <v>413</v>
      </c>
      <c r="W63" s="424" t="s">
        <v>190</v>
      </c>
      <c r="X63" s="425" t="s">
        <v>436</v>
      </c>
      <c r="Y63" s="426" t="s">
        <v>413</v>
      </c>
      <c r="Z63" s="424" t="s">
        <v>567</v>
      </c>
      <c r="AA63" s="425"/>
      <c r="AB63" s="426"/>
      <c r="AC63" s="424"/>
      <c r="AD63" s="425"/>
      <c r="AE63" s="426"/>
      <c r="AF63" s="424"/>
      <c r="AG63" s="425"/>
      <c r="AH63" s="426"/>
      <c r="AI63" s="412"/>
      <c r="AJ63" s="413"/>
      <c r="AK63" s="414"/>
      <c r="AL63" s="412"/>
      <c r="AM63" s="413"/>
      <c r="AN63" s="414"/>
      <c r="AO63" s="412"/>
      <c r="AP63" s="413"/>
      <c r="AQ63" s="414"/>
      <c r="AR63" s="412"/>
      <c r="AS63" s="413"/>
      <c r="AT63" s="414"/>
      <c r="AU63" s="412"/>
      <c r="AV63" s="413"/>
      <c r="AW63" s="414"/>
      <c r="AX63" s="412"/>
      <c r="AY63" s="413"/>
      <c r="AZ63" s="414"/>
      <c r="BA63" s="412"/>
      <c r="BB63" s="413"/>
      <c r="BC63" s="414"/>
      <c r="BD63" s="412"/>
      <c r="BE63" s="413"/>
      <c r="BF63" s="414"/>
      <c r="BG63" s="412"/>
      <c r="BH63" s="413"/>
      <c r="BI63" s="414"/>
      <c r="BJ63" s="412"/>
      <c r="BK63" s="413"/>
      <c r="BL63" s="414"/>
      <c r="BM63" s="412"/>
      <c r="BN63" s="413"/>
      <c r="BO63" s="414"/>
      <c r="BP63" s="412"/>
      <c r="BQ63" s="413"/>
      <c r="BR63" s="414"/>
      <c r="BS63" s="412"/>
      <c r="BT63" s="413"/>
      <c r="BU63" s="414"/>
      <c r="BV63" s="412"/>
      <c r="BW63" s="413"/>
      <c r="BX63" s="414"/>
      <c r="BY63" s="412"/>
      <c r="BZ63" s="413"/>
      <c r="CA63" s="414"/>
      <c r="CB63" s="412"/>
      <c r="CC63" s="413"/>
      <c r="CD63" s="414"/>
      <c r="CE63" s="412"/>
      <c r="CF63" s="413"/>
      <c r="CG63" s="414"/>
      <c r="CH63" s="412"/>
      <c r="CI63" s="413"/>
      <c r="CJ63" s="414"/>
      <c r="CK63" s="412"/>
      <c r="CL63" s="413"/>
      <c r="CM63" s="414"/>
      <c r="CN63" s="412"/>
      <c r="CO63" s="413"/>
      <c r="CP63" s="414"/>
      <c r="CQ63" s="412"/>
      <c r="CR63" s="413"/>
      <c r="CS63" s="414"/>
      <c r="CT63" s="412"/>
      <c r="CU63" s="413"/>
      <c r="CV63" s="414"/>
      <c r="CW63" s="412"/>
      <c r="CX63" s="413"/>
      <c r="CY63" s="414"/>
      <c r="CZ63" s="412"/>
      <c r="DA63" s="413"/>
      <c r="DB63" s="414"/>
      <c r="DC63" s="412"/>
      <c r="DD63" s="413"/>
      <c r="DE63" s="414"/>
      <c r="DF63" s="412"/>
      <c r="DG63" s="413"/>
      <c r="DH63" s="414"/>
      <c r="DI63" s="412"/>
      <c r="DJ63" s="413"/>
      <c r="DK63" s="414"/>
      <c r="DL63" s="412"/>
      <c r="DM63" s="413"/>
      <c r="DN63" s="414"/>
      <c r="DO63" s="412"/>
      <c r="DP63" s="413"/>
      <c r="DQ63" s="414"/>
      <c r="DR63" s="412"/>
      <c r="DS63" s="413"/>
      <c r="DT63" s="414"/>
    </row>
    <row r="64" spans="1:142" ht="18" customHeight="1" thickBot="1">
      <c r="A64" s="525"/>
      <c r="B64" s="493"/>
      <c r="C64" s="496"/>
      <c r="D64" s="491"/>
      <c r="E64" s="421"/>
      <c r="F64" s="422" t="s">
        <v>3</v>
      </c>
      <c r="G64" s="423"/>
      <c r="H64" s="421"/>
      <c r="I64" s="422" t="s">
        <v>64</v>
      </c>
      <c r="J64" s="423"/>
      <c r="K64" s="421"/>
      <c r="L64" s="422" t="s">
        <v>15</v>
      </c>
      <c r="M64" s="423"/>
      <c r="N64" s="421"/>
      <c r="O64" s="422" t="s">
        <v>36</v>
      </c>
      <c r="P64" s="423"/>
      <c r="Q64" s="418"/>
      <c r="R64" s="419" t="s">
        <v>430</v>
      </c>
      <c r="S64" s="420"/>
      <c r="T64" s="418"/>
      <c r="U64" s="419" t="s">
        <v>38</v>
      </c>
      <c r="V64" s="420"/>
      <c r="W64" s="418"/>
      <c r="X64" s="419" t="s">
        <v>486</v>
      </c>
      <c r="Y64" s="420"/>
      <c r="Z64" s="418"/>
      <c r="AA64" s="419"/>
      <c r="AB64" s="420"/>
      <c r="AC64" s="418"/>
      <c r="AD64" s="419"/>
      <c r="AE64" s="420"/>
      <c r="AF64" s="418"/>
      <c r="AG64" s="419"/>
      <c r="AH64" s="420"/>
      <c r="AI64" s="418"/>
      <c r="AJ64" s="419"/>
      <c r="AK64" s="420"/>
      <c r="AL64" s="418"/>
      <c r="AM64" s="419"/>
      <c r="AN64" s="420"/>
      <c r="AO64" s="418"/>
      <c r="AP64" s="419"/>
      <c r="AQ64" s="420"/>
      <c r="AR64" s="418"/>
      <c r="AS64" s="419"/>
      <c r="AT64" s="420"/>
      <c r="AU64" s="418"/>
      <c r="AV64" s="419"/>
      <c r="AW64" s="420"/>
      <c r="AX64" s="418"/>
      <c r="AY64" s="419"/>
      <c r="AZ64" s="420"/>
      <c r="BA64" s="418"/>
      <c r="BB64" s="419"/>
      <c r="BC64" s="420"/>
      <c r="BD64" s="418"/>
      <c r="BE64" s="419"/>
      <c r="BF64" s="420"/>
      <c r="BG64" s="418"/>
      <c r="BH64" s="419"/>
      <c r="BI64" s="420"/>
      <c r="BJ64" s="418"/>
      <c r="BK64" s="419"/>
      <c r="BL64" s="420"/>
      <c r="BM64" s="418"/>
      <c r="BN64" s="419"/>
      <c r="BO64" s="420"/>
      <c r="BP64" s="418"/>
      <c r="BQ64" s="419"/>
      <c r="BR64" s="420"/>
      <c r="BS64" s="418"/>
      <c r="BT64" s="419"/>
      <c r="BU64" s="420"/>
      <c r="BV64" s="418"/>
      <c r="BW64" s="419"/>
      <c r="BX64" s="420"/>
      <c r="BY64" s="418"/>
      <c r="BZ64" s="419"/>
      <c r="CA64" s="420"/>
      <c r="CB64" s="418"/>
      <c r="CC64" s="419"/>
      <c r="CD64" s="420"/>
      <c r="CE64" s="418"/>
      <c r="CF64" s="419"/>
      <c r="CG64" s="420"/>
      <c r="CH64" s="418"/>
      <c r="CI64" s="419"/>
      <c r="CJ64" s="420"/>
      <c r="CK64" s="418"/>
      <c r="CL64" s="419"/>
      <c r="CM64" s="420"/>
      <c r="CN64" s="418"/>
      <c r="CO64" s="419"/>
      <c r="CP64" s="420"/>
      <c r="CQ64" s="418"/>
      <c r="CR64" s="419"/>
      <c r="CS64" s="420"/>
      <c r="CT64" s="418"/>
      <c r="CU64" s="419"/>
      <c r="CV64" s="420"/>
      <c r="CW64" s="418"/>
      <c r="CX64" s="419"/>
      <c r="CY64" s="420"/>
      <c r="CZ64" s="418"/>
      <c r="DA64" s="419"/>
      <c r="DB64" s="420"/>
      <c r="DC64" s="418"/>
      <c r="DD64" s="419"/>
      <c r="DE64" s="420"/>
      <c r="DF64" s="418"/>
      <c r="DG64" s="419"/>
      <c r="DH64" s="420"/>
      <c r="DI64" s="418"/>
      <c r="DJ64" s="419"/>
      <c r="DK64" s="420"/>
      <c r="DL64" s="418"/>
      <c r="DM64" s="419"/>
      <c r="DN64" s="420"/>
      <c r="DO64" s="418"/>
      <c r="DP64" s="419"/>
      <c r="DQ64" s="420"/>
      <c r="DR64" s="418"/>
      <c r="DS64" s="419"/>
      <c r="DT64" s="420"/>
    </row>
    <row r="65" spans="1:124" ht="18" customHeight="1">
      <c r="A65" s="525"/>
      <c r="B65" s="493"/>
      <c r="C65" s="496"/>
      <c r="D65" s="488" t="s">
        <v>502</v>
      </c>
      <c r="E65" s="479" t="s">
        <v>597</v>
      </c>
      <c r="F65" s="480"/>
      <c r="G65" s="480"/>
      <c r="H65" s="480"/>
      <c r="I65" s="480"/>
      <c r="J65" s="480"/>
      <c r="K65" s="480"/>
      <c r="L65" s="480"/>
      <c r="M65" s="480"/>
      <c r="N65" s="480"/>
      <c r="O65" s="480"/>
      <c r="P65" s="480"/>
      <c r="Q65" s="480"/>
      <c r="R65" s="480"/>
      <c r="S65" s="480"/>
      <c r="T65" s="480"/>
      <c r="U65" s="480"/>
      <c r="V65" s="481"/>
      <c r="W65" s="427" t="s">
        <v>3</v>
      </c>
      <c r="X65" s="428" t="s">
        <v>61</v>
      </c>
      <c r="Y65" s="429" t="s">
        <v>23</v>
      </c>
      <c r="Z65" s="415" t="s">
        <v>203</v>
      </c>
      <c r="AA65" s="416" t="s">
        <v>32</v>
      </c>
      <c r="AB65" s="417" t="s">
        <v>59</v>
      </c>
      <c r="AC65" s="415" t="s">
        <v>203</v>
      </c>
      <c r="AD65" s="416" t="s">
        <v>40</v>
      </c>
      <c r="AE65" s="417" t="s">
        <v>59</v>
      </c>
      <c r="AF65" s="415" t="s">
        <v>203</v>
      </c>
      <c r="AG65" s="416" t="s">
        <v>60</v>
      </c>
      <c r="AH65" s="417" t="s">
        <v>59</v>
      </c>
      <c r="AI65" s="424"/>
      <c r="AJ65" s="425"/>
      <c r="AK65" s="426"/>
      <c r="AL65" s="424"/>
      <c r="AM65" s="425"/>
      <c r="AN65" s="426"/>
      <c r="AO65" s="424"/>
      <c r="AP65" s="425"/>
      <c r="AQ65" s="426"/>
      <c r="AR65" s="424"/>
      <c r="AS65" s="425"/>
      <c r="AT65" s="426"/>
      <c r="AU65" s="424"/>
      <c r="AV65" s="425"/>
      <c r="AW65" s="426"/>
      <c r="AX65" s="424"/>
      <c r="AY65" s="425"/>
      <c r="AZ65" s="426"/>
      <c r="BA65" s="424"/>
      <c r="BB65" s="425"/>
      <c r="BC65" s="426"/>
      <c r="BD65" s="424"/>
      <c r="BE65" s="425"/>
      <c r="BF65" s="426"/>
      <c r="BG65" s="424"/>
      <c r="BH65" s="425"/>
      <c r="BI65" s="426"/>
      <c r="BJ65" s="424"/>
      <c r="BK65" s="425"/>
      <c r="BL65" s="426"/>
      <c r="BM65" s="424"/>
      <c r="BN65" s="425"/>
      <c r="BO65" s="426"/>
      <c r="BP65" s="424"/>
      <c r="BQ65" s="425"/>
      <c r="BR65" s="426"/>
      <c r="BS65" s="424"/>
      <c r="BT65" s="425"/>
      <c r="BU65" s="426"/>
      <c r="BV65" s="424"/>
      <c r="BW65" s="425"/>
      <c r="BX65" s="426"/>
      <c r="BY65" s="424"/>
      <c r="BZ65" s="425"/>
      <c r="CA65" s="426"/>
      <c r="CB65" s="424"/>
      <c r="CC65" s="425"/>
      <c r="CD65" s="426"/>
      <c r="CE65" s="424"/>
      <c r="CF65" s="425"/>
      <c r="CG65" s="426"/>
      <c r="CH65" s="424"/>
      <c r="CI65" s="425"/>
      <c r="CJ65" s="426"/>
      <c r="CK65" s="424"/>
      <c r="CL65" s="425"/>
      <c r="CM65" s="426"/>
      <c r="CN65" s="424"/>
      <c r="CO65" s="425"/>
      <c r="CP65" s="426"/>
      <c r="CQ65" s="424"/>
      <c r="CR65" s="425"/>
      <c r="CS65" s="426"/>
      <c r="CT65" s="424"/>
      <c r="CU65" s="425"/>
      <c r="CV65" s="426"/>
      <c r="CW65" s="424"/>
      <c r="CX65" s="425"/>
      <c r="CY65" s="426"/>
      <c r="CZ65" s="424"/>
      <c r="DA65" s="425"/>
      <c r="DB65" s="426"/>
      <c r="DC65" s="424"/>
      <c r="DD65" s="425"/>
      <c r="DE65" s="426"/>
      <c r="DF65" s="424"/>
      <c r="DG65" s="425"/>
      <c r="DH65" s="426"/>
      <c r="DI65" s="424"/>
      <c r="DJ65" s="425"/>
      <c r="DK65" s="426"/>
      <c r="DL65" s="424"/>
      <c r="DM65" s="425"/>
      <c r="DN65" s="426"/>
      <c r="DO65" s="424"/>
      <c r="DP65" s="425"/>
      <c r="DQ65" s="426"/>
      <c r="DR65" s="424"/>
      <c r="DS65" s="425"/>
      <c r="DT65" s="426"/>
    </row>
    <row r="66" spans="1:124" ht="18" customHeight="1">
      <c r="A66" s="525"/>
      <c r="B66" s="493"/>
      <c r="C66" s="496"/>
      <c r="D66" s="491"/>
      <c r="E66" s="469"/>
      <c r="F66" s="470"/>
      <c r="G66" s="470"/>
      <c r="H66" s="470"/>
      <c r="I66" s="470"/>
      <c r="J66" s="470"/>
      <c r="K66" s="470"/>
      <c r="L66" s="470"/>
      <c r="M66" s="470"/>
      <c r="N66" s="470"/>
      <c r="O66" s="470"/>
      <c r="P66" s="470"/>
      <c r="Q66" s="470"/>
      <c r="R66" s="470"/>
      <c r="S66" s="470"/>
      <c r="T66" s="470"/>
      <c r="U66" s="470"/>
      <c r="V66" s="478"/>
      <c r="W66" s="421" t="s">
        <v>12</v>
      </c>
      <c r="X66" s="422" t="s">
        <v>38</v>
      </c>
      <c r="Y66" s="423"/>
      <c r="Z66" s="421"/>
      <c r="AA66" s="422" t="s">
        <v>14</v>
      </c>
      <c r="AB66" s="423"/>
      <c r="AC66" s="421"/>
      <c r="AD66" s="422" t="s">
        <v>64</v>
      </c>
      <c r="AE66" s="423"/>
      <c r="AF66" s="421"/>
      <c r="AG66" s="422" t="s">
        <v>15</v>
      </c>
      <c r="AH66" s="423"/>
      <c r="AI66" s="418"/>
      <c r="AJ66" s="419"/>
      <c r="AK66" s="420"/>
      <c r="AL66" s="418"/>
      <c r="AM66" s="419"/>
      <c r="AN66" s="420"/>
      <c r="AO66" s="418"/>
      <c r="AP66" s="419"/>
      <c r="AQ66" s="420"/>
      <c r="AR66" s="418"/>
      <c r="AS66" s="419"/>
      <c r="AT66" s="420"/>
      <c r="AU66" s="418"/>
      <c r="AV66" s="419"/>
      <c r="AW66" s="420"/>
      <c r="AX66" s="418"/>
      <c r="AY66" s="419"/>
      <c r="AZ66" s="420"/>
      <c r="BA66" s="418"/>
      <c r="BB66" s="419"/>
      <c r="BC66" s="420"/>
      <c r="BD66" s="418"/>
      <c r="BE66" s="419"/>
      <c r="BF66" s="420"/>
      <c r="BG66" s="418"/>
      <c r="BH66" s="419"/>
      <c r="BI66" s="420"/>
      <c r="BJ66" s="418"/>
      <c r="BK66" s="419"/>
      <c r="BL66" s="420"/>
      <c r="BM66" s="418"/>
      <c r="BN66" s="419"/>
      <c r="BO66" s="420"/>
      <c r="BP66" s="418"/>
      <c r="BQ66" s="419"/>
      <c r="BR66" s="420"/>
      <c r="BS66" s="418"/>
      <c r="BT66" s="419"/>
      <c r="BU66" s="420"/>
      <c r="BV66" s="418"/>
      <c r="BW66" s="419"/>
      <c r="BX66" s="420"/>
      <c r="BY66" s="418"/>
      <c r="BZ66" s="419"/>
      <c r="CA66" s="420"/>
      <c r="CB66" s="418"/>
      <c r="CC66" s="419"/>
      <c r="CD66" s="420"/>
      <c r="CE66" s="418"/>
      <c r="CF66" s="419"/>
      <c r="CG66" s="420"/>
      <c r="CH66" s="418"/>
      <c r="CI66" s="419"/>
      <c r="CJ66" s="420"/>
      <c r="CK66" s="418"/>
      <c r="CL66" s="419"/>
      <c r="CM66" s="420"/>
      <c r="CN66" s="418"/>
      <c r="CO66" s="419"/>
      <c r="CP66" s="420"/>
      <c r="CQ66" s="418"/>
      <c r="CR66" s="419"/>
      <c r="CS66" s="420"/>
      <c r="CT66" s="418"/>
      <c r="CU66" s="419"/>
      <c r="CV66" s="420"/>
      <c r="CW66" s="418"/>
      <c r="CX66" s="419"/>
      <c r="CY66" s="420"/>
      <c r="CZ66" s="418"/>
      <c r="DA66" s="419"/>
      <c r="DB66" s="420"/>
      <c r="DC66" s="418"/>
      <c r="DD66" s="419"/>
      <c r="DE66" s="420"/>
      <c r="DF66" s="418"/>
      <c r="DG66" s="419"/>
      <c r="DH66" s="420"/>
      <c r="DI66" s="418"/>
      <c r="DJ66" s="419"/>
      <c r="DK66" s="420"/>
      <c r="DL66" s="418"/>
      <c r="DM66" s="419"/>
      <c r="DN66" s="420"/>
      <c r="DO66" s="418"/>
      <c r="DP66" s="419"/>
      <c r="DQ66" s="420"/>
      <c r="DR66" s="418"/>
      <c r="DS66" s="419"/>
      <c r="DT66" s="420"/>
    </row>
    <row r="67" spans="1:124" ht="18" customHeight="1">
      <c r="A67" s="525"/>
      <c r="B67" s="493"/>
      <c r="C67" s="496"/>
      <c r="D67" s="488" t="s">
        <v>503</v>
      </c>
      <c r="E67" s="427"/>
      <c r="F67" s="428"/>
      <c r="G67" s="433"/>
      <c r="H67" s="427"/>
      <c r="I67" s="428"/>
      <c r="J67" s="433"/>
      <c r="K67" s="427"/>
      <c r="L67" s="428"/>
      <c r="M67" s="433"/>
      <c r="N67" s="427"/>
      <c r="O67" s="428"/>
      <c r="P67" s="433"/>
      <c r="Q67" s="427"/>
      <c r="R67" s="428"/>
      <c r="S67" s="433"/>
      <c r="T67" s="427"/>
      <c r="U67" s="428"/>
      <c r="V67" s="433"/>
      <c r="W67" s="427"/>
      <c r="X67" s="428"/>
      <c r="Y67" s="433"/>
      <c r="Z67" s="427"/>
      <c r="AA67" s="428"/>
      <c r="AB67" s="433"/>
      <c r="AC67" s="427"/>
      <c r="AD67" s="428"/>
      <c r="AE67" s="433"/>
      <c r="AF67" s="427"/>
      <c r="AG67" s="428"/>
      <c r="AH67" s="433"/>
      <c r="AI67" s="427"/>
      <c r="AJ67" s="428"/>
      <c r="AK67" s="433"/>
      <c r="AL67" s="427"/>
      <c r="AM67" s="428"/>
      <c r="AN67" s="433"/>
      <c r="AO67" s="427"/>
      <c r="AP67" s="428"/>
      <c r="AQ67" s="433"/>
      <c r="AR67" s="427"/>
      <c r="AS67" s="428"/>
      <c r="AT67" s="433"/>
      <c r="AU67" s="427"/>
      <c r="AV67" s="428"/>
      <c r="AW67" s="433"/>
      <c r="AX67" s="427"/>
      <c r="AY67" s="428"/>
      <c r="AZ67" s="433"/>
      <c r="BA67" s="427"/>
      <c r="BB67" s="428"/>
      <c r="BC67" s="433"/>
      <c r="BD67" s="427"/>
      <c r="BE67" s="428"/>
      <c r="BF67" s="433"/>
      <c r="BG67" s="427"/>
      <c r="BH67" s="428"/>
      <c r="BI67" s="433"/>
      <c r="BJ67" s="427"/>
      <c r="BK67" s="428"/>
      <c r="BL67" s="433"/>
      <c r="BM67" s="427"/>
      <c r="BN67" s="428"/>
      <c r="BO67" s="433"/>
      <c r="BP67" s="427"/>
      <c r="BQ67" s="428"/>
      <c r="BR67" s="433"/>
      <c r="BS67" s="427"/>
      <c r="BT67" s="428"/>
      <c r="BU67" s="433"/>
      <c r="BV67" s="427"/>
      <c r="BW67" s="428"/>
      <c r="BX67" s="433"/>
      <c r="BY67" s="427"/>
      <c r="BZ67" s="428"/>
      <c r="CA67" s="433"/>
      <c r="CB67" s="427"/>
      <c r="CC67" s="428"/>
      <c r="CD67" s="433"/>
      <c r="CE67" s="427"/>
      <c r="CF67" s="428"/>
      <c r="CG67" s="429"/>
      <c r="CH67" s="427"/>
      <c r="CI67" s="428"/>
      <c r="CJ67" s="429"/>
      <c r="CK67" s="427"/>
      <c r="CL67" s="428"/>
      <c r="CM67" s="429"/>
      <c r="CN67" s="427"/>
      <c r="CO67" s="428"/>
      <c r="CP67" s="429"/>
      <c r="CQ67" s="427"/>
      <c r="CR67" s="428"/>
      <c r="CS67" s="429"/>
      <c r="CT67" s="427"/>
      <c r="CU67" s="428"/>
      <c r="CV67" s="429"/>
      <c r="CW67" s="427"/>
      <c r="CX67" s="428"/>
      <c r="CY67" s="429"/>
      <c r="CZ67" s="427"/>
      <c r="DA67" s="428"/>
      <c r="DB67" s="429"/>
      <c r="DC67" s="427"/>
      <c r="DD67" s="428"/>
      <c r="DE67" s="429"/>
      <c r="DF67" s="427"/>
      <c r="DG67" s="428"/>
      <c r="DH67" s="429"/>
      <c r="DI67" s="427"/>
      <c r="DJ67" s="428"/>
      <c r="DK67" s="429"/>
      <c r="DL67" s="427"/>
      <c r="DM67" s="428"/>
      <c r="DN67" s="429"/>
      <c r="DO67" s="427"/>
      <c r="DP67" s="428"/>
      <c r="DQ67" s="429"/>
      <c r="DR67" s="427"/>
      <c r="DS67" s="428"/>
      <c r="DT67" s="429"/>
    </row>
    <row r="68" spans="1:124" ht="18" customHeight="1" thickBot="1">
      <c r="A68" s="525"/>
      <c r="B68" s="494"/>
      <c r="C68" s="497"/>
      <c r="D68" s="489"/>
      <c r="E68" s="430"/>
      <c r="F68" s="431"/>
      <c r="G68" s="432"/>
      <c r="H68" s="430"/>
      <c r="I68" s="431"/>
      <c r="J68" s="432"/>
      <c r="K68" s="430"/>
      <c r="L68" s="431"/>
      <c r="M68" s="432"/>
      <c r="N68" s="430"/>
      <c r="O68" s="431"/>
      <c r="P68" s="432"/>
      <c r="Q68" s="430"/>
      <c r="R68" s="431"/>
      <c r="S68" s="432"/>
      <c r="T68" s="430"/>
      <c r="U68" s="431"/>
      <c r="V68" s="432"/>
      <c r="W68" s="430"/>
      <c r="X68" s="431"/>
      <c r="Y68" s="432"/>
      <c r="Z68" s="430"/>
      <c r="AA68" s="431"/>
      <c r="AB68" s="432"/>
      <c r="AC68" s="430"/>
      <c r="AD68" s="431"/>
      <c r="AE68" s="432"/>
      <c r="AF68" s="430"/>
      <c r="AG68" s="431"/>
      <c r="AH68" s="432"/>
      <c r="AI68" s="430"/>
      <c r="AJ68" s="431"/>
      <c r="AK68" s="432"/>
      <c r="AL68" s="430"/>
      <c r="AM68" s="431"/>
      <c r="AN68" s="432"/>
      <c r="AO68" s="430"/>
      <c r="AP68" s="431"/>
      <c r="AQ68" s="432"/>
      <c r="AR68" s="430"/>
      <c r="AS68" s="431"/>
      <c r="AT68" s="432"/>
      <c r="AU68" s="430"/>
      <c r="AV68" s="431"/>
      <c r="AW68" s="432"/>
      <c r="AX68" s="430"/>
      <c r="AY68" s="431"/>
      <c r="AZ68" s="432"/>
      <c r="BA68" s="430"/>
      <c r="BB68" s="431"/>
      <c r="BC68" s="432"/>
      <c r="BD68" s="430"/>
      <c r="BE68" s="431"/>
      <c r="BF68" s="432"/>
      <c r="BG68" s="430"/>
      <c r="BH68" s="431"/>
      <c r="BI68" s="432"/>
      <c r="BJ68" s="430"/>
      <c r="BK68" s="431"/>
      <c r="BL68" s="432"/>
      <c r="BM68" s="430"/>
      <c r="BN68" s="431"/>
      <c r="BO68" s="432"/>
      <c r="BP68" s="430"/>
      <c r="BQ68" s="431"/>
      <c r="BR68" s="432"/>
      <c r="BS68" s="430"/>
      <c r="BT68" s="431"/>
      <c r="BU68" s="432"/>
      <c r="BV68" s="430"/>
      <c r="BW68" s="431"/>
      <c r="BX68" s="432"/>
      <c r="BY68" s="430"/>
      <c r="BZ68" s="431"/>
      <c r="CA68" s="432"/>
      <c r="CB68" s="430"/>
      <c r="CC68" s="431"/>
      <c r="CD68" s="432"/>
      <c r="CE68" s="430"/>
      <c r="CF68" s="431"/>
      <c r="CG68" s="432"/>
      <c r="CH68" s="430"/>
      <c r="CI68" s="431"/>
      <c r="CJ68" s="432"/>
      <c r="CK68" s="430"/>
      <c r="CL68" s="431"/>
      <c r="CM68" s="432"/>
      <c r="CN68" s="430"/>
      <c r="CO68" s="431"/>
      <c r="CP68" s="432"/>
      <c r="CQ68" s="430"/>
      <c r="CR68" s="431"/>
      <c r="CS68" s="432"/>
      <c r="CT68" s="430"/>
      <c r="CU68" s="431"/>
      <c r="CV68" s="432"/>
      <c r="CW68" s="430"/>
      <c r="CX68" s="431"/>
      <c r="CY68" s="432"/>
      <c r="CZ68" s="430"/>
      <c r="DA68" s="431"/>
      <c r="DB68" s="432"/>
      <c r="DC68" s="430"/>
      <c r="DD68" s="431"/>
      <c r="DE68" s="432"/>
      <c r="DF68" s="430"/>
      <c r="DG68" s="431"/>
      <c r="DH68" s="432"/>
      <c r="DI68" s="430"/>
      <c r="DJ68" s="431"/>
      <c r="DK68" s="432"/>
      <c r="DL68" s="430"/>
      <c r="DM68" s="431"/>
      <c r="DN68" s="432"/>
      <c r="DO68" s="430"/>
      <c r="DP68" s="431"/>
      <c r="DQ68" s="432"/>
      <c r="DR68" s="430"/>
      <c r="DS68" s="431"/>
      <c r="DT68" s="432"/>
    </row>
    <row r="69" spans="1:124" ht="18" customHeight="1">
      <c r="A69" s="525" t="s">
        <v>424</v>
      </c>
      <c r="B69" s="492" t="s">
        <v>53</v>
      </c>
      <c r="C69" s="495">
        <v>44872</v>
      </c>
      <c r="D69" s="490" t="s">
        <v>501</v>
      </c>
      <c r="E69" s="450"/>
      <c r="F69" s="451"/>
      <c r="G69" s="451"/>
      <c r="H69" s="451"/>
      <c r="I69" s="451"/>
      <c r="J69" s="451"/>
      <c r="K69" s="451"/>
      <c r="L69" s="451"/>
      <c r="M69" s="451"/>
      <c r="N69" s="451"/>
      <c r="O69" s="451"/>
      <c r="P69" s="451"/>
      <c r="Q69" s="451"/>
      <c r="R69" s="451"/>
      <c r="S69" s="451"/>
      <c r="T69" s="451"/>
      <c r="U69" s="451"/>
      <c r="V69" s="451"/>
      <c r="W69" s="451"/>
      <c r="X69" s="451"/>
      <c r="Y69" s="451"/>
      <c r="Z69" s="468" t="s">
        <v>613</v>
      </c>
      <c r="AA69" s="468"/>
      <c r="AB69" s="468"/>
      <c r="AC69" s="468"/>
      <c r="AD69" s="468"/>
      <c r="AE69" s="477"/>
      <c r="AF69" s="415" t="s">
        <v>32</v>
      </c>
      <c r="AG69" s="416" t="s">
        <v>3</v>
      </c>
      <c r="AH69" s="417" t="s">
        <v>59</v>
      </c>
      <c r="AI69" s="412" t="s">
        <v>181</v>
      </c>
      <c r="AJ69" s="413" t="s">
        <v>421</v>
      </c>
      <c r="AK69" s="414"/>
      <c r="AL69" s="412" t="s">
        <v>182</v>
      </c>
      <c r="AM69" s="413" t="s">
        <v>422</v>
      </c>
      <c r="AN69" s="414"/>
      <c r="AO69" s="412" t="s">
        <v>183</v>
      </c>
      <c r="AP69" s="413" t="s">
        <v>31</v>
      </c>
      <c r="AQ69" s="414"/>
      <c r="AR69" s="412" t="s">
        <v>184</v>
      </c>
      <c r="AS69" s="413" t="s">
        <v>33</v>
      </c>
      <c r="AT69" s="414"/>
      <c r="AU69" s="412" t="s">
        <v>193</v>
      </c>
      <c r="AV69" s="413" t="s">
        <v>116</v>
      </c>
      <c r="AW69" s="414"/>
      <c r="AX69" s="412" t="s">
        <v>186</v>
      </c>
      <c r="AY69" s="413" t="s">
        <v>42</v>
      </c>
      <c r="AZ69" s="414"/>
      <c r="BA69" s="412" t="s">
        <v>187</v>
      </c>
      <c r="BB69" s="413" t="s">
        <v>41</v>
      </c>
      <c r="BC69" s="414"/>
      <c r="BD69" s="412"/>
      <c r="BE69" s="413"/>
      <c r="BF69" s="414"/>
      <c r="BG69" s="412"/>
      <c r="BH69" s="413"/>
      <c r="BI69" s="414"/>
      <c r="BJ69" s="412"/>
      <c r="BK69" s="413"/>
      <c r="BL69" s="414"/>
      <c r="BM69" s="412" t="s">
        <v>193</v>
      </c>
      <c r="BN69" s="413" t="s">
        <v>61</v>
      </c>
      <c r="BO69" s="414"/>
      <c r="BP69" s="412" t="s">
        <v>176</v>
      </c>
      <c r="BQ69" s="413" t="s">
        <v>77</v>
      </c>
      <c r="BR69" s="414"/>
      <c r="BS69" s="412"/>
      <c r="BT69" s="413"/>
      <c r="BU69" s="414"/>
      <c r="BV69" s="412"/>
      <c r="BW69" s="413"/>
      <c r="BX69" s="414"/>
      <c r="BY69" s="412"/>
      <c r="BZ69" s="413"/>
      <c r="CA69" s="414"/>
      <c r="CB69" s="412"/>
      <c r="CC69" s="413"/>
      <c r="CD69" s="414"/>
      <c r="CE69" s="412"/>
      <c r="CF69" s="413"/>
      <c r="CG69" s="414"/>
      <c r="CH69" s="412"/>
      <c r="CI69" s="413"/>
      <c r="CJ69" s="414"/>
      <c r="CK69" s="412"/>
      <c r="CL69" s="413"/>
      <c r="CM69" s="414"/>
      <c r="CN69" s="412"/>
      <c r="CO69" s="413"/>
      <c r="CP69" s="414"/>
      <c r="CQ69" s="412"/>
      <c r="CR69" s="413"/>
      <c r="CS69" s="414"/>
      <c r="CT69" s="412"/>
      <c r="CU69" s="413"/>
      <c r="CV69" s="414"/>
      <c r="CW69" s="412"/>
      <c r="CX69" s="413"/>
      <c r="CY69" s="414"/>
      <c r="CZ69" s="412"/>
      <c r="DA69" s="413"/>
      <c r="DB69" s="414"/>
      <c r="DC69" s="412"/>
      <c r="DD69" s="413"/>
      <c r="DE69" s="414"/>
      <c r="DF69" s="412"/>
      <c r="DG69" s="413"/>
      <c r="DH69" s="414"/>
      <c r="DI69" s="412"/>
      <c r="DJ69" s="413"/>
      <c r="DK69" s="414"/>
      <c r="DL69" s="412"/>
      <c r="DM69" s="413"/>
      <c r="DN69" s="414"/>
      <c r="DO69" s="412"/>
      <c r="DP69" s="413"/>
      <c r="DQ69" s="414"/>
      <c r="DR69" s="412"/>
      <c r="DS69" s="413"/>
      <c r="DT69" s="414"/>
    </row>
    <row r="70" spans="1:124" ht="18" customHeight="1">
      <c r="A70" s="525"/>
      <c r="B70" s="493"/>
      <c r="C70" s="496"/>
      <c r="D70" s="491"/>
      <c r="E70" s="452"/>
      <c r="F70" s="453"/>
      <c r="G70" s="453"/>
      <c r="H70" s="453"/>
      <c r="I70" s="453"/>
      <c r="J70" s="453"/>
      <c r="K70" s="453"/>
      <c r="L70" s="453"/>
      <c r="M70" s="453"/>
      <c r="N70" s="453"/>
      <c r="O70" s="453"/>
      <c r="P70" s="453"/>
      <c r="Q70" s="453"/>
      <c r="R70" s="453"/>
      <c r="S70" s="453"/>
      <c r="T70" s="453"/>
      <c r="U70" s="453"/>
      <c r="V70" s="453"/>
      <c r="W70" s="453"/>
      <c r="X70" s="453"/>
      <c r="Y70" s="453"/>
      <c r="Z70" s="470"/>
      <c r="AA70" s="470"/>
      <c r="AB70" s="470"/>
      <c r="AC70" s="470"/>
      <c r="AD70" s="470"/>
      <c r="AE70" s="478"/>
      <c r="AF70" s="421" t="s">
        <v>40</v>
      </c>
      <c r="AG70" s="422" t="s">
        <v>64</v>
      </c>
      <c r="AH70" s="423"/>
      <c r="AI70" s="418"/>
      <c r="AJ70" s="419"/>
      <c r="AK70" s="420"/>
      <c r="AL70" s="418"/>
      <c r="AM70" s="419"/>
      <c r="AN70" s="420"/>
      <c r="AO70" s="418"/>
      <c r="AP70" s="419"/>
      <c r="AQ70" s="420"/>
      <c r="AR70" s="418"/>
      <c r="AS70" s="419"/>
      <c r="AT70" s="420"/>
      <c r="AU70" s="418"/>
      <c r="AV70" s="419"/>
      <c r="AW70" s="420"/>
      <c r="AX70" s="418"/>
      <c r="AY70" s="419"/>
      <c r="AZ70" s="420"/>
      <c r="BA70" s="418"/>
      <c r="BB70" s="419"/>
      <c r="BC70" s="420"/>
      <c r="BD70" s="418"/>
      <c r="BE70" s="419"/>
      <c r="BF70" s="420"/>
      <c r="BG70" s="418"/>
      <c r="BH70" s="419"/>
      <c r="BI70" s="420"/>
      <c r="BJ70" s="418"/>
      <c r="BK70" s="419"/>
      <c r="BL70" s="420"/>
      <c r="BM70" s="418"/>
      <c r="BN70" s="419"/>
      <c r="BO70" s="420"/>
      <c r="BP70" s="418"/>
      <c r="BQ70" s="419"/>
      <c r="BR70" s="420"/>
      <c r="BS70" s="418"/>
      <c r="BT70" s="419"/>
      <c r="BU70" s="420"/>
      <c r="BV70" s="418"/>
      <c r="BW70" s="419"/>
      <c r="BX70" s="420"/>
      <c r="BY70" s="418"/>
      <c r="BZ70" s="419"/>
      <c r="CA70" s="420"/>
      <c r="CB70" s="418"/>
      <c r="CC70" s="419"/>
      <c r="CD70" s="420"/>
      <c r="CE70" s="418"/>
      <c r="CF70" s="419"/>
      <c r="CG70" s="420"/>
      <c r="CH70" s="418"/>
      <c r="CI70" s="419"/>
      <c r="CJ70" s="420"/>
      <c r="CK70" s="418"/>
      <c r="CL70" s="419"/>
      <c r="CM70" s="420"/>
      <c r="CN70" s="418"/>
      <c r="CO70" s="419"/>
      <c r="CP70" s="420"/>
      <c r="CQ70" s="418"/>
      <c r="CR70" s="419"/>
      <c r="CS70" s="420"/>
      <c r="CT70" s="418"/>
      <c r="CU70" s="419"/>
      <c r="CV70" s="420"/>
      <c r="CW70" s="418"/>
      <c r="CX70" s="419"/>
      <c r="CY70" s="420"/>
      <c r="CZ70" s="418"/>
      <c r="DA70" s="419"/>
      <c r="DB70" s="420"/>
      <c r="DC70" s="418"/>
      <c r="DD70" s="419"/>
      <c r="DE70" s="420"/>
      <c r="DF70" s="418"/>
      <c r="DG70" s="419"/>
      <c r="DH70" s="420"/>
      <c r="DI70" s="418"/>
      <c r="DJ70" s="419"/>
      <c r="DK70" s="420"/>
      <c r="DL70" s="418"/>
      <c r="DM70" s="419"/>
      <c r="DN70" s="420"/>
      <c r="DO70" s="418"/>
      <c r="DP70" s="419"/>
      <c r="DQ70" s="420"/>
      <c r="DR70" s="418"/>
      <c r="DS70" s="419"/>
      <c r="DT70" s="420"/>
    </row>
    <row r="71" spans="1:124" ht="18" customHeight="1">
      <c r="A71" s="525"/>
      <c r="B71" s="493"/>
      <c r="C71" s="496"/>
      <c r="D71" s="488" t="s">
        <v>502</v>
      </c>
      <c r="E71" s="471" t="s">
        <v>564</v>
      </c>
      <c r="F71" s="472"/>
      <c r="G71" s="472"/>
      <c r="H71" s="472"/>
      <c r="I71" s="472"/>
      <c r="J71" s="472"/>
      <c r="K71" s="472"/>
      <c r="L71" s="472"/>
      <c r="M71" s="472"/>
      <c r="N71" s="472"/>
      <c r="O71" s="472"/>
      <c r="P71" s="472"/>
      <c r="Q71" s="472"/>
      <c r="R71" s="472"/>
      <c r="S71" s="472"/>
      <c r="T71" s="472"/>
      <c r="U71" s="472"/>
      <c r="V71" s="472"/>
      <c r="W71" s="472"/>
      <c r="X71" s="472"/>
      <c r="Y71" s="472"/>
      <c r="Z71" s="472"/>
      <c r="AA71" s="472"/>
      <c r="AB71" s="472"/>
      <c r="AC71" s="472"/>
      <c r="AD71" s="472"/>
      <c r="AE71" s="472"/>
      <c r="AF71" s="472"/>
      <c r="AG71" s="472"/>
      <c r="AH71" s="473"/>
      <c r="AI71" s="424" t="s">
        <v>182</v>
      </c>
      <c r="AJ71" s="425" t="s">
        <v>422</v>
      </c>
      <c r="AK71" s="426"/>
      <c r="AL71" s="424" t="s">
        <v>183</v>
      </c>
      <c r="AM71" s="425" t="s">
        <v>31</v>
      </c>
      <c r="AN71" s="426"/>
      <c r="AO71" s="424" t="s">
        <v>184</v>
      </c>
      <c r="AP71" s="425" t="s">
        <v>33</v>
      </c>
      <c r="AQ71" s="426"/>
      <c r="AR71" s="424" t="s">
        <v>185</v>
      </c>
      <c r="AS71" s="425" t="s">
        <v>30</v>
      </c>
      <c r="AT71" s="426"/>
      <c r="AU71" s="427" t="s">
        <v>202</v>
      </c>
      <c r="AV71" s="428" t="s">
        <v>645</v>
      </c>
      <c r="AW71" s="429"/>
      <c r="AX71" s="427" t="s">
        <v>202</v>
      </c>
      <c r="AY71" s="428" t="s">
        <v>647</v>
      </c>
      <c r="AZ71" s="429"/>
      <c r="BA71" s="427" t="s">
        <v>202</v>
      </c>
      <c r="BB71" s="428" t="s">
        <v>648</v>
      </c>
      <c r="BC71" s="429"/>
      <c r="BD71" s="424"/>
      <c r="BE71" s="425"/>
      <c r="BF71" s="426"/>
      <c r="BG71" s="424"/>
      <c r="BH71" s="425"/>
      <c r="BI71" s="426"/>
      <c r="BJ71" s="424"/>
      <c r="BK71" s="425"/>
      <c r="BL71" s="426"/>
      <c r="BM71" s="424" t="s">
        <v>169</v>
      </c>
      <c r="BN71" s="425" t="s">
        <v>29</v>
      </c>
      <c r="BO71" s="426"/>
      <c r="BP71" s="424" t="s">
        <v>175</v>
      </c>
      <c r="BQ71" s="425" t="s">
        <v>421</v>
      </c>
      <c r="BR71" s="426"/>
      <c r="BS71" s="424"/>
      <c r="BT71" s="425"/>
      <c r="BU71" s="426"/>
      <c r="BV71" s="424"/>
      <c r="BW71" s="425"/>
      <c r="BX71" s="426"/>
      <c r="BY71" s="424"/>
      <c r="BZ71" s="425"/>
      <c r="CA71" s="426"/>
      <c r="CB71" s="424"/>
      <c r="CC71" s="425"/>
      <c r="CD71" s="426"/>
      <c r="CE71" s="424"/>
      <c r="CF71" s="425"/>
      <c r="CG71" s="426"/>
      <c r="CH71" s="424"/>
      <c r="CI71" s="425"/>
      <c r="CJ71" s="426"/>
      <c r="CK71" s="424"/>
      <c r="CL71" s="425"/>
      <c r="CM71" s="426"/>
      <c r="CN71" s="424"/>
      <c r="CO71" s="425"/>
      <c r="CP71" s="426"/>
      <c r="CQ71" s="424"/>
      <c r="CR71" s="425"/>
      <c r="CS71" s="426"/>
      <c r="CT71" s="424"/>
      <c r="CU71" s="425"/>
      <c r="CV71" s="426"/>
      <c r="CW71" s="424"/>
      <c r="CX71" s="425"/>
      <c r="CY71" s="426"/>
      <c r="CZ71" s="424"/>
      <c r="DA71" s="425"/>
      <c r="DB71" s="426"/>
      <c r="DC71" s="424"/>
      <c r="DD71" s="425"/>
      <c r="DE71" s="426"/>
      <c r="DF71" s="424"/>
      <c r="DG71" s="425"/>
      <c r="DH71" s="426"/>
      <c r="DI71" s="424"/>
      <c r="DJ71" s="425"/>
      <c r="DK71" s="426"/>
      <c r="DL71" s="424"/>
      <c r="DM71" s="425"/>
      <c r="DN71" s="426"/>
      <c r="DO71" s="424"/>
      <c r="DP71" s="425"/>
      <c r="DQ71" s="426"/>
      <c r="DR71" s="424"/>
      <c r="DS71" s="425"/>
      <c r="DT71" s="426"/>
    </row>
    <row r="72" spans="1:124" ht="18" customHeight="1">
      <c r="A72" s="525"/>
      <c r="B72" s="493"/>
      <c r="C72" s="496"/>
      <c r="D72" s="491"/>
      <c r="E72" s="474"/>
      <c r="F72" s="475"/>
      <c r="G72" s="475"/>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6"/>
      <c r="AI72" s="418"/>
      <c r="AJ72" s="419"/>
      <c r="AK72" s="420"/>
      <c r="AL72" s="418"/>
      <c r="AM72" s="419"/>
      <c r="AN72" s="420"/>
      <c r="AO72" s="418"/>
      <c r="AP72" s="419"/>
      <c r="AQ72" s="420"/>
      <c r="AR72" s="418"/>
      <c r="AS72" s="419"/>
      <c r="AT72" s="420"/>
      <c r="AU72" s="421"/>
      <c r="AV72" s="422" t="s">
        <v>615</v>
      </c>
      <c r="AW72" s="423"/>
      <c r="AX72" s="421"/>
      <c r="AY72" s="422" t="s">
        <v>615</v>
      </c>
      <c r="AZ72" s="423"/>
      <c r="BA72" s="421"/>
      <c r="BB72" s="422" t="s">
        <v>615</v>
      </c>
      <c r="BC72" s="423"/>
      <c r="BD72" s="418"/>
      <c r="BE72" s="419"/>
      <c r="BF72" s="420"/>
      <c r="BG72" s="418"/>
      <c r="BH72" s="419"/>
      <c r="BI72" s="420"/>
      <c r="BJ72" s="418"/>
      <c r="BK72" s="419"/>
      <c r="BL72" s="420"/>
      <c r="BM72" s="418"/>
      <c r="BN72" s="419"/>
      <c r="BO72" s="420"/>
      <c r="BP72" s="418"/>
      <c r="BQ72" s="419"/>
      <c r="BR72" s="420"/>
      <c r="BS72" s="418"/>
      <c r="BT72" s="419"/>
      <c r="BU72" s="420"/>
      <c r="BV72" s="418"/>
      <c r="BW72" s="419"/>
      <c r="BX72" s="420"/>
      <c r="BY72" s="418"/>
      <c r="BZ72" s="419"/>
      <c r="CA72" s="420"/>
      <c r="CB72" s="418"/>
      <c r="CC72" s="419"/>
      <c r="CD72" s="420"/>
      <c r="CE72" s="418"/>
      <c r="CF72" s="419"/>
      <c r="CG72" s="420"/>
      <c r="CH72" s="418"/>
      <c r="CI72" s="419"/>
      <c r="CJ72" s="420"/>
      <c r="CK72" s="418"/>
      <c r="CL72" s="419"/>
      <c r="CM72" s="420"/>
      <c r="CN72" s="418"/>
      <c r="CO72" s="419"/>
      <c r="CP72" s="420"/>
      <c r="CQ72" s="418"/>
      <c r="CR72" s="419"/>
      <c r="CS72" s="420"/>
      <c r="CT72" s="418"/>
      <c r="CU72" s="419"/>
      <c r="CV72" s="420"/>
      <c r="CW72" s="418"/>
      <c r="CX72" s="419"/>
      <c r="CY72" s="420"/>
      <c r="CZ72" s="418"/>
      <c r="DA72" s="419"/>
      <c r="DB72" s="420"/>
      <c r="DC72" s="418"/>
      <c r="DD72" s="419"/>
      <c r="DE72" s="420"/>
      <c r="DF72" s="418"/>
      <c r="DG72" s="419"/>
      <c r="DH72" s="420"/>
      <c r="DI72" s="418"/>
      <c r="DJ72" s="419"/>
      <c r="DK72" s="420"/>
      <c r="DL72" s="418"/>
      <c r="DM72" s="419"/>
      <c r="DN72" s="420"/>
      <c r="DO72" s="418"/>
      <c r="DP72" s="419"/>
      <c r="DQ72" s="420"/>
      <c r="DR72" s="418"/>
      <c r="DS72" s="419"/>
      <c r="DT72" s="420"/>
    </row>
    <row r="73" spans="1:124" ht="18" customHeight="1">
      <c r="A73" s="525"/>
      <c r="B73" s="493"/>
      <c r="C73" s="496"/>
      <c r="D73" s="488" t="s">
        <v>503</v>
      </c>
      <c r="E73" s="427"/>
      <c r="F73" s="428"/>
      <c r="G73" s="433"/>
      <c r="H73" s="427"/>
      <c r="I73" s="428"/>
      <c r="J73" s="433"/>
      <c r="K73" s="427"/>
      <c r="L73" s="428"/>
      <c r="M73" s="433"/>
      <c r="N73" s="427"/>
      <c r="O73" s="428"/>
      <c r="P73" s="433"/>
      <c r="Q73" s="427"/>
      <c r="R73" s="428"/>
      <c r="S73" s="433"/>
      <c r="T73" s="427"/>
      <c r="U73" s="428"/>
      <c r="V73" s="433"/>
      <c r="W73" s="427"/>
      <c r="X73" s="428"/>
      <c r="Y73" s="433"/>
      <c r="Z73" s="427"/>
      <c r="AA73" s="428"/>
      <c r="AB73" s="433"/>
      <c r="AC73" s="427"/>
      <c r="AD73" s="428"/>
      <c r="AE73" s="433"/>
      <c r="AF73" s="427"/>
      <c r="AG73" s="428"/>
      <c r="AH73" s="433"/>
      <c r="AI73" s="427" t="s">
        <v>471</v>
      </c>
      <c r="AJ73" s="428" t="s">
        <v>645</v>
      </c>
      <c r="AK73" s="433"/>
      <c r="AL73" s="427" t="s">
        <v>471</v>
      </c>
      <c r="AM73" s="428" t="s">
        <v>648</v>
      </c>
      <c r="AN73" s="433"/>
      <c r="AO73" s="427" t="s">
        <v>471</v>
      </c>
      <c r="AP73" s="428" t="s">
        <v>647</v>
      </c>
      <c r="AQ73" s="433"/>
      <c r="AR73" s="427" t="s">
        <v>471</v>
      </c>
      <c r="AS73" s="428" t="s">
        <v>634</v>
      </c>
      <c r="AT73" s="433"/>
      <c r="AU73" s="427" t="s">
        <v>399</v>
      </c>
      <c r="AV73" s="428" t="s">
        <v>639</v>
      </c>
      <c r="AW73" s="433"/>
      <c r="AX73" s="427" t="s">
        <v>399</v>
      </c>
      <c r="AY73" s="428" t="s">
        <v>636</v>
      </c>
      <c r="AZ73" s="433"/>
      <c r="BA73" s="427" t="s">
        <v>399</v>
      </c>
      <c r="BB73" s="428" t="s">
        <v>637</v>
      </c>
      <c r="BC73" s="433"/>
      <c r="BD73" s="427"/>
      <c r="BE73" s="428"/>
      <c r="BF73" s="433"/>
      <c r="BG73" s="427"/>
      <c r="BH73" s="428"/>
      <c r="BI73" s="433"/>
      <c r="BJ73" s="427"/>
      <c r="BK73" s="428"/>
      <c r="BL73" s="433"/>
      <c r="BM73" s="427" t="s">
        <v>472</v>
      </c>
      <c r="BN73" s="428" t="s">
        <v>638</v>
      </c>
      <c r="BO73" s="433"/>
      <c r="BP73" s="427" t="s">
        <v>399</v>
      </c>
      <c r="BQ73" s="428" t="s">
        <v>640</v>
      </c>
      <c r="BR73" s="433"/>
      <c r="BS73" s="427"/>
      <c r="BT73" s="428"/>
      <c r="BU73" s="433"/>
      <c r="BV73" s="427"/>
      <c r="BW73" s="428"/>
      <c r="BX73" s="433"/>
      <c r="BY73" s="427"/>
      <c r="BZ73" s="428"/>
      <c r="CA73" s="433"/>
      <c r="CB73" s="427"/>
      <c r="CC73" s="428"/>
      <c r="CD73" s="433"/>
      <c r="CE73" s="427"/>
      <c r="CF73" s="428"/>
      <c r="CG73" s="429"/>
      <c r="CH73" s="427"/>
      <c r="CI73" s="428"/>
      <c r="CJ73" s="429"/>
      <c r="CK73" s="427"/>
      <c r="CL73" s="428"/>
      <c r="CM73" s="429"/>
      <c r="CN73" s="427"/>
      <c r="CO73" s="428"/>
      <c r="CP73" s="429"/>
      <c r="CQ73" s="427"/>
      <c r="CR73" s="428"/>
      <c r="CS73" s="429"/>
      <c r="CT73" s="427"/>
      <c r="CU73" s="428"/>
      <c r="CV73" s="429"/>
      <c r="CW73" s="427"/>
      <c r="CX73" s="428"/>
      <c r="CY73" s="429"/>
      <c r="CZ73" s="427"/>
      <c r="DA73" s="428"/>
      <c r="DB73" s="429"/>
      <c r="DC73" s="427"/>
      <c r="DD73" s="428"/>
      <c r="DE73" s="429"/>
      <c r="DF73" s="427"/>
      <c r="DG73" s="428"/>
      <c r="DH73" s="429"/>
      <c r="DI73" s="427"/>
      <c r="DJ73" s="428"/>
      <c r="DK73" s="429"/>
      <c r="DL73" s="427"/>
      <c r="DM73" s="428"/>
      <c r="DN73" s="429"/>
      <c r="DO73" s="427"/>
      <c r="DP73" s="428"/>
      <c r="DQ73" s="429"/>
      <c r="DR73" s="427"/>
      <c r="DS73" s="428"/>
      <c r="DT73" s="429"/>
    </row>
    <row r="74" spans="1:124" ht="18" customHeight="1" thickBot="1">
      <c r="A74" s="525"/>
      <c r="B74" s="494"/>
      <c r="C74" s="497"/>
      <c r="D74" s="489"/>
      <c r="E74" s="430"/>
      <c r="F74" s="431"/>
      <c r="G74" s="432"/>
      <c r="H74" s="430"/>
      <c r="I74" s="431"/>
      <c r="J74" s="432"/>
      <c r="K74" s="430"/>
      <c r="L74" s="431"/>
      <c r="M74" s="432"/>
      <c r="N74" s="430"/>
      <c r="O74" s="431"/>
      <c r="P74" s="432"/>
      <c r="Q74" s="430"/>
      <c r="R74" s="431"/>
      <c r="S74" s="432"/>
      <c r="T74" s="430"/>
      <c r="U74" s="431"/>
      <c r="V74" s="432"/>
      <c r="W74" s="430"/>
      <c r="X74" s="431"/>
      <c r="Y74" s="432"/>
      <c r="Z74" s="430"/>
      <c r="AA74" s="431"/>
      <c r="AB74" s="432"/>
      <c r="AC74" s="430"/>
      <c r="AD74" s="431"/>
      <c r="AE74" s="432"/>
      <c r="AF74" s="430"/>
      <c r="AG74" s="431"/>
      <c r="AH74" s="432"/>
      <c r="AI74" s="430"/>
      <c r="AJ74" s="431" t="s">
        <v>616</v>
      </c>
      <c r="AK74" s="432"/>
      <c r="AL74" s="430"/>
      <c r="AM74" s="431" t="s">
        <v>616</v>
      </c>
      <c r="AN74" s="432"/>
      <c r="AO74" s="430"/>
      <c r="AP74" s="431" t="s">
        <v>616</v>
      </c>
      <c r="AQ74" s="432"/>
      <c r="AR74" s="430"/>
      <c r="AS74" s="431" t="s">
        <v>616</v>
      </c>
      <c r="AT74" s="432"/>
      <c r="AU74" s="430"/>
      <c r="AV74" s="431" t="s">
        <v>616</v>
      </c>
      <c r="AW74" s="432"/>
      <c r="AX74" s="430"/>
      <c r="AY74" s="431" t="s">
        <v>616</v>
      </c>
      <c r="AZ74" s="432"/>
      <c r="BA74" s="430"/>
      <c r="BB74" s="431" t="s">
        <v>616</v>
      </c>
      <c r="BC74" s="432"/>
      <c r="BD74" s="430"/>
      <c r="BE74" s="431"/>
      <c r="BF74" s="432"/>
      <c r="BG74" s="430"/>
      <c r="BH74" s="431"/>
      <c r="BI74" s="432"/>
      <c r="BJ74" s="430"/>
      <c r="BK74" s="431"/>
      <c r="BL74" s="432"/>
      <c r="BM74" s="430"/>
      <c r="BN74" s="431" t="s">
        <v>616</v>
      </c>
      <c r="BO74" s="432"/>
      <c r="BP74" s="430"/>
      <c r="BQ74" s="431" t="s">
        <v>616</v>
      </c>
      <c r="BR74" s="432"/>
      <c r="BS74" s="430"/>
      <c r="BT74" s="431"/>
      <c r="BU74" s="432"/>
      <c r="BV74" s="430"/>
      <c r="BW74" s="431"/>
      <c r="BX74" s="432"/>
      <c r="BY74" s="430"/>
      <c r="BZ74" s="431"/>
      <c r="CA74" s="432"/>
      <c r="CB74" s="430"/>
      <c r="CC74" s="431"/>
      <c r="CD74" s="432"/>
      <c r="CE74" s="430"/>
      <c r="CF74" s="431"/>
      <c r="CG74" s="432"/>
      <c r="CH74" s="430"/>
      <c r="CI74" s="431"/>
      <c r="CJ74" s="432"/>
      <c r="CK74" s="430"/>
      <c r="CL74" s="431"/>
      <c r="CM74" s="432"/>
      <c r="CN74" s="430"/>
      <c r="CO74" s="431"/>
      <c r="CP74" s="432"/>
      <c r="CQ74" s="430"/>
      <c r="CR74" s="431"/>
      <c r="CS74" s="432"/>
      <c r="CT74" s="430"/>
      <c r="CU74" s="431"/>
      <c r="CV74" s="432"/>
      <c r="CW74" s="430"/>
      <c r="CX74" s="431"/>
      <c r="CY74" s="432"/>
      <c r="CZ74" s="430"/>
      <c r="DA74" s="431"/>
      <c r="DB74" s="432"/>
      <c r="DC74" s="430"/>
      <c r="DD74" s="431"/>
      <c r="DE74" s="432"/>
      <c r="DF74" s="430"/>
      <c r="DG74" s="431"/>
      <c r="DH74" s="432"/>
      <c r="DI74" s="430"/>
      <c r="DJ74" s="431"/>
      <c r="DK74" s="432"/>
      <c r="DL74" s="430"/>
      <c r="DM74" s="431"/>
      <c r="DN74" s="432"/>
      <c r="DO74" s="430"/>
      <c r="DP74" s="431"/>
      <c r="DQ74" s="432"/>
      <c r="DR74" s="430"/>
      <c r="DS74" s="431"/>
      <c r="DT74" s="432"/>
    </row>
    <row r="75" spans="1:124" ht="18" customHeight="1">
      <c r="A75" s="525"/>
      <c r="B75" s="492" t="s">
        <v>54</v>
      </c>
      <c r="C75" s="495">
        <v>44873</v>
      </c>
      <c r="D75" s="490" t="s">
        <v>501</v>
      </c>
      <c r="E75" s="467" t="s">
        <v>657</v>
      </c>
      <c r="F75" s="468"/>
      <c r="G75" s="468"/>
      <c r="H75" s="468"/>
      <c r="I75" s="468"/>
      <c r="J75" s="468"/>
      <c r="K75" s="468"/>
      <c r="L75" s="468"/>
      <c r="M75" s="468"/>
      <c r="N75" s="468"/>
      <c r="O75" s="468"/>
      <c r="P75" s="468"/>
      <c r="Q75" s="468"/>
      <c r="R75" s="468"/>
      <c r="S75" s="468"/>
      <c r="T75" s="468"/>
      <c r="U75" s="468"/>
      <c r="V75" s="468"/>
      <c r="W75" s="468"/>
      <c r="X75" s="468"/>
      <c r="Y75" s="468"/>
      <c r="Z75" s="468"/>
      <c r="AA75" s="468"/>
      <c r="AB75" s="468"/>
      <c r="AC75" s="468"/>
      <c r="AD75" s="468"/>
      <c r="AE75" s="468"/>
      <c r="AF75" s="468"/>
      <c r="AG75" s="468"/>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468"/>
      <c r="BI75" s="477"/>
      <c r="BJ75" s="415" t="s">
        <v>491</v>
      </c>
      <c r="BK75" s="416" t="s">
        <v>494</v>
      </c>
      <c r="BL75" s="417" t="s">
        <v>632</v>
      </c>
      <c r="BM75" s="412" t="s">
        <v>170</v>
      </c>
      <c r="BN75" s="413" t="s">
        <v>397</v>
      </c>
      <c r="BO75" s="414"/>
      <c r="BP75" s="412" t="s">
        <v>177</v>
      </c>
      <c r="BQ75" s="413" t="s">
        <v>31</v>
      </c>
      <c r="BR75" s="414"/>
      <c r="BS75" s="412"/>
      <c r="BT75" s="413"/>
      <c r="BU75" s="414"/>
      <c r="BV75" s="412"/>
      <c r="BW75" s="413"/>
      <c r="BX75" s="414"/>
      <c r="BY75" s="412"/>
      <c r="BZ75" s="413"/>
      <c r="CA75" s="414"/>
      <c r="CB75" s="412"/>
      <c r="CC75" s="413"/>
      <c r="CD75" s="414"/>
      <c r="CE75" s="412"/>
      <c r="CF75" s="413"/>
      <c r="CG75" s="414"/>
      <c r="CH75" s="412"/>
      <c r="CI75" s="413"/>
      <c r="CJ75" s="414"/>
      <c r="CK75" s="412"/>
      <c r="CL75" s="413"/>
      <c r="CM75" s="414"/>
      <c r="CN75" s="412"/>
      <c r="CO75" s="413"/>
      <c r="CP75" s="414"/>
      <c r="CQ75" s="412"/>
      <c r="CR75" s="413"/>
      <c r="CS75" s="414"/>
      <c r="CT75" s="412"/>
      <c r="CU75" s="413"/>
      <c r="CV75" s="414"/>
      <c r="CW75" s="412"/>
      <c r="CX75" s="413"/>
      <c r="CY75" s="414"/>
      <c r="CZ75" s="412"/>
      <c r="DA75" s="413"/>
      <c r="DB75" s="414"/>
      <c r="DC75" s="412"/>
      <c r="DD75" s="413"/>
      <c r="DE75" s="414"/>
      <c r="DF75" s="412"/>
      <c r="DG75" s="413"/>
      <c r="DH75" s="414"/>
      <c r="DI75" s="412"/>
      <c r="DJ75" s="413"/>
      <c r="DK75" s="414"/>
      <c r="DL75" s="412"/>
      <c r="DM75" s="413"/>
      <c r="DN75" s="414"/>
      <c r="DO75" s="412"/>
      <c r="DP75" s="413"/>
      <c r="DQ75" s="414"/>
      <c r="DR75" s="412"/>
      <c r="DS75" s="413"/>
      <c r="DT75" s="414"/>
    </row>
    <row r="76" spans="1:124" ht="18" customHeight="1">
      <c r="A76" s="525"/>
      <c r="B76" s="493"/>
      <c r="C76" s="496"/>
      <c r="D76" s="491"/>
      <c r="E76" s="469"/>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c r="AK76" s="470"/>
      <c r="AL76" s="470"/>
      <c r="AM76" s="470"/>
      <c r="AN76" s="470"/>
      <c r="AO76" s="470"/>
      <c r="AP76" s="470"/>
      <c r="AQ76" s="470"/>
      <c r="AR76" s="470"/>
      <c r="AS76" s="470"/>
      <c r="AT76" s="470"/>
      <c r="AU76" s="470"/>
      <c r="AV76" s="470"/>
      <c r="AW76" s="470"/>
      <c r="AX76" s="470"/>
      <c r="AY76" s="470"/>
      <c r="AZ76" s="470"/>
      <c r="BA76" s="470"/>
      <c r="BB76" s="470"/>
      <c r="BC76" s="470"/>
      <c r="BD76" s="470"/>
      <c r="BE76" s="470"/>
      <c r="BF76" s="470"/>
      <c r="BG76" s="470"/>
      <c r="BH76" s="470"/>
      <c r="BI76" s="478"/>
      <c r="BJ76" s="421" t="s">
        <v>498</v>
      </c>
      <c r="BK76" s="422"/>
      <c r="BL76" s="423"/>
      <c r="BM76" s="418"/>
      <c r="BN76" s="419"/>
      <c r="BO76" s="420"/>
      <c r="BP76" s="418"/>
      <c r="BQ76" s="419"/>
      <c r="BR76" s="420"/>
      <c r="BS76" s="418"/>
      <c r="BT76" s="419"/>
      <c r="BU76" s="420"/>
      <c r="BV76" s="418"/>
      <c r="BW76" s="419"/>
      <c r="BX76" s="420"/>
      <c r="BY76" s="418"/>
      <c r="BZ76" s="419"/>
      <c r="CA76" s="420"/>
      <c r="CB76" s="418"/>
      <c r="CC76" s="419"/>
      <c r="CD76" s="420"/>
      <c r="CE76" s="418"/>
      <c r="CF76" s="419"/>
      <c r="CG76" s="420"/>
      <c r="CH76" s="418"/>
      <c r="CI76" s="419"/>
      <c r="CJ76" s="420"/>
      <c r="CK76" s="418"/>
      <c r="CL76" s="419"/>
      <c r="CM76" s="420"/>
      <c r="CN76" s="418"/>
      <c r="CO76" s="419"/>
      <c r="CP76" s="420"/>
      <c r="CQ76" s="418"/>
      <c r="CR76" s="419"/>
      <c r="CS76" s="420"/>
      <c r="CT76" s="418"/>
      <c r="CU76" s="419"/>
      <c r="CV76" s="420"/>
      <c r="CW76" s="418"/>
      <c r="CX76" s="419"/>
      <c r="CY76" s="420"/>
      <c r="CZ76" s="418"/>
      <c r="DA76" s="419"/>
      <c r="DB76" s="420"/>
      <c r="DC76" s="418"/>
      <c r="DD76" s="419"/>
      <c r="DE76" s="420"/>
      <c r="DF76" s="418"/>
      <c r="DG76" s="419"/>
      <c r="DH76" s="420"/>
      <c r="DI76" s="418"/>
      <c r="DJ76" s="419"/>
      <c r="DK76" s="420"/>
      <c r="DL76" s="418"/>
      <c r="DM76" s="419"/>
      <c r="DN76" s="420"/>
      <c r="DO76" s="418"/>
      <c r="DP76" s="419"/>
      <c r="DQ76" s="420"/>
      <c r="DR76" s="418"/>
      <c r="DS76" s="419"/>
      <c r="DT76" s="420"/>
    </row>
    <row r="77" spans="1:124" ht="18" customHeight="1">
      <c r="A77" s="525"/>
      <c r="B77" s="493"/>
      <c r="C77" s="496"/>
      <c r="D77" s="488" t="s">
        <v>502</v>
      </c>
      <c r="E77" s="479" t="s">
        <v>631</v>
      </c>
      <c r="F77" s="480"/>
      <c r="G77" s="481"/>
      <c r="H77" s="479" t="s">
        <v>573</v>
      </c>
      <c r="I77" s="480"/>
      <c r="J77" s="481"/>
      <c r="K77" s="479" t="s">
        <v>574</v>
      </c>
      <c r="L77" s="480"/>
      <c r="M77" s="481"/>
      <c r="N77" s="479" t="s">
        <v>575</v>
      </c>
      <c r="O77" s="480"/>
      <c r="P77" s="481"/>
      <c r="Q77" s="479" t="s">
        <v>576</v>
      </c>
      <c r="R77" s="480"/>
      <c r="S77" s="481"/>
      <c r="T77" s="479" t="s">
        <v>577</v>
      </c>
      <c r="U77" s="480"/>
      <c r="V77" s="481"/>
      <c r="W77" s="479" t="s">
        <v>578</v>
      </c>
      <c r="X77" s="480"/>
      <c r="Y77" s="481"/>
      <c r="Z77" s="424"/>
      <c r="AA77" s="425"/>
      <c r="AB77" s="426"/>
      <c r="AC77" s="424"/>
      <c r="AD77" s="425"/>
      <c r="AE77" s="426"/>
      <c r="AF77" s="424"/>
      <c r="AG77" s="425"/>
      <c r="AH77" s="426"/>
      <c r="AI77" s="479" t="s">
        <v>550</v>
      </c>
      <c r="AJ77" s="480"/>
      <c r="AK77" s="480"/>
      <c r="AL77" s="480"/>
      <c r="AM77" s="480"/>
      <c r="AN77" s="480"/>
      <c r="AO77" s="480"/>
      <c r="AP77" s="480"/>
      <c r="AQ77" s="480"/>
      <c r="AR77" s="480"/>
      <c r="AS77" s="480"/>
      <c r="AT77" s="480"/>
      <c r="AU77" s="480"/>
      <c r="AV77" s="480"/>
      <c r="AW77" s="480"/>
      <c r="AX77" s="480"/>
      <c r="AY77" s="480"/>
      <c r="AZ77" s="480"/>
      <c r="BA77" s="480"/>
      <c r="BB77" s="480"/>
      <c r="BC77" s="480"/>
      <c r="BD77" s="480"/>
      <c r="BE77" s="480"/>
      <c r="BF77" s="480"/>
      <c r="BG77" s="480"/>
      <c r="BH77" s="480"/>
      <c r="BI77" s="481"/>
      <c r="BJ77" s="427" t="s">
        <v>486</v>
      </c>
      <c r="BK77" s="428" t="s">
        <v>589</v>
      </c>
      <c r="BL77" s="429" t="s">
        <v>600</v>
      </c>
      <c r="BM77" s="424" t="s">
        <v>177</v>
      </c>
      <c r="BN77" s="425" t="s">
        <v>31</v>
      </c>
      <c r="BO77" s="426"/>
      <c r="BP77" s="424" t="s">
        <v>178</v>
      </c>
      <c r="BQ77" s="425" t="s">
        <v>397</v>
      </c>
      <c r="BR77" s="426"/>
      <c r="BS77" s="424"/>
      <c r="BT77" s="425"/>
      <c r="BU77" s="426"/>
      <c r="BV77" s="424"/>
      <c r="BW77" s="425"/>
      <c r="BX77" s="426"/>
      <c r="BY77" s="424"/>
      <c r="BZ77" s="425"/>
      <c r="CA77" s="426"/>
      <c r="CB77" s="424"/>
      <c r="CC77" s="425"/>
      <c r="CD77" s="426"/>
      <c r="CE77" s="424"/>
      <c r="CF77" s="425"/>
      <c r="CG77" s="426"/>
      <c r="CH77" s="424"/>
      <c r="CI77" s="425"/>
      <c r="CJ77" s="426"/>
      <c r="CK77" s="424"/>
      <c r="CL77" s="425"/>
      <c r="CM77" s="426"/>
      <c r="CN77" s="424"/>
      <c r="CO77" s="425"/>
      <c r="CP77" s="426"/>
      <c r="CQ77" s="424"/>
      <c r="CR77" s="425"/>
      <c r="CS77" s="426"/>
      <c r="CT77" s="424"/>
      <c r="CU77" s="425"/>
      <c r="CV77" s="426"/>
      <c r="CW77" s="424"/>
      <c r="CX77" s="425"/>
      <c r="CY77" s="426"/>
      <c r="CZ77" s="424"/>
      <c r="DA77" s="425"/>
      <c r="DB77" s="426"/>
      <c r="DC77" s="424"/>
      <c r="DD77" s="425"/>
      <c r="DE77" s="426"/>
      <c r="DF77" s="424"/>
      <c r="DG77" s="425"/>
      <c r="DH77" s="426"/>
      <c r="DI77" s="424"/>
      <c r="DJ77" s="425"/>
      <c r="DK77" s="426"/>
      <c r="DL77" s="424"/>
      <c r="DM77" s="425"/>
      <c r="DN77" s="426"/>
      <c r="DO77" s="424"/>
      <c r="DP77" s="425"/>
      <c r="DQ77" s="426"/>
      <c r="DR77" s="424"/>
      <c r="DS77" s="425"/>
      <c r="DT77" s="426"/>
    </row>
    <row r="78" spans="1:124" ht="18" customHeight="1">
      <c r="A78" s="525"/>
      <c r="B78" s="493"/>
      <c r="C78" s="496"/>
      <c r="D78" s="491"/>
      <c r="E78" s="469"/>
      <c r="F78" s="470"/>
      <c r="G78" s="478"/>
      <c r="H78" s="469"/>
      <c r="I78" s="470"/>
      <c r="J78" s="478"/>
      <c r="K78" s="469"/>
      <c r="L78" s="470"/>
      <c r="M78" s="478"/>
      <c r="N78" s="469"/>
      <c r="O78" s="470"/>
      <c r="P78" s="478"/>
      <c r="Q78" s="469"/>
      <c r="R78" s="470"/>
      <c r="S78" s="478"/>
      <c r="T78" s="469"/>
      <c r="U78" s="470"/>
      <c r="V78" s="478"/>
      <c r="W78" s="469"/>
      <c r="X78" s="470"/>
      <c r="Y78" s="478"/>
      <c r="Z78" s="418"/>
      <c r="AA78" s="419"/>
      <c r="AB78" s="420"/>
      <c r="AC78" s="418"/>
      <c r="AD78" s="419"/>
      <c r="AE78" s="420"/>
      <c r="AF78" s="418"/>
      <c r="AG78" s="419"/>
      <c r="AH78" s="420"/>
      <c r="AI78" s="469"/>
      <c r="AJ78" s="470"/>
      <c r="AK78" s="470"/>
      <c r="AL78" s="470"/>
      <c r="AM78" s="470"/>
      <c r="AN78" s="470"/>
      <c r="AO78" s="470"/>
      <c r="AP78" s="470"/>
      <c r="AQ78" s="470"/>
      <c r="AR78" s="470"/>
      <c r="AS78" s="470"/>
      <c r="AT78" s="470"/>
      <c r="AU78" s="470"/>
      <c r="AV78" s="470"/>
      <c r="AW78" s="470"/>
      <c r="AX78" s="470"/>
      <c r="AY78" s="470"/>
      <c r="AZ78" s="470"/>
      <c r="BA78" s="470"/>
      <c r="BB78" s="470"/>
      <c r="BC78" s="470"/>
      <c r="BD78" s="470"/>
      <c r="BE78" s="470"/>
      <c r="BF78" s="470"/>
      <c r="BG78" s="470"/>
      <c r="BH78" s="470"/>
      <c r="BI78" s="478"/>
      <c r="BJ78" s="421"/>
      <c r="BK78" s="422"/>
      <c r="BL78" s="423"/>
      <c r="BM78" s="418"/>
      <c r="BN78" s="419"/>
      <c r="BO78" s="420"/>
      <c r="BP78" s="418"/>
      <c r="BQ78" s="419"/>
      <c r="BR78" s="420"/>
      <c r="BS78" s="418"/>
      <c r="BT78" s="419"/>
      <c r="BU78" s="420"/>
      <c r="BV78" s="418"/>
      <c r="BW78" s="419"/>
      <c r="BX78" s="420"/>
      <c r="BY78" s="418"/>
      <c r="BZ78" s="419"/>
      <c r="CA78" s="420"/>
      <c r="CB78" s="418"/>
      <c r="CC78" s="419"/>
      <c r="CD78" s="420"/>
      <c r="CE78" s="418"/>
      <c r="CF78" s="419"/>
      <c r="CG78" s="420"/>
      <c r="CH78" s="418"/>
      <c r="CI78" s="419"/>
      <c r="CJ78" s="420"/>
      <c r="CK78" s="418"/>
      <c r="CL78" s="419"/>
      <c r="CM78" s="420"/>
      <c r="CN78" s="418"/>
      <c r="CO78" s="419"/>
      <c r="CP78" s="420"/>
      <c r="CQ78" s="418"/>
      <c r="CR78" s="419"/>
      <c r="CS78" s="420"/>
      <c r="CT78" s="418"/>
      <c r="CU78" s="419"/>
      <c r="CV78" s="420"/>
      <c r="CW78" s="418"/>
      <c r="CX78" s="419"/>
      <c r="CY78" s="420"/>
      <c r="CZ78" s="418"/>
      <c r="DA78" s="419"/>
      <c r="DB78" s="420"/>
      <c r="DC78" s="418"/>
      <c r="DD78" s="419"/>
      <c r="DE78" s="420"/>
      <c r="DF78" s="418"/>
      <c r="DG78" s="419"/>
      <c r="DH78" s="420"/>
      <c r="DI78" s="418"/>
      <c r="DJ78" s="419"/>
      <c r="DK78" s="420"/>
      <c r="DL78" s="418"/>
      <c r="DM78" s="419"/>
      <c r="DN78" s="420"/>
      <c r="DO78" s="418"/>
      <c r="DP78" s="419"/>
      <c r="DQ78" s="420"/>
      <c r="DR78" s="418"/>
      <c r="DS78" s="419"/>
      <c r="DT78" s="420"/>
    </row>
    <row r="79" spans="1:124" ht="18" customHeight="1">
      <c r="A79" s="525"/>
      <c r="B79" s="493"/>
      <c r="C79" s="496"/>
      <c r="D79" s="488" t="s">
        <v>503</v>
      </c>
      <c r="E79" s="427" t="s">
        <v>490</v>
      </c>
      <c r="F79" s="428" t="s">
        <v>36</v>
      </c>
      <c r="G79" s="433"/>
      <c r="H79" s="427" t="s">
        <v>490</v>
      </c>
      <c r="I79" s="428" t="s">
        <v>39</v>
      </c>
      <c r="J79" s="433"/>
      <c r="K79" s="427" t="s">
        <v>490</v>
      </c>
      <c r="L79" s="428" t="s">
        <v>38</v>
      </c>
      <c r="M79" s="433"/>
      <c r="N79" s="427" t="s">
        <v>490</v>
      </c>
      <c r="O79" s="428" t="s">
        <v>36</v>
      </c>
      <c r="P79" s="433"/>
      <c r="Q79" s="427" t="s">
        <v>490</v>
      </c>
      <c r="R79" s="428" t="s">
        <v>39</v>
      </c>
      <c r="S79" s="433"/>
      <c r="T79" s="427" t="s">
        <v>490</v>
      </c>
      <c r="U79" s="428" t="s">
        <v>38</v>
      </c>
      <c r="V79" s="433"/>
      <c r="W79" s="427" t="s">
        <v>490</v>
      </c>
      <c r="X79" s="428" t="s">
        <v>60</v>
      </c>
      <c r="Y79" s="433"/>
      <c r="Z79" s="427"/>
      <c r="AA79" s="428"/>
      <c r="AB79" s="433"/>
      <c r="AC79" s="427"/>
      <c r="AD79" s="428"/>
      <c r="AE79" s="433"/>
      <c r="AF79" s="427"/>
      <c r="AG79" s="428"/>
      <c r="AH79" s="433"/>
      <c r="AI79" s="427"/>
      <c r="AJ79" s="428"/>
      <c r="AK79" s="433"/>
      <c r="AL79" s="427"/>
      <c r="AM79" s="428"/>
      <c r="AN79" s="433"/>
      <c r="AO79" s="427"/>
      <c r="AP79" s="428"/>
      <c r="AQ79" s="433"/>
      <c r="AR79" s="427"/>
      <c r="AS79" s="428"/>
      <c r="AT79" s="433"/>
      <c r="AU79" s="427"/>
      <c r="AV79" s="428"/>
      <c r="AW79" s="433"/>
      <c r="AX79" s="427"/>
      <c r="AY79" s="428"/>
      <c r="AZ79" s="433"/>
      <c r="BA79" s="427"/>
      <c r="BB79" s="428"/>
      <c r="BC79" s="433"/>
      <c r="BD79" s="427"/>
      <c r="BE79" s="428"/>
      <c r="BF79" s="433"/>
      <c r="BG79" s="427"/>
      <c r="BH79" s="428"/>
      <c r="BI79" s="433"/>
      <c r="BJ79" s="427"/>
      <c r="BK79" s="428"/>
      <c r="BL79" s="433"/>
      <c r="BM79" s="427"/>
      <c r="BN79" s="428"/>
      <c r="BO79" s="433"/>
      <c r="BP79" s="427"/>
      <c r="BQ79" s="428"/>
      <c r="BR79" s="433"/>
      <c r="BS79" s="427"/>
      <c r="BT79" s="428"/>
      <c r="BU79" s="433"/>
      <c r="BV79" s="427"/>
      <c r="BW79" s="428"/>
      <c r="BX79" s="433"/>
      <c r="BY79" s="427"/>
      <c r="BZ79" s="428"/>
      <c r="CA79" s="433"/>
      <c r="CB79" s="427"/>
      <c r="CC79" s="428"/>
      <c r="CD79" s="433"/>
      <c r="CE79" s="427"/>
      <c r="CF79" s="428"/>
      <c r="CG79" s="429"/>
      <c r="CH79" s="427"/>
      <c r="CI79" s="428"/>
      <c r="CJ79" s="429"/>
      <c r="CK79" s="427"/>
      <c r="CL79" s="428"/>
      <c r="CM79" s="429"/>
      <c r="CN79" s="427"/>
      <c r="CO79" s="428"/>
      <c r="CP79" s="429"/>
      <c r="CQ79" s="427"/>
      <c r="CR79" s="428"/>
      <c r="CS79" s="429"/>
      <c r="CT79" s="427"/>
      <c r="CU79" s="428"/>
      <c r="CV79" s="429"/>
      <c r="CW79" s="427"/>
      <c r="CX79" s="428"/>
      <c r="CY79" s="429"/>
      <c r="CZ79" s="427"/>
      <c r="DA79" s="428"/>
      <c r="DB79" s="429"/>
      <c r="DC79" s="427"/>
      <c r="DD79" s="428"/>
      <c r="DE79" s="429"/>
      <c r="DF79" s="427"/>
      <c r="DG79" s="428"/>
      <c r="DH79" s="429"/>
      <c r="DI79" s="427"/>
      <c r="DJ79" s="428"/>
      <c r="DK79" s="429"/>
      <c r="DL79" s="427"/>
      <c r="DM79" s="428"/>
      <c r="DN79" s="429"/>
      <c r="DO79" s="427"/>
      <c r="DP79" s="428"/>
      <c r="DQ79" s="429"/>
      <c r="DR79" s="427"/>
      <c r="DS79" s="428"/>
      <c r="DT79" s="429"/>
    </row>
    <row r="80" spans="1:124" ht="18" customHeight="1" thickBot="1">
      <c r="A80" s="525"/>
      <c r="B80" s="494"/>
      <c r="C80" s="497"/>
      <c r="D80" s="489"/>
      <c r="E80" s="430"/>
      <c r="F80" s="431" t="s">
        <v>488</v>
      </c>
      <c r="G80" s="432"/>
      <c r="H80" s="430"/>
      <c r="I80" s="431" t="s">
        <v>488</v>
      </c>
      <c r="J80" s="432"/>
      <c r="K80" s="430"/>
      <c r="L80" s="431" t="s">
        <v>488</v>
      </c>
      <c r="M80" s="432"/>
      <c r="N80" s="430"/>
      <c r="O80" s="431" t="s">
        <v>493</v>
      </c>
      <c r="P80" s="432"/>
      <c r="Q80" s="430"/>
      <c r="R80" s="431" t="s">
        <v>493</v>
      </c>
      <c r="S80" s="432"/>
      <c r="T80" s="430"/>
      <c r="U80" s="431" t="s">
        <v>493</v>
      </c>
      <c r="V80" s="432"/>
      <c r="W80" s="430"/>
      <c r="X80" s="431" t="s">
        <v>493</v>
      </c>
      <c r="Y80" s="432"/>
      <c r="Z80" s="430"/>
      <c r="AA80" s="431"/>
      <c r="AB80" s="432"/>
      <c r="AC80" s="430"/>
      <c r="AD80" s="431"/>
      <c r="AE80" s="432"/>
      <c r="AF80" s="430"/>
      <c r="AG80" s="431"/>
      <c r="AH80" s="432"/>
      <c r="AI80" s="430"/>
      <c r="AJ80" s="431"/>
      <c r="AK80" s="432"/>
      <c r="AL80" s="430"/>
      <c r="AM80" s="431"/>
      <c r="AN80" s="432"/>
      <c r="AO80" s="430"/>
      <c r="AP80" s="431"/>
      <c r="AQ80" s="432"/>
      <c r="AR80" s="430"/>
      <c r="AS80" s="431"/>
      <c r="AT80" s="432"/>
      <c r="AU80" s="430"/>
      <c r="AV80" s="431"/>
      <c r="AW80" s="432"/>
      <c r="AX80" s="430"/>
      <c r="AY80" s="431"/>
      <c r="AZ80" s="432"/>
      <c r="BA80" s="430"/>
      <c r="BB80" s="431"/>
      <c r="BC80" s="432"/>
      <c r="BD80" s="430"/>
      <c r="BE80" s="431"/>
      <c r="BF80" s="432"/>
      <c r="BG80" s="430"/>
      <c r="BH80" s="431"/>
      <c r="BI80" s="432"/>
      <c r="BJ80" s="430"/>
      <c r="BK80" s="431"/>
      <c r="BL80" s="432"/>
      <c r="BM80" s="430"/>
      <c r="BN80" s="431"/>
      <c r="BO80" s="432"/>
      <c r="BP80" s="430"/>
      <c r="BQ80" s="431"/>
      <c r="BR80" s="432"/>
      <c r="BS80" s="430"/>
      <c r="BT80" s="431"/>
      <c r="BU80" s="432"/>
      <c r="BV80" s="430"/>
      <c r="BW80" s="431"/>
      <c r="BX80" s="432"/>
      <c r="BY80" s="430"/>
      <c r="BZ80" s="431"/>
      <c r="CA80" s="432"/>
      <c r="CB80" s="430"/>
      <c r="CC80" s="431"/>
      <c r="CD80" s="432"/>
      <c r="CE80" s="430"/>
      <c r="CF80" s="431"/>
      <c r="CG80" s="432"/>
      <c r="CH80" s="430"/>
      <c r="CI80" s="431"/>
      <c r="CJ80" s="432"/>
      <c r="CK80" s="430"/>
      <c r="CL80" s="431"/>
      <c r="CM80" s="432"/>
      <c r="CN80" s="430"/>
      <c r="CO80" s="431"/>
      <c r="CP80" s="432"/>
      <c r="CQ80" s="430"/>
      <c r="CR80" s="431"/>
      <c r="CS80" s="432"/>
      <c r="CT80" s="430"/>
      <c r="CU80" s="431"/>
      <c r="CV80" s="432"/>
      <c r="CW80" s="430"/>
      <c r="CX80" s="431"/>
      <c r="CY80" s="432"/>
      <c r="CZ80" s="430"/>
      <c r="DA80" s="431"/>
      <c r="DB80" s="432"/>
      <c r="DC80" s="430"/>
      <c r="DD80" s="431"/>
      <c r="DE80" s="432"/>
      <c r="DF80" s="430"/>
      <c r="DG80" s="431"/>
      <c r="DH80" s="432"/>
      <c r="DI80" s="430"/>
      <c r="DJ80" s="431"/>
      <c r="DK80" s="432"/>
      <c r="DL80" s="430"/>
      <c r="DM80" s="431"/>
      <c r="DN80" s="432"/>
      <c r="DO80" s="430"/>
      <c r="DP80" s="431"/>
      <c r="DQ80" s="432"/>
      <c r="DR80" s="430"/>
      <c r="DS80" s="431"/>
      <c r="DT80" s="432"/>
    </row>
    <row r="81" spans="1:124" ht="18" customHeight="1">
      <c r="A81" s="525"/>
      <c r="B81" s="492" t="s">
        <v>55</v>
      </c>
      <c r="C81" s="495">
        <v>44874</v>
      </c>
      <c r="D81" s="490" t="s">
        <v>501</v>
      </c>
      <c r="E81" s="412" t="s">
        <v>169</v>
      </c>
      <c r="F81" s="413" t="s">
        <v>37</v>
      </c>
      <c r="G81" s="414"/>
      <c r="H81" s="412" t="s">
        <v>170</v>
      </c>
      <c r="I81" s="413" t="s">
        <v>131</v>
      </c>
      <c r="J81" s="414"/>
      <c r="K81" s="412" t="s">
        <v>179</v>
      </c>
      <c r="L81" s="413" t="s">
        <v>31</v>
      </c>
      <c r="M81" s="414"/>
      <c r="N81" s="412" t="s">
        <v>180</v>
      </c>
      <c r="O81" s="413" t="s">
        <v>421</v>
      </c>
      <c r="P81" s="414"/>
      <c r="Q81" s="412" t="s">
        <v>181</v>
      </c>
      <c r="R81" s="413" t="s">
        <v>33</v>
      </c>
      <c r="S81" s="414"/>
      <c r="T81" s="412" t="s">
        <v>186</v>
      </c>
      <c r="U81" s="413" t="s">
        <v>38</v>
      </c>
      <c r="V81" s="414"/>
      <c r="W81" s="412" t="s">
        <v>187</v>
      </c>
      <c r="X81" s="413" t="s">
        <v>12</v>
      </c>
      <c r="Y81" s="414"/>
      <c r="Z81" s="412"/>
      <c r="AA81" s="413"/>
      <c r="AB81" s="414"/>
      <c r="AC81" s="412"/>
      <c r="AD81" s="413"/>
      <c r="AE81" s="414"/>
      <c r="AF81" s="412"/>
      <c r="AG81" s="413"/>
      <c r="AH81" s="414"/>
      <c r="AI81" s="412" t="s">
        <v>190</v>
      </c>
      <c r="AJ81" s="413" t="s">
        <v>582</v>
      </c>
      <c r="AK81" s="414" t="s">
        <v>413</v>
      </c>
      <c r="AL81" s="412" t="s">
        <v>190</v>
      </c>
      <c r="AM81" s="413" t="s">
        <v>584</v>
      </c>
      <c r="AN81" s="414" t="s">
        <v>413</v>
      </c>
      <c r="AO81" s="412" t="s">
        <v>190</v>
      </c>
      <c r="AP81" s="413" t="s">
        <v>586</v>
      </c>
      <c r="AQ81" s="414" t="s">
        <v>413</v>
      </c>
      <c r="AR81" s="412" t="s">
        <v>190</v>
      </c>
      <c r="AS81" s="413" t="s">
        <v>595</v>
      </c>
      <c r="AT81" s="414" t="s">
        <v>438</v>
      </c>
      <c r="AU81" s="412" t="s">
        <v>189</v>
      </c>
      <c r="AV81" s="413" t="s">
        <v>593</v>
      </c>
      <c r="AW81" s="414" t="s">
        <v>438</v>
      </c>
      <c r="AX81" s="412" t="s">
        <v>189</v>
      </c>
      <c r="AY81" s="413" t="s">
        <v>589</v>
      </c>
      <c r="AZ81" s="414" t="s">
        <v>19</v>
      </c>
      <c r="BA81" s="412" t="s">
        <v>189</v>
      </c>
      <c r="BB81" s="413" t="s">
        <v>592</v>
      </c>
      <c r="BC81" s="414" t="s">
        <v>208</v>
      </c>
      <c r="BD81" s="412" t="s">
        <v>194</v>
      </c>
      <c r="BE81" s="413" t="s">
        <v>32</v>
      </c>
      <c r="BF81" s="414">
        <v>101</v>
      </c>
      <c r="BG81" s="412" t="s">
        <v>194</v>
      </c>
      <c r="BH81" s="413" t="s">
        <v>15</v>
      </c>
      <c r="BI81" s="414">
        <v>104</v>
      </c>
      <c r="BJ81" s="412" t="s">
        <v>194</v>
      </c>
      <c r="BK81" s="413" t="s">
        <v>40</v>
      </c>
      <c r="BL81" s="414">
        <v>301</v>
      </c>
      <c r="BM81" s="412" t="s">
        <v>172</v>
      </c>
      <c r="BN81" s="413" t="s">
        <v>77</v>
      </c>
      <c r="BO81" s="414"/>
      <c r="BP81" s="412" t="s">
        <v>179</v>
      </c>
      <c r="BQ81" s="413" t="s">
        <v>422</v>
      </c>
      <c r="BR81" s="414"/>
      <c r="BS81" s="412"/>
      <c r="BT81" s="413"/>
      <c r="BU81" s="414"/>
      <c r="BV81" s="412"/>
      <c r="BW81" s="413"/>
      <c r="BX81" s="414"/>
      <c r="BY81" s="412"/>
      <c r="BZ81" s="413"/>
      <c r="CA81" s="414"/>
      <c r="CB81" s="412"/>
      <c r="CC81" s="413"/>
      <c r="CD81" s="414"/>
      <c r="CE81" s="412"/>
      <c r="CF81" s="413"/>
      <c r="CG81" s="414"/>
      <c r="CH81" s="412"/>
      <c r="CI81" s="413"/>
      <c r="CJ81" s="414"/>
      <c r="CK81" s="412"/>
      <c r="CL81" s="413"/>
      <c r="CM81" s="414"/>
      <c r="CN81" s="412"/>
      <c r="CO81" s="413"/>
      <c r="CP81" s="414"/>
      <c r="CQ81" s="412"/>
      <c r="CR81" s="413"/>
      <c r="CS81" s="414"/>
      <c r="CT81" s="412"/>
      <c r="CU81" s="413"/>
      <c r="CV81" s="414"/>
      <c r="CW81" s="412"/>
      <c r="CX81" s="413"/>
      <c r="CY81" s="414"/>
      <c r="CZ81" s="412"/>
      <c r="DA81" s="413"/>
      <c r="DB81" s="414"/>
      <c r="DC81" s="412"/>
      <c r="DD81" s="413"/>
      <c r="DE81" s="414"/>
      <c r="DF81" s="412"/>
      <c r="DG81" s="413"/>
      <c r="DH81" s="414"/>
      <c r="DI81" s="412"/>
      <c r="DJ81" s="413"/>
      <c r="DK81" s="414"/>
      <c r="DL81" s="412"/>
      <c r="DM81" s="413"/>
      <c r="DN81" s="414"/>
      <c r="DO81" s="412"/>
      <c r="DP81" s="413"/>
      <c r="DQ81" s="414"/>
      <c r="DR81" s="412"/>
      <c r="DS81" s="413"/>
      <c r="DT81" s="414"/>
    </row>
    <row r="82" spans="1:124" ht="18" customHeight="1">
      <c r="A82" s="525"/>
      <c r="B82" s="493"/>
      <c r="C82" s="496"/>
      <c r="D82" s="491"/>
      <c r="E82" s="418"/>
      <c r="F82" s="419"/>
      <c r="G82" s="420"/>
      <c r="H82" s="418"/>
      <c r="I82" s="419"/>
      <c r="J82" s="420"/>
      <c r="K82" s="418"/>
      <c r="L82" s="419"/>
      <c r="M82" s="420"/>
      <c r="N82" s="418"/>
      <c r="O82" s="419"/>
      <c r="P82" s="420"/>
      <c r="Q82" s="418"/>
      <c r="R82" s="419"/>
      <c r="S82" s="420"/>
      <c r="T82" s="418"/>
      <c r="U82" s="419"/>
      <c r="V82" s="420"/>
      <c r="W82" s="418"/>
      <c r="X82" s="419"/>
      <c r="Y82" s="420"/>
      <c r="Z82" s="418"/>
      <c r="AA82" s="419"/>
      <c r="AB82" s="420"/>
      <c r="AC82" s="418"/>
      <c r="AD82" s="419"/>
      <c r="AE82" s="420"/>
      <c r="AF82" s="418"/>
      <c r="AG82" s="419"/>
      <c r="AH82" s="420"/>
      <c r="AI82" s="418"/>
      <c r="AJ82" s="419" t="s">
        <v>583</v>
      </c>
      <c r="AK82" s="420"/>
      <c r="AL82" s="418"/>
      <c r="AM82" s="419" t="s">
        <v>585</v>
      </c>
      <c r="AN82" s="420"/>
      <c r="AO82" s="418"/>
      <c r="AP82" s="419" t="s">
        <v>486</v>
      </c>
      <c r="AQ82" s="420"/>
      <c r="AR82" s="418"/>
      <c r="AS82" s="419" t="s">
        <v>587</v>
      </c>
      <c r="AT82" s="420"/>
      <c r="AU82" s="418"/>
      <c r="AV82" s="419" t="s">
        <v>588</v>
      </c>
      <c r="AW82" s="420"/>
      <c r="AX82" s="418"/>
      <c r="AY82" s="419" t="s">
        <v>590</v>
      </c>
      <c r="AZ82" s="420"/>
      <c r="BA82" s="418"/>
      <c r="BB82" s="419" t="s">
        <v>591</v>
      </c>
      <c r="BC82" s="420"/>
      <c r="BD82" s="418"/>
      <c r="BE82" s="419"/>
      <c r="BF82" s="420"/>
      <c r="BG82" s="418"/>
      <c r="BH82" s="419"/>
      <c r="BI82" s="420"/>
      <c r="BJ82" s="418"/>
      <c r="BK82" s="419"/>
      <c r="BL82" s="420"/>
      <c r="BM82" s="418"/>
      <c r="BN82" s="419"/>
      <c r="BO82" s="420"/>
      <c r="BP82" s="418"/>
      <c r="BQ82" s="419"/>
      <c r="BR82" s="420"/>
      <c r="BS82" s="418"/>
      <c r="BT82" s="419"/>
      <c r="BU82" s="420"/>
      <c r="BV82" s="418"/>
      <c r="BW82" s="419"/>
      <c r="BX82" s="420"/>
      <c r="BY82" s="418"/>
      <c r="BZ82" s="419"/>
      <c r="CA82" s="420"/>
      <c r="CB82" s="418"/>
      <c r="CC82" s="419"/>
      <c r="CD82" s="420"/>
      <c r="CE82" s="418"/>
      <c r="CF82" s="419"/>
      <c r="CG82" s="420"/>
      <c r="CH82" s="418"/>
      <c r="CI82" s="419"/>
      <c r="CJ82" s="420"/>
      <c r="CK82" s="418"/>
      <c r="CL82" s="419"/>
      <c r="CM82" s="420"/>
      <c r="CN82" s="418"/>
      <c r="CO82" s="419"/>
      <c r="CP82" s="420"/>
      <c r="CQ82" s="418"/>
      <c r="CR82" s="419"/>
      <c r="CS82" s="420"/>
      <c r="CT82" s="418"/>
      <c r="CU82" s="419"/>
      <c r="CV82" s="420"/>
      <c r="CW82" s="418"/>
      <c r="CX82" s="419"/>
      <c r="CY82" s="420"/>
      <c r="CZ82" s="418"/>
      <c r="DA82" s="419"/>
      <c r="DB82" s="420"/>
      <c r="DC82" s="418"/>
      <c r="DD82" s="419"/>
      <c r="DE82" s="420"/>
      <c r="DF82" s="418"/>
      <c r="DG82" s="419"/>
      <c r="DH82" s="420"/>
      <c r="DI82" s="418"/>
      <c r="DJ82" s="419"/>
      <c r="DK82" s="420"/>
      <c r="DL82" s="418"/>
      <c r="DM82" s="419"/>
      <c r="DN82" s="420"/>
      <c r="DO82" s="418"/>
      <c r="DP82" s="419"/>
      <c r="DQ82" s="420"/>
      <c r="DR82" s="418"/>
      <c r="DS82" s="419"/>
      <c r="DT82" s="420"/>
    </row>
    <row r="83" spans="1:124" ht="18" customHeight="1">
      <c r="A83" s="525"/>
      <c r="B83" s="493"/>
      <c r="C83" s="496"/>
      <c r="D83" s="488" t="s">
        <v>502</v>
      </c>
      <c r="E83" s="424" t="s">
        <v>170</v>
      </c>
      <c r="F83" s="425" t="s">
        <v>131</v>
      </c>
      <c r="G83" s="426"/>
      <c r="H83" s="424" t="s">
        <v>171</v>
      </c>
      <c r="I83" s="425" t="s">
        <v>37</v>
      </c>
      <c r="J83" s="426"/>
      <c r="K83" s="424" t="s">
        <v>180</v>
      </c>
      <c r="L83" s="425" t="s">
        <v>30</v>
      </c>
      <c r="M83" s="426"/>
      <c r="N83" s="424" t="s">
        <v>181</v>
      </c>
      <c r="O83" s="425" t="s">
        <v>422</v>
      </c>
      <c r="P83" s="426"/>
      <c r="Q83" s="424" t="s">
        <v>182</v>
      </c>
      <c r="R83" s="425" t="s">
        <v>31</v>
      </c>
      <c r="S83" s="426"/>
      <c r="T83" s="424" t="s">
        <v>187</v>
      </c>
      <c r="U83" s="425" t="s">
        <v>12</v>
      </c>
      <c r="V83" s="426"/>
      <c r="W83" s="424" t="s">
        <v>188</v>
      </c>
      <c r="X83" s="425" t="s">
        <v>38</v>
      </c>
      <c r="Y83" s="426"/>
      <c r="Z83" s="424"/>
      <c r="AA83" s="425"/>
      <c r="AB83" s="426"/>
      <c r="AC83" s="424"/>
      <c r="AD83" s="425"/>
      <c r="AE83" s="426"/>
      <c r="AF83" s="424"/>
      <c r="AG83" s="425"/>
      <c r="AH83" s="426"/>
      <c r="AI83" s="424" t="s">
        <v>189</v>
      </c>
      <c r="AJ83" s="425" t="s">
        <v>584</v>
      </c>
      <c r="AK83" s="426" t="s">
        <v>413</v>
      </c>
      <c r="AL83" s="424" t="s">
        <v>189</v>
      </c>
      <c r="AM83" s="425" t="s">
        <v>606</v>
      </c>
      <c r="AN83" s="426" t="s">
        <v>413</v>
      </c>
      <c r="AO83" s="424" t="s">
        <v>189</v>
      </c>
      <c r="AP83" s="425" t="s">
        <v>586</v>
      </c>
      <c r="AQ83" s="426" t="s">
        <v>438</v>
      </c>
      <c r="AR83" s="424" t="s">
        <v>189</v>
      </c>
      <c r="AS83" s="425" t="s">
        <v>593</v>
      </c>
      <c r="AT83" s="426" t="s">
        <v>438</v>
      </c>
      <c r="AU83" s="424" t="s">
        <v>194</v>
      </c>
      <c r="AV83" s="425" t="s">
        <v>60</v>
      </c>
      <c r="AW83" s="426">
        <v>101</v>
      </c>
      <c r="AX83" s="424" t="s">
        <v>194</v>
      </c>
      <c r="AY83" s="425" t="s">
        <v>15</v>
      </c>
      <c r="AZ83" s="426">
        <v>104</v>
      </c>
      <c r="BA83" s="424" t="s">
        <v>194</v>
      </c>
      <c r="BB83" s="425" t="s">
        <v>32</v>
      </c>
      <c r="BC83" s="426">
        <v>301</v>
      </c>
      <c r="BD83" s="424" t="s">
        <v>195</v>
      </c>
      <c r="BE83" s="425" t="s">
        <v>64</v>
      </c>
      <c r="BF83" s="426" t="s">
        <v>8</v>
      </c>
      <c r="BG83" s="424" t="s">
        <v>195</v>
      </c>
      <c r="BH83" s="425" t="s">
        <v>29</v>
      </c>
      <c r="BI83" s="426" t="s">
        <v>8</v>
      </c>
      <c r="BJ83" s="424" t="s">
        <v>195</v>
      </c>
      <c r="BK83" s="425" t="s">
        <v>427</v>
      </c>
      <c r="BL83" s="426" t="s">
        <v>59</v>
      </c>
      <c r="BM83" s="424" t="s">
        <v>173</v>
      </c>
      <c r="BN83" s="425" t="s">
        <v>421</v>
      </c>
      <c r="BO83" s="426"/>
      <c r="BP83" s="424" t="s">
        <v>180</v>
      </c>
      <c r="BQ83" s="425" t="s">
        <v>33</v>
      </c>
      <c r="BR83" s="426"/>
      <c r="BS83" s="424"/>
      <c r="BT83" s="425"/>
      <c r="BU83" s="426"/>
      <c r="BV83" s="424"/>
      <c r="BW83" s="425"/>
      <c r="BX83" s="426"/>
      <c r="BY83" s="424"/>
      <c r="BZ83" s="425"/>
      <c r="CA83" s="426"/>
      <c r="CB83" s="424"/>
      <c r="CC83" s="425"/>
      <c r="CD83" s="426"/>
      <c r="CE83" s="424"/>
      <c r="CF83" s="425"/>
      <c r="CG83" s="426"/>
      <c r="CH83" s="424"/>
      <c r="CI83" s="425"/>
      <c r="CJ83" s="426"/>
      <c r="CK83" s="424"/>
      <c r="CL83" s="425"/>
      <c r="CM83" s="426"/>
      <c r="CN83" s="424"/>
      <c r="CO83" s="425"/>
      <c r="CP83" s="426"/>
      <c r="CQ83" s="424"/>
      <c r="CR83" s="425"/>
      <c r="CS83" s="426"/>
      <c r="CT83" s="424"/>
      <c r="CU83" s="425"/>
      <c r="CV83" s="426"/>
      <c r="CW83" s="424"/>
      <c r="CX83" s="425"/>
      <c r="CY83" s="426"/>
      <c r="CZ83" s="424"/>
      <c r="DA83" s="425"/>
      <c r="DB83" s="426"/>
      <c r="DC83" s="424"/>
      <c r="DD83" s="425"/>
      <c r="DE83" s="426"/>
      <c r="DF83" s="424"/>
      <c r="DG83" s="425"/>
      <c r="DH83" s="426"/>
      <c r="DI83" s="424"/>
      <c r="DJ83" s="425"/>
      <c r="DK83" s="426"/>
      <c r="DL83" s="424"/>
      <c r="DM83" s="425"/>
      <c r="DN83" s="426"/>
      <c r="DO83" s="424"/>
      <c r="DP83" s="425"/>
      <c r="DQ83" s="426"/>
      <c r="DR83" s="424"/>
      <c r="DS83" s="425"/>
      <c r="DT83" s="426"/>
    </row>
    <row r="84" spans="1:124" ht="18" customHeight="1">
      <c r="A84" s="525"/>
      <c r="B84" s="493"/>
      <c r="C84" s="496"/>
      <c r="D84" s="491"/>
      <c r="E84" s="418"/>
      <c r="F84" s="419"/>
      <c r="G84" s="420"/>
      <c r="H84" s="418"/>
      <c r="I84" s="419"/>
      <c r="J84" s="420"/>
      <c r="K84" s="418"/>
      <c r="L84" s="419"/>
      <c r="M84" s="420"/>
      <c r="N84" s="418"/>
      <c r="O84" s="419"/>
      <c r="P84" s="420"/>
      <c r="Q84" s="418"/>
      <c r="R84" s="419"/>
      <c r="S84" s="420"/>
      <c r="T84" s="418"/>
      <c r="U84" s="419"/>
      <c r="V84" s="420"/>
      <c r="W84" s="418"/>
      <c r="X84" s="419"/>
      <c r="Y84" s="420"/>
      <c r="Z84" s="418"/>
      <c r="AA84" s="419"/>
      <c r="AB84" s="420"/>
      <c r="AC84" s="418"/>
      <c r="AD84" s="419"/>
      <c r="AE84" s="420"/>
      <c r="AF84" s="418"/>
      <c r="AG84" s="419"/>
      <c r="AH84" s="420"/>
      <c r="AI84" s="418"/>
      <c r="AJ84" s="419" t="s">
        <v>583</v>
      </c>
      <c r="AK84" s="420"/>
      <c r="AL84" s="418"/>
      <c r="AM84" s="419" t="s">
        <v>588</v>
      </c>
      <c r="AN84" s="420"/>
      <c r="AO84" s="418"/>
      <c r="AP84" s="419" t="s">
        <v>587</v>
      </c>
      <c r="AQ84" s="420"/>
      <c r="AR84" s="418"/>
      <c r="AS84" s="419" t="s">
        <v>590</v>
      </c>
      <c r="AT84" s="420"/>
      <c r="AU84" s="418"/>
      <c r="AV84" s="419"/>
      <c r="AW84" s="420"/>
      <c r="AX84" s="418"/>
      <c r="AY84" s="419"/>
      <c r="AZ84" s="420"/>
      <c r="BA84" s="418"/>
      <c r="BB84" s="419"/>
      <c r="BC84" s="420"/>
      <c r="BD84" s="418"/>
      <c r="BE84" s="419" t="s">
        <v>116</v>
      </c>
      <c r="BF84" s="420"/>
      <c r="BG84" s="418"/>
      <c r="BH84" s="419" t="s">
        <v>436</v>
      </c>
      <c r="BI84" s="420"/>
      <c r="BJ84" s="418"/>
      <c r="BK84" s="419" t="s">
        <v>40</v>
      </c>
      <c r="BL84" s="420" t="s">
        <v>565</v>
      </c>
      <c r="BM84" s="418"/>
      <c r="BN84" s="419"/>
      <c r="BO84" s="420"/>
      <c r="BP84" s="418"/>
      <c r="BQ84" s="419"/>
      <c r="BR84" s="420"/>
      <c r="BS84" s="418"/>
      <c r="BT84" s="419"/>
      <c r="BU84" s="420"/>
      <c r="BV84" s="418"/>
      <c r="BW84" s="419"/>
      <c r="BX84" s="420"/>
      <c r="BY84" s="418"/>
      <c r="BZ84" s="419"/>
      <c r="CA84" s="420"/>
      <c r="CB84" s="418"/>
      <c r="CC84" s="419"/>
      <c r="CD84" s="420"/>
      <c r="CE84" s="418"/>
      <c r="CF84" s="419"/>
      <c r="CG84" s="420"/>
      <c r="CH84" s="418"/>
      <c r="CI84" s="419"/>
      <c r="CJ84" s="420"/>
      <c r="CK84" s="418"/>
      <c r="CL84" s="419"/>
      <c r="CM84" s="420"/>
      <c r="CN84" s="418"/>
      <c r="CO84" s="419"/>
      <c r="CP84" s="420"/>
      <c r="CQ84" s="418"/>
      <c r="CR84" s="419"/>
      <c r="CS84" s="420"/>
      <c r="CT84" s="418"/>
      <c r="CU84" s="419"/>
      <c r="CV84" s="420"/>
      <c r="CW84" s="418"/>
      <c r="CX84" s="419"/>
      <c r="CY84" s="420"/>
      <c r="CZ84" s="418"/>
      <c r="DA84" s="419"/>
      <c r="DB84" s="420"/>
      <c r="DC84" s="418"/>
      <c r="DD84" s="419"/>
      <c r="DE84" s="420"/>
      <c r="DF84" s="418"/>
      <c r="DG84" s="419"/>
      <c r="DH84" s="420"/>
      <c r="DI84" s="418"/>
      <c r="DJ84" s="419"/>
      <c r="DK84" s="420"/>
      <c r="DL84" s="418"/>
      <c r="DM84" s="419"/>
      <c r="DN84" s="420"/>
      <c r="DO84" s="418"/>
      <c r="DP84" s="419"/>
      <c r="DQ84" s="420"/>
      <c r="DR84" s="418"/>
      <c r="DS84" s="419"/>
      <c r="DT84" s="420"/>
    </row>
    <row r="85" spans="1:124" ht="18" customHeight="1">
      <c r="A85" s="525"/>
      <c r="B85" s="493"/>
      <c r="C85" s="496"/>
      <c r="D85" s="488" t="s">
        <v>503</v>
      </c>
      <c r="E85" s="427"/>
      <c r="F85" s="428"/>
      <c r="G85" s="433"/>
      <c r="H85" s="427"/>
      <c r="I85" s="428"/>
      <c r="J85" s="433"/>
      <c r="K85" s="427"/>
      <c r="L85" s="428"/>
      <c r="M85" s="433"/>
      <c r="N85" s="427"/>
      <c r="O85" s="428"/>
      <c r="P85" s="433"/>
      <c r="Q85" s="427"/>
      <c r="R85" s="428"/>
      <c r="S85" s="433"/>
      <c r="T85" s="427"/>
      <c r="U85" s="428"/>
      <c r="V85" s="433"/>
      <c r="W85" s="427"/>
      <c r="X85" s="428"/>
      <c r="Y85" s="433"/>
      <c r="Z85" s="427"/>
      <c r="AA85" s="428"/>
      <c r="AB85" s="433"/>
      <c r="AC85" s="427"/>
      <c r="AD85" s="428"/>
      <c r="AE85" s="433"/>
      <c r="AF85" s="427"/>
      <c r="AG85" s="428"/>
      <c r="AH85" s="433"/>
      <c r="AI85" s="427"/>
      <c r="AJ85" s="428"/>
      <c r="AK85" s="433"/>
      <c r="AL85" s="427"/>
      <c r="AM85" s="428"/>
      <c r="AN85" s="433"/>
      <c r="AO85" s="427"/>
      <c r="AP85" s="428"/>
      <c r="AQ85" s="433"/>
      <c r="AR85" s="427"/>
      <c r="AS85" s="428"/>
      <c r="AT85" s="433"/>
      <c r="AU85" s="427"/>
      <c r="AV85" s="428"/>
      <c r="AW85" s="433"/>
      <c r="AX85" s="427"/>
      <c r="AY85" s="428"/>
      <c r="AZ85" s="433"/>
      <c r="BA85" s="427"/>
      <c r="BB85" s="428"/>
      <c r="BC85" s="433"/>
      <c r="BD85" s="427"/>
      <c r="BE85" s="428"/>
      <c r="BF85" s="433"/>
      <c r="BG85" s="427"/>
      <c r="BH85" s="428"/>
      <c r="BI85" s="433"/>
      <c r="BJ85" s="427"/>
      <c r="BK85" s="428"/>
      <c r="BL85" s="433"/>
      <c r="BM85" s="427" t="s">
        <v>202</v>
      </c>
      <c r="BN85" s="428" t="s">
        <v>641</v>
      </c>
      <c r="BO85" s="433"/>
      <c r="BP85" s="427" t="s">
        <v>200</v>
      </c>
      <c r="BQ85" s="428" t="s">
        <v>642</v>
      </c>
      <c r="BR85" s="433"/>
      <c r="BS85" s="427"/>
      <c r="BT85" s="428"/>
      <c r="BU85" s="433"/>
      <c r="BV85" s="427"/>
      <c r="BW85" s="428"/>
      <c r="BX85" s="433"/>
      <c r="BY85" s="427"/>
      <c r="BZ85" s="428"/>
      <c r="CA85" s="433"/>
      <c r="CB85" s="427"/>
      <c r="CC85" s="428"/>
      <c r="CD85" s="433"/>
      <c r="CE85" s="427"/>
      <c r="CF85" s="428"/>
      <c r="CG85" s="429"/>
      <c r="CH85" s="427"/>
      <c r="CI85" s="428"/>
      <c r="CJ85" s="429"/>
      <c r="CK85" s="427"/>
      <c r="CL85" s="428"/>
      <c r="CM85" s="429"/>
      <c r="CN85" s="427"/>
      <c r="CO85" s="428"/>
      <c r="CP85" s="429"/>
      <c r="CQ85" s="427"/>
      <c r="CR85" s="428"/>
      <c r="CS85" s="429"/>
      <c r="CT85" s="427"/>
      <c r="CU85" s="428"/>
      <c r="CV85" s="429"/>
      <c r="CW85" s="427"/>
      <c r="CX85" s="428"/>
      <c r="CY85" s="429"/>
      <c r="CZ85" s="427"/>
      <c r="DA85" s="428"/>
      <c r="DB85" s="429"/>
      <c r="DC85" s="427"/>
      <c r="DD85" s="428"/>
      <c r="DE85" s="429"/>
      <c r="DF85" s="427"/>
      <c r="DG85" s="428"/>
      <c r="DH85" s="429"/>
      <c r="DI85" s="427"/>
      <c r="DJ85" s="428"/>
      <c r="DK85" s="429"/>
      <c r="DL85" s="427"/>
      <c r="DM85" s="428"/>
      <c r="DN85" s="429"/>
      <c r="DO85" s="427"/>
      <c r="DP85" s="428"/>
      <c r="DQ85" s="429"/>
      <c r="DR85" s="427"/>
      <c r="DS85" s="428"/>
      <c r="DT85" s="429"/>
    </row>
    <row r="86" spans="1:124" ht="18" customHeight="1" thickBot="1">
      <c r="A86" s="525"/>
      <c r="B86" s="494"/>
      <c r="C86" s="497"/>
      <c r="D86" s="489"/>
      <c r="E86" s="430"/>
      <c r="F86" s="431"/>
      <c r="G86" s="432"/>
      <c r="H86" s="430"/>
      <c r="I86" s="431"/>
      <c r="J86" s="432"/>
      <c r="K86" s="430"/>
      <c r="L86" s="431"/>
      <c r="M86" s="432"/>
      <c r="N86" s="430"/>
      <c r="O86" s="431"/>
      <c r="P86" s="432"/>
      <c r="Q86" s="430"/>
      <c r="R86" s="431"/>
      <c r="S86" s="432"/>
      <c r="T86" s="430"/>
      <c r="U86" s="431"/>
      <c r="V86" s="432"/>
      <c r="W86" s="430"/>
      <c r="X86" s="431"/>
      <c r="Y86" s="432"/>
      <c r="Z86" s="430"/>
      <c r="AA86" s="431"/>
      <c r="AB86" s="432"/>
      <c r="AC86" s="430"/>
      <c r="AD86" s="431"/>
      <c r="AE86" s="432"/>
      <c r="AF86" s="430"/>
      <c r="AG86" s="431"/>
      <c r="AH86" s="432"/>
      <c r="AI86" s="430"/>
      <c r="AJ86" s="431"/>
      <c r="AK86" s="432"/>
      <c r="AL86" s="430"/>
      <c r="AM86" s="431"/>
      <c r="AN86" s="432"/>
      <c r="AO86" s="430"/>
      <c r="AP86" s="431"/>
      <c r="AQ86" s="432"/>
      <c r="AR86" s="430"/>
      <c r="AS86" s="431"/>
      <c r="AT86" s="432"/>
      <c r="AU86" s="430"/>
      <c r="AV86" s="431"/>
      <c r="AW86" s="432"/>
      <c r="AX86" s="430"/>
      <c r="AY86" s="431"/>
      <c r="AZ86" s="432"/>
      <c r="BA86" s="430"/>
      <c r="BB86" s="431"/>
      <c r="BC86" s="432"/>
      <c r="BD86" s="430"/>
      <c r="BE86" s="431"/>
      <c r="BF86" s="432"/>
      <c r="BG86" s="430"/>
      <c r="BH86" s="431"/>
      <c r="BI86" s="432"/>
      <c r="BJ86" s="430"/>
      <c r="BK86" s="431"/>
      <c r="BL86" s="432"/>
      <c r="BM86" s="430"/>
      <c r="BN86" s="431" t="s">
        <v>616</v>
      </c>
      <c r="BO86" s="432"/>
      <c r="BP86" s="430"/>
      <c r="BQ86" s="431" t="s">
        <v>616</v>
      </c>
      <c r="BR86" s="432"/>
      <c r="BS86" s="430"/>
      <c r="BT86" s="431"/>
      <c r="BU86" s="432"/>
      <c r="BV86" s="430"/>
      <c r="BW86" s="431"/>
      <c r="BX86" s="432"/>
      <c r="BY86" s="430"/>
      <c r="BZ86" s="431"/>
      <c r="CA86" s="432"/>
      <c r="CB86" s="430"/>
      <c r="CC86" s="431"/>
      <c r="CD86" s="432"/>
      <c r="CE86" s="430"/>
      <c r="CF86" s="431"/>
      <c r="CG86" s="432"/>
      <c r="CH86" s="430"/>
      <c r="CI86" s="431"/>
      <c r="CJ86" s="432"/>
      <c r="CK86" s="430"/>
      <c r="CL86" s="431"/>
      <c r="CM86" s="432"/>
      <c r="CN86" s="430"/>
      <c r="CO86" s="431"/>
      <c r="CP86" s="432"/>
      <c r="CQ86" s="430"/>
      <c r="CR86" s="431"/>
      <c r="CS86" s="432"/>
      <c r="CT86" s="430"/>
      <c r="CU86" s="431"/>
      <c r="CV86" s="432"/>
      <c r="CW86" s="430"/>
      <c r="CX86" s="431"/>
      <c r="CY86" s="432"/>
      <c r="CZ86" s="430"/>
      <c r="DA86" s="431"/>
      <c r="DB86" s="432"/>
      <c r="DC86" s="430"/>
      <c r="DD86" s="431"/>
      <c r="DE86" s="432"/>
      <c r="DF86" s="430"/>
      <c r="DG86" s="431"/>
      <c r="DH86" s="432"/>
      <c r="DI86" s="430"/>
      <c r="DJ86" s="431"/>
      <c r="DK86" s="432"/>
      <c r="DL86" s="430"/>
      <c r="DM86" s="431"/>
      <c r="DN86" s="432"/>
      <c r="DO86" s="430"/>
      <c r="DP86" s="431"/>
      <c r="DQ86" s="432"/>
      <c r="DR86" s="430"/>
      <c r="DS86" s="431"/>
      <c r="DT86" s="432"/>
    </row>
    <row r="87" spans="1:124" ht="18" customHeight="1">
      <c r="A87" s="525"/>
      <c r="B87" s="492" t="s">
        <v>56</v>
      </c>
      <c r="C87" s="495">
        <v>44875</v>
      </c>
      <c r="D87" s="490" t="s">
        <v>501</v>
      </c>
      <c r="E87" s="412" t="s">
        <v>171</v>
      </c>
      <c r="F87" s="413" t="s">
        <v>37</v>
      </c>
      <c r="G87" s="414"/>
      <c r="H87" s="412" t="s">
        <v>172</v>
      </c>
      <c r="I87" s="413" t="s">
        <v>131</v>
      </c>
      <c r="J87" s="414"/>
      <c r="K87" s="412" t="s">
        <v>181</v>
      </c>
      <c r="L87" s="413" t="s">
        <v>422</v>
      </c>
      <c r="M87" s="414"/>
      <c r="N87" s="412" t="s">
        <v>182</v>
      </c>
      <c r="O87" s="413" t="s">
        <v>33</v>
      </c>
      <c r="P87" s="414"/>
      <c r="Q87" s="412" t="s">
        <v>183</v>
      </c>
      <c r="R87" s="413" t="s">
        <v>31</v>
      </c>
      <c r="S87" s="414"/>
      <c r="T87" s="412" t="s">
        <v>188</v>
      </c>
      <c r="U87" s="413" t="s">
        <v>15</v>
      </c>
      <c r="V87" s="414"/>
      <c r="W87" s="412" t="s">
        <v>191</v>
      </c>
      <c r="X87" s="413" t="s">
        <v>61</v>
      </c>
      <c r="Y87" s="414"/>
      <c r="Z87" s="412"/>
      <c r="AA87" s="413"/>
      <c r="AB87" s="414"/>
      <c r="AC87" s="412"/>
      <c r="AD87" s="413"/>
      <c r="AE87" s="414"/>
      <c r="AF87" s="412"/>
      <c r="AG87" s="413"/>
      <c r="AH87" s="414"/>
      <c r="AI87" s="412" t="s">
        <v>194</v>
      </c>
      <c r="AJ87" s="413" t="s">
        <v>41</v>
      </c>
      <c r="AK87" s="414">
        <v>101</v>
      </c>
      <c r="AL87" s="412" t="s">
        <v>194</v>
      </c>
      <c r="AM87" s="413" t="s">
        <v>35</v>
      </c>
      <c r="AN87" s="414">
        <v>104</v>
      </c>
      <c r="AO87" s="412" t="s">
        <v>194</v>
      </c>
      <c r="AP87" s="413" t="s">
        <v>3</v>
      </c>
      <c r="AQ87" s="414">
        <v>301</v>
      </c>
      <c r="AR87" s="412" t="s">
        <v>194</v>
      </c>
      <c r="AS87" s="413" t="s">
        <v>40</v>
      </c>
      <c r="AT87" s="414">
        <v>304</v>
      </c>
      <c r="AU87" s="412" t="s">
        <v>195</v>
      </c>
      <c r="AV87" s="413" t="s">
        <v>414</v>
      </c>
      <c r="AW87" s="414" t="s">
        <v>8</v>
      </c>
      <c r="AX87" s="412" t="s">
        <v>195</v>
      </c>
      <c r="AY87" s="413" t="s">
        <v>430</v>
      </c>
      <c r="AZ87" s="414" t="s">
        <v>8</v>
      </c>
      <c r="BA87" s="412" t="s">
        <v>195</v>
      </c>
      <c r="BB87" s="413" t="s">
        <v>427</v>
      </c>
      <c r="BC87" s="414" t="s">
        <v>59</v>
      </c>
      <c r="BD87" s="412" t="s">
        <v>197</v>
      </c>
      <c r="BE87" s="413" t="s">
        <v>60</v>
      </c>
      <c r="BF87" s="414" t="s">
        <v>18</v>
      </c>
      <c r="BG87" s="412" t="s">
        <v>198</v>
      </c>
      <c r="BH87" s="413" t="s">
        <v>116</v>
      </c>
      <c r="BI87" s="414" t="s">
        <v>18</v>
      </c>
      <c r="BJ87" s="412" t="s">
        <v>199</v>
      </c>
      <c r="BK87" s="413" t="s">
        <v>14</v>
      </c>
      <c r="BL87" s="414" t="s">
        <v>18</v>
      </c>
      <c r="BM87" s="412" t="s">
        <v>174</v>
      </c>
      <c r="BN87" s="413" t="s">
        <v>397</v>
      </c>
      <c r="BO87" s="414"/>
      <c r="BP87" s="412" t="s">
        <v>181</v>
      </c>
      <c r="BQ87" s="413" t="s">
        <v>421</v>
      </c>
      <c r="BR87" s="414"/>
      <c r="BS87" s="412"/>
      <c r="BT87" s="413"/>
      <c r="BU87" s="414"/>
      <c r="BV87" s="412"/>
      <c r="BW87" s="413"/>
      <c r="BX87" s="414"/>
      <c r="BY87" s="412"/>
      <c r="BZ87" s="413"/>
      <c r="CA87" s="414"/>
      <c r="CB87" s="412"/>
      <c r="CC87" s="413"/>
      <c r="CD87" s="414"/>
      <c r="CE87" s="412"/>
      <c r="CF87" s="413"/>
      <c r="CG87" s="414"/>
      <c r="CH87" s="412"/>
      <c r="CI87" s="413"/>
      <c r="CJ87" s="414"/>
      <c r="CK87" s="412"/>
      <c r="CL87" s="413"/>
      <c r="CM87" s="414"/>
      <c r="CN87" s="412"/>
      <c r="CO87" s="413"/>
      <c r="CP87" s="414"/>
      <c r="CQ87" s="412"/>
      <c r="CR87" s="413"/>
      <c r="CS87" s="414"/>
      <c r="CT87" s="412"/>
      <c r="CU87" s="413"/>
      <c r="CV87" s="414"/>
      <c r="CW87" s="412"/>
      <c r="CX87" s="413"/>
      <c r="CY87" s="414"/>
      <c r="CZ87" s="412"/>
      <c r="DA87" s="413"/>
      <c r="DB87" s="414"/>
      <c r="DC87" s="412"/>
      <c r="DD87" s="413"/>
      <c r="DE87" s="414"/>
      <c r="DF87" s="412"/>
      <c r="DG87" s="413"/>
      <c r="DH87" s="414"/>
      <c r="DI87" s="412"/>
      <c r="DJ87" s="413"/>
      <c r="DK87" s="414"/>
      <c r="DL87" s="412"/>
      <c r="DM87" s="413"/>
      <c r="DN87" s="414"/>
      <c r="DO87" s="412"/>
      <c r="DP87" s="413"/>
      <c r="DQ87" s="414"/>
      <c r="DR87" s="412"/>
      <c r="DS87" s="413"/>
      <c r="DT87" s="414"/>
    </row>
    <row r="88" spans="1:124" ht="18" customHeight="1">
      <c r="A88" s="525"/>
      <c r="B88" s="493"/>
      <c r="C88" s="496"/>
      <c r="D88" s="491"/>
      <c r="E88" s="418"/>
      <c r="F88" s="419"/>
      <c r="G88" s="420"/>
      <c r="H88" s="418"/>
      <c r="I88" s="419"/>
      <c r="J88" s="420"/>
      <c r="K88" s="418"/>
      <c r="L88" s="419"/>
      <c r="M88" s="420"/>
      <c r="N88" s="418"/>
      <c r="O88" s="419"/>
      <c r="P88" s="420"/>
      <c r="Q88" s="418"/>
      <c r="R88" s="419"/>
      <c r="S88" s="420"/>
      <c r="T88" s="418"/>
      <c r="U88" s="419"/>
      <c r="V88" s="420"/>
      <c r="W88" s="418"/>
      <c r="X88" s="419"/>
      <c r="Y88" s="420"/>
      <c r="Z88" s="418"/>
      <c r="AA88" s="419"/>
      <c r="AB88" s="420"/>
      <c r="AC88" s="418"/>
      <c r="AD88" s="419"/>
      <c r="AE88" s="420"/>
      <c r="AF88" s="418"/>
      <c r="AG88" s="419"/>
      <c r="AH88" s="420"/>
      <c r="AI88" s="418"/>
      <c r="AJ88" s="419"/>
      <c r="AK88" s="420"/>
      <c r="AL88" s="418"/>
      <c r="AM88" s="419"/>
      <c r="AN88" s="420"/>
      <c r="AO88" s="418"/>
      <c r="AP88" s="419"/>
      <c r="AQ88" s="420"/>
      <c r="AR88" s="418"/>
      <c r="AS88" s="419"/>
      <c r="AT88" s="420"/>
      <c r="AU88" s="418"/>
      <c r="AV88" s="419" t="s">
        <v>594</v>
      </c>
      <c r="AW88" s="420"/>
      <c r="AX88" s="418"/>
      <c r="AY88" s="419" t="s">
        <v>436</v>
      </c>
      <c r="AZ88" s="420"/>
      <c r="BA88" s="418"/>
      <c r="BB88" s="419" t="s">
        <v>398</v>
      </c>
      <c r="BC88" s="420" t="s">
        <v>565</v>
      </c>
      <c r="BD88" s="418"/>
      <c r="BE88" s="419"/>
      <c r="BF88" s="420"/>
      <c r="BG88" s="418"/>
      <c r="BH88" s="419"/>
      <c r="BI88" s="420"/>
      <c r="BJ88" s="418"/>
      <c r="BK88" s="419"/>
      <c r="BL88" s="420"/>
      <c r="BM88" s="418"/>
      <c r="BN88" s="419"/>
      <c r="BO88" s="420"/>
      <c r="BP88" s="418"/>
      <c r="BQ88" s="419"/>
      <c r="BR88" s="420"/>
      <c r="BS88" s="418"/>
      <c r="BT88" s="419"/>
      <c r="BU88" s="420"/>
      <c r="BV88" s="418"/>
      <c r="BW88" s="419"/>
      <c r="BX88" s="420"/>
      <c r="BY88" s="418"/>
      <c r="BZ88" s="419"/>
      <c r="CA88" s="420"/>
      <c r="CB88" s="418"/>
      <c r="CC88" s="419"/>
      <c r="CD88" s="420"/>
      <c r="CE88" s="418"/>
      <c r="CF88" s="419"/>
      <c r="CG88" s="420"/>
      <c r="CH88" s="418"/>
      <c r="CI88" s="419"/>
      <c r="CJ88" s="420"/>
      <c r="CK88" s="418"/>
      <c r="CL88" s="419"/>
      <c r="CM88" s="420"/>
      <c r="CN88" s="418"/>
      <c r="CO88" s="419"/>
      <c r="CP88" s="420"/>
      <c r="CQ88" s="418"/>
      <c r="CR88" s="419"/>
      <c r="CS88" s="420"/>
      <c r="CT88" s="418"/>
      <c r="CU88" s="419"/>
      <c r="CV88" s="420"/>
      <c r="CW88" s="418"/>
      <c r="CX88" s="419"/>
      <c r="CY88" s="420"/>
      <c r="CZ88" s="418"/>
      <c r="DA88" s="419"/>
      <c r="DB88" s="420"/>
      <c r="DC88" s="418"/>
      <c r="DD88" s="419"/>
      <c r="DE88" s="420"/>
      <c r="DF88" s="418"/>
      <c r="DG88" s="419"/>
      <c r="DH88" s="420"/>
      <c r="DI88" s="418"/>
      <c r="DJ88" s="419"/>
      <c r="DK88" s="420"/>
      <c r="DL88" s="418"/>
      <c r="DM88" s="419"/>
      <c r="DN88" s="420"/>
      <c r="DO88" s="418"/>
      <c r="DP88" s="419"/>
      <c r="DQ88" s="420"/>
      <c r="DR88" s="418"/>
      <c r="DS88" s="419"/>
      <c r="DT88" s="420"/>
    </row>
    <row r="89" spans="1:124" ht="18" customHeight="1">
      <c r="A89" s="525"/>
      <c r="B89" s="493"/>
      <c r="C89" s="496"/>
      <c r="D89" s="488" t="s">
        <v>502</v>
      </c>
      <c r="E89" s="424" t="s">
        <v>172</v>
      </c>
      <c r="F89" s="425" t="s">
        <v>77</v>
      </c>
      <c r="G89" s="426"/>
      <c r="H89" s="424" t="s">
        <v>173</v>
      </c>
      <c r="I89" s="425" t="s">
        <v>422</v>
      </c>
      <c r="J89" s="426"/>
      <c r="K89" s="424" t="s">
        <v>182</v>
      </c>
      <c r="L89" s="425" t="s">
        <v>421</v>
      </c>
      <c r="M89" s="426"/>
      <c r="N89" s="424" t="s">
        <v>183</v>
      </c>
      <c r="O89" s="425" t="s">
        <v>397</v>
      </c>
      <c r="P89" s="426"/>
      <c r="Q89" s="424" t="s">
        <v>184</v>
      </c>
      <c r="R89" s="425" t="s">
        <v>33</v>
      </c>
      <c r="S89" s="426"/>
      <c r="T89" s="424" t="s">
        <v>191</v>
      </c>
      <c r="U89" s="425" t="s">
        <v>61</v>
      </c>
      <c r="V89" s="426"/>
      <c r="W89" s="424" t="s">
        <v>192</v>
      </c>
      <c r="X89" s="425" t="s">
        <v>15</v>
      </c>
      <c r="Y89" s="426"/>
      <c r="Z89" s="424"/>
      <c r="AA89" s="425"/>
      <c r="AB89" s="426"/>
      <c r="AC89" s="424"/>
      <c r="AD89" s="425"/>
      <c r="AE89" s="426"/>
      <c r="AF89" s="424"/>
      <c r="AG89" s="425"/>
      <c r="AH89" s="426"/>
      <c r="AI89" s="424" t="s">
        <v>195</v>
      </c>
      <c r="AJ89" s="425" t="s">
        <v>583</v>
      </c>
      <c r="AK89" s="426" t="s">
        <v>8</v>
      </c>
      <c r="AL89" s="424" t="s">
        <v>195</v>
      </c>
      <c r="AM89" s="425" t="s">
        <v>35</v>
      </c>
      <c r="AN89" s="426" t="s">
        <v>8</v>
      </c>
      <c r="AO89" s="424" t="s">
        <v>195</v>
      </c>
      <c r="AP89" s="425" t="s">
        <v>427</v>
      </c>
      <c r="AQ89" s="426" t="s">
        <v>59</v>
      </c>
      <c r="AR89" s="424" t="s">
        <v>195</v>
      </c>
      <c r="AS89" s="425" t="s">
        <v>29</v>
      </c>
      <c r="AT89" s="426" t="s">
        <v>19</v>
      </c>
      <c r="AU89" s="424" t="s">
        <v>196</v>
      </c>
      <c r="AV89" s="425" t="s">
        <v>41</v>
      </c>
      <c r="AW89" s="426" t="s">
        <v>438</v>
      </c>
      <c r="AX89" s="424" t="s">
        <v>197</v>
      </c>
      <c r="AY89" s="425" t="s">
        <v>38</v>
      </c>
      <c r="AZ89" s="426" t="s">
        <v>18</v>
      </c>
      <c r="BA89" s="424" t="s">
        <v>198</v>
      </c>
      <c r="BB89" s="425" t="s">
        <v>398</v>
      </c>
      <c r="BC89" s="426" t="s">
        <v>18</v>
      </c>
      <c r="BD89" s="424" t="s">
        <v>197</v>
      </c>
      <c r="BE89" s="425" t="s">
        <v>60</v>
      </c>
      <c r="BF89" s="426" t="s">
        <v>18</v>
      </c>
      <c r="BG89" s="424" t="s">
        <v>199</v>
      </c>
      <c r="BH89" s="425" t="s">
        <v>3</v>
      </c>
      <c r="BI89" s="426" t="s">
        <v>413</v>
      </c>
      <c r="BJ89" s="424" t="s">
        <v>196</v>
      </c>
      <c r="BK89" s="425" t="s">
        <v>436</v>
      </c>
      <c r="BL89" s="426" t="s">
        <v>438</v>
      </c>
      <c r="BM89" s="424" t="s">
        <v>175</v>
      </c>
      <c r="BN89" s="425" t="s">
        <v>37</v>
      </c>
      <c r="BO89" s="426"/>
      <c r="BP89" s="424" t="s">
        <v>182</v>
      </c>
      <c r="BQ89" s="425" t="s">
        <v>31</v>
      </c>
      <c r="BR89" s="426"/>
      <c r="BS89" s="424"/>
      <c r="BT89" s="425"/>
      <c r="BU89" s="426"/>
      <c r="BV89" s="424"/>
      <c r="BW89" s="425"/>
      <c r="BX89" s="426"/>
      <c r="BY89" s="424"/>
      <c r="BZ89" s="425"/>
      <c r="CA89" s="426"/>
      <c r="CB89" s="424"/>
      <c r="CC89" s="425"/>
      <c r="CD89" s="426"/>
      <c r="CE89" s="424"/>
      <c r="CF89" s="425"/>
      <c r="CG89" s="426"/>
      <c r="CH89" s="424"/>
      <c r="CI89" s="425"/>
      <c r="CJ89" s="426"/>
      <c r="CK89" s="424"/>
      <c r="CL89" s="425"/>
      <c r="CM89" s="426"/>
      <c r="CN89" s="424"/>
      <c r="CO89" s="425"/>
      <c r="CP89" s="426"/>
      <c r="CQ89" s="424"/>
      <c r="CR89" s="425"/>
      <c r="CS89" s="426"/>
      <c r="CT89" s="424"/>
      <c r="CU89" s="425"/>
      <c r="CV89" s="426"/>
      <c r="CW89" s="424"/>
      <c r="CX89" s="425"/>
      <c r="CY89" s="426"/>
      <c r="CZ89" s="424"/>
      <c r="DA89" s="425"/>
      <c r="DB89" s="426"/>
      <c r="DC89" s="424"/>
      <c r="DD89" s="425"/>
      <c r="DE89" s="426"/>
      <c r="DF89" s="424"/>
      <c r="DG89" s="425"/>
      <c r="DH89" s="426"/>
      <c r="DI89" s="424"/>
      <c r="DJ89" s="425"/>
      <c r="DK89" s="426"/>
      <c r="DL89" s="424"/>
      <c r="DM89" s="425"/>
      <c r="DN89" s="426"/>
      <c r="DO89" s="424"/>
      <c r="DP89" s="425"/>
      <c r="DQ89" s="426"/>
      <c r="DR89" s="424"/>
      <c r="DS89" s="425"/>
      <c r="DT89" s="426"/>
    </row>
    <row r="90" spans="1:124" ht="18" customHeight="1">
      <c r="A90" s="525"/>
      <c r="B90" s="493"/>
      <c r="C90" s="496"/>
      <c r="D90" s="491"/>
      <c r="E90" s="418"/>
      <c r="F90" s="419"/>
      <c r="G90" s="420"/>
      <c r="H90" s="418"/>
      <c r="I90" s="419"/>
      <c r="J90" s="420"/>
      <c r="K90" s="418"/>
      <c r="L90" s="419"/>
      <c r="M90" s="420"/>
      <c r="N90" s="418"/>
      <c r="O90" s="419"/>
      <c r="P90" s="420"/>
      <c r="Q90" s="418"/>
      <c r="R90" s="419"/>
      <c r="S90" s="420"/>
      <c r="T90" s="418"/>
      <c r="U90" s="419"/>
      <c r="V90" s="420"/>
      <c r="W90" s="418"/>
      <c r="X90" s="419"/>
      <c r="Y90" s="420"/>
      <c r="Z90" s="418"/>
      <c r="AA90" s="419"/>
      <c r="AB90" s="420"/>
      <c r="AC90" s="418"/>
      <c r="AD90" s="419"/>
      <c r="AE90" s="420"/>
      <c r="AF90" s="418"/>
      <c r="AG90" s="419"/>
      <c r="AH90" s="420"/>
      <c r="AI90" s="418"/>
      <c r="AJ90" s="419" t="s">
        <v>594</v>
      </c>
      <c r="AK90" s="420"/>
      <c r="AL90" s="418"/>
      <c r="AM90" s="419" t="s">
        <v>64</v>
      </c>
      <c r="AN90" s="420"/>
      <c r="AO90" s="418"/>
      <c r="AP90" s="419" t="s">
        <v>430</v>
      </c>
      <c r="AQ90" s="420" t="s">
        <v>565</v>
      </c>
      <c r="AR90" s="418"/>
      <c r="AS90" s="419" t="s">
        <v>42</v>
      </c>
      <c r="AT90" s="420" t="s">
        <v>23</v>
      </c>
      <c r="AU90" s="418"/>
      <c r="AV90" s="419"/>
      <c r="AW90" s="420"/>
      <c r="AX90" s="418"/>
      <c r="AY90" s="419"/>
      <c r="AZ90" s="420"/>
      <c r="BA90" s="418"/>
      <c r="BB90" s="419"/>
      <c r="BC90" s="420"/>
      <c r="BD90" s="418"/>
      <c r="BE90" s="419"/>
      <c r="BF90" s="420"/>
      <c r="BG90" s="418"/>
      <c r="BH90" s="419"/>
      <c r="BI90" s="420"/>
      <c r="BJ90" s="418"/>
      <c r="BK90" s="419"/>
      <c r="BL90" s="420"/>
      <c r="BM90" s="418"/>
      <c r="BN90" s="419"/>
      <c r="BO90" s="420"/>
      <c r="BP90" s="418"/>
      <c r="BQ90" s="419"/>
      <c r="BR90" s="420"/>
      <c r="BS90" s="418"/>
      <c r="BT90" s="419"/>
      <c r="BU90" s="420"/>
      <c r="BV90" s="418"/>
      <c r="BW90" s="419"/>
      <c r="BX90" s="420"/>
      <c r="BY90" s="418"/>
      <c r="BZ90" s="419"/>
      <c r="CA90" s="420"/>
      <c r="CB90" s="418"/>
      <c r="CC90" s="419"/>
      <c r="CD90" s="420"/>
      <c r="CE90" s="418"/>
      <c r="CF90" s="419"/>
      <c r="CG90" s="420"/>
      <c r="CH90" s="418"/>
      <c r="CI90" s="419"/>
      <c r="CJ90" s="420"/>
      <c r="CK90" s="418"/>
      <c r="CL90" s="419"/>
      <c r="CM90" s="420"/>
      <c r="CN90" s="418"/>
      <c r="CO90" s="419"/>
      <c r="CP90" s="420"/>
      <c r="CQ90" s="418"/>
      <c r="CR90" s="419"/>
      <c r="CS90" s="420"/>
      <c r="CT90" s="418"/>
      <c r="CU90" s="419"/>
      <c r="CV90" s="420"/>
      <c r="CW90" s="418"/>
      <c r="CX90" s="419"/>
      <c r="CY90" s="420"/>
      <c r="CZ90" s="418"/>
      <c r="DA90" s="419"/>
      <c r="DB90" s="420"/>
      <c r="DC90" s="418"/>
      <c r="DD90" s="419"/>
      <c r="DE90" s="420"/>
      <c r="DF90" s="418"/>
      <c r="DG90" s="419"/>
      <c r="DH90" s="420"/>
      <c r="DI90" s="418"/>
      <c r="DJ90" s="419"/>
      <c r="DK90" s="420"/>
      <c r="DL90" s="418"/>
      <c r="DM90" s="419"/>
      <c r="DN90" s="420"/>
      <c r="DO90" s="418"/>
      <c r="DP90" s="419"/>
      <c r="DQ90" s="420"/>
      <c r="DR90" s="418"/>
      <c r="DS90" s="419"/>
      <c r="DT90" s="420"/>
    </row>
    <row r="91" spans="1:124" ht="18" customHeight="1">
      <c r="A91" s="525"/>
      <c r="B91" s="493"/>
      <c r="C91" s="496"/>
      <c r="D91" s="488" t="s">
        <v>503</v>
      </c>
      <c r="E91" s="427"/>
      <c r="F91" s="428"/>
      <c r="G91" s="433"/>
      <c r="H91" s="427"/>
      <c r="I91" s="428"/>
      <c r="J91" s="433"/>
      <c r="K91" s="427"/>
      <c r="L91" s="428"/>
      <c r="M91" s="433"/>
      <c r="N91" s="427"/>
      <c r="O91" s="428"/>
      <c r="P91" s="433"/>
      <c r="Q91" s="427"/>
      <c r="R91" s="428"/>
      <c r="S91" s="433"/>
      <c r="T91" s="427"/>
      <c r="U91" s="428"/>
      <c r="V91" s="433"/>
      <c r="W91" s="427"/>
      <c r="X91" s="428"/>
      <c r="Y91" s="433"/>
      <c r="Z91" s="427"/>
      <c r="AA91" s="428"/>
      <c r="AB91" s="433"/>
      <c r="AC91" s="427"/>
      <c r="AD91" s="428"/>
      <c r="AE91" s="433"/>
      <c r="AF91" s="427"/>
      <c r="AG91" s="428"/>
      <c r="AH91" s="433"/>
      <c r="AI91" s="427"/>
      <c r="AJ91" s="428"/>
      <c r="AK91" s="433"/>
      <c r="AL91" s="427"/>
      <c r="AM91" s="428"/>
      <c r="AN91" s="433"/>
      <c r="AO91" s="427"/>
      <c r="AP91" s="428"/>
      <c r="AQ91" s="433"/>
      <c r="AR91" s="427"/>
      <c r="AS91" s="428"/>
      <c r="AT91" s="433"/>
      <c r="AU91" s="427"/>
      <c r="AV91" s="428"/>
      <c r="AW91" s="433"/>
      <c r="AX91" s="427"/>
      <c r="AY91" s="428"/>
      <c r="AZ91" s="433"/>
      <c r="BA91" s="427"/>
      <c r="BB91" s="428"/>
      <c r="BC91" s="433"/>
      <c r="BD91" s="427"/>
      <c r="BE91" s="428"/>
      <c r="BF91" s="433"/>
      <c r="BG91" s="427"/>
      <c r="BH91" s="428"/>
      <c r="BI91" s="433"/>
      <c r="BJ91" s="427"/>
      <c r="BK91" s="428"/>
      <c r="BL91" s="433"/>
      <c r="BM91" s="427" t="s">
        <v>399</v>
      </c>
      <c r="BN91" s="428" t="s">
        <v>643</v>
      </c>
      <c r="BO91" s="433"/>
      <c r="BP91" s="427" t="s">
        <v>471</v>
      </c>
      <c r="BQ91" s="428" t="s">
        <v>644</v>
      </c>
      <c r="BR91" s="433"/>
      <c r="BS91" s="427"/>
      <c r="BT91" s="428"/>
      <c r="BU91" s="433"/>
      <c r="BV91" s="427"/>
      <c r="BW91" s="428"/>
      <c r="BX91" s="433"/>
      <c r="BY91" s="427"/>
      <c r="BZ91" s="428"/>
      <c r="CA91" s="433"/>
      <c r="CB91" s="427"/>
      <c r="CC91" s="428"/>
      <c r="CD91" s="433"/>
      <c r="CE91" s="427"/>
      <c r="CF91" s="428"/>
      <c r="CG91" s="429"/>
      <c r="CH91" s="427"/>
      <c r="CI91" s="428"/>
      <c r="CJ91" s="429"/>
      <c r="CK91" s="427"/>
      <c r="CL91" s="428"/>
      <c r="CM91" s="429"/>
      <c r="CN91" s="427"/>
      <c r="CO91" s="428"/>
      <c r="CP91" s="429"/>
      <c r="CQ91" s="427"/>
      <c r="CR91" s="428"/>
      <c r="CS91" s="429"/>
      <c r="CT91" s="427"/>
      <c r="CU91" s="428"/>
      <c r="CV91" s="429"/>
      <c r="CW91" s="427"/>
      <c r="CX91" s="428"/>
      <c r="CY91" s="429"/>
      <c r="CZ91" s="427"/>
      <c r="DA91" s="428"/>
      <c r="DB91" s="429"/>
      <c r="DC91" s="427"/>
      <c r="DD91" s="428"/>
      <c r="DE91" s="429"/>
      <c r="DF91" s="427"/>
      <c r="DG91" s="428"/>
      <c r="DH91" s="429"/>
      <c r="DI91" s="427"/>
      <c r="DJ91" s="428"/>
      <c r="DK91" s="429"/>
      <c r="DL91" s="427"/>
      <c r="DM91" s="428"/>
      <c r="DN91" s="429"/>
      <c r="DO91" s="427"/>
      <c r="DP91" s="428"/>
      <c r="DQ91" s="429"/>
      <c r="DR91" s="427"/>
      <c r="DS91" s="428"/>
      <c r="DT91" s="429"/>
    </row>
    <row r="92" spans="1:124" ht="18" customHeight="1" thickBot="1">
      <c r="A92" s="525"/>
      <c r="B92" s="494"/>
      <c r="C92" s="497"/>
      <c r="D92" s="489"/>
      <c r="E92" s="430"/>
      <c r="F92" s="431"/>
      <c r="G92" s="432"/>
      <c r="H92" s="430"/>
      <c r="I92" s="431"/>
      <c r="J92" s="432"/>
      <c r="K92" s="430"/>
      <c r="L92" s="431"/>
      <c r="M92" s="432"/>
      <c r="N92" s="430"/>
      <c r="O92" s="431"/>
      <c r="P92" s="432"/>
      <c r="Q92" s="430"/>
      <c r="R92" s="431"/>
      <c r="S92" s="432"/>
      <c r="T92" s="430"/>
      <c r="U92" s="431"/>
      <c r="V92" s="432"/>
      <c r="W92" s="430"/>
      <c r="X92" s="431"/>
      <c r="Y92" s="432"/>
      <c r="Z92" s="430"/>
      <c r="AA92" s="431"/>
      <c r="AB92" s="432"/>
      <c r="AC92" s="430"/>
      <c r="AD92" s="431"/>
      <c r="AE92" s="432"/>
      <c r="AF92" s="430"/>
      <c r="AG92" s="431"/>
      <c r="AH92" s="432"/>
      <c r="AI92" s="430"/>
      <c r="AJ92" s="431"/>
      <c r="AK92" s="432"/>
      <c r="AL92" s="430"/>
      <c r="AM92" s="431"/>
      <c r="AN92" s="432"/>
      <c r="AO92" s="430"/>
      <c r="AP92" s="431"/>
      <c r="AQ92" s="432"/>
      <c r="AR92" s="430"/>
      <c r="AS92" s="431"/>
      <c r="AT92" s="432"/>
      <c r="AU92" s="430"/>
      <c r="AV92" s="431"/>
      <c r="AW92" s="432"/>
      <c r="AX92" s="430"/>
      <c r="AY92" s="431"/>
      <c r="AZ92" s="432"/>
      <c r="BA92" s="430"/>
      <c r="BB92" s="431"/>
      <c r="BC92" s="432"/>
      <c r="BD92" s="430"/>
      <c r="BE92" s="431"/>
      <c r="BF92" s="432"/>
      <c r="BG92" s="430"/>
      <c r="BH92" s="431"/>
      <c r="BI92" s="432"/>
      <c r="BJ92" s="430"/>
      <c r="BK92" s="431"/>
      <c r="BL92" s="432"/>
      <c r="BM92" s="430"/>
      <c r="BN92" s="431" t="s">
        <v>616</v>
      </c>
      <c r="BO92" s="432"/>
      <c r="BP92" s="430"/>
      <c r="BQ92" s="431" t="s">
        <v>616</v>
      </c>
      <c r="BR92" s="432"/>
      <c r="BS92" s="430"/>
      <c r="BT92" s="431"/>
      <c r="BU92" s="432"/>
      <c r="BV92" s="430"/>
      <c r="BW92" s="431"/>
      <c r="BX92" s="432"/>
      <c r="BY92" s="430"/>
      <c r="BZ92" s="431"/>
      <c r="CA92" s="432"/>
      <c r="CB92" s="430"/>
      <c r="CC92" s="431"/>
      <c r="CD92" s="432"/>
      <c r="CE92" s="430"/>
      <c r="CF92" s="431"/>
      <c r="CG92" s="432"/>
      <c r="CH92" s="430"/>
      <c r="CI92" s="431"/>
      <c r="CJ92" s="432"/>
      <c r="CK92" s="430"/>
      <c r="CL92" s="431"/>
      <c r="CM92" s="432"/>
      <c r="CN92" s="430"/>
      <c r="CO92" s="431"/>
      <c r="CP92" s="432"/>
      <c r="CQ92" s="430"/>
      <c r="CR92" s="431"/>
      <c r="CS92" s="432"/>
      <c r="CT92" s="430"/>
      <c r="CU92" s="431"/>
      <c r="CV92" s="432"/>
      <c r="CW92" s="430"/>
      <c r="CX92" s="431"/>
      <c r="CY92" s="432"/>
      <c r="CZ92" s="430"/>
      <c r="DA92" s="431"/>
      <c r="DB92" s="432"/>
      <c r="DC92" s="430"/>
      <c r="DD92" s="431"/>
      <c r="DE92" s="432"/>
      <c r="DF92" s="430"/>
      <c r="DG92" s="431"/>
      <c r="DH92" s="432"/>
      <c r="DI92" s="430"/>
      <c r="DJ92" s="431"/>
      <c r="DK92" s="432"/>
      <c r="DL92" s="430"/>
      <c r="DM92" s="431"/>
      <c r="DN92" s="432"/>
      <c r="DO92" s="430"/>
      <c r="DP92" s="431"/>
      <c r="DQ92" s="432"/>
      <c r="DR92" s="430"/>
      <c r="DS92" s="431"/>
      <c r="DT92" s="432"/>
    </row>
    <row r="93" spans="1:124" ht="18" customHeight="1">
      <c r="A93" s="525"/>
      <c r="B93" s="498" t="s">
        <v>57</v>
      </c>
      <c r="C93" s="495">
        <v>44876</v>
      </c>
      <c r="D93" s="490" t="s">
        <v>501</v>
      </c>
      <c r="E93" s="412" t="s">
        <v>173</v>
      </c>
      <c r="F93" s="413" t="s">
        <v>397</v>
      </c>
      <c r="G93" s="414"/>
      <c r="H93" s="412" t="s">
        <v>175</v>
      </c>
      <c r="I93" s="413" t="s">
        <v>36</v>
      </c>
      <c r="J93" s="414"/>
      <c r="K93" s="412" t="s">
        <v>183</v>
      </c>
      <c r="L93" s="413" t="s">
        <v>31</v>
      </c>
      <c r="M93" s="414"/>
      <c r="N93" s="412" t="s">
        <v>184</v>
      </c>
      <c r="O93" s="413" t="s">
        <v>421</v>
      </c>
      <c r="P93" s="414"/>
      <c r="Q93" s="412" t="s">
        <v>185</v>
      </c>
      <c r="R93" s="413" t="s">
        <v>30</v>
      </c>
      <c r="S93" s="414"/>
      <c r="T93" s="412" t="s">
        <v>192</v>
      </c>
      <c r="U93" s="413" t="s">
        <v>15</v>
      </c>
      <c r="V93" s="414"/>
      <c r="W93" s="412" t="s">
        <v>193</v>
      </c>
      <c r="X93" s="413" t="s">
        <v>41</v>
      </c>
      <c r="Y93" s="414"/>
      <c r="Z93" s="412"/>
      <c r="AA93" s="413"/>
      <c r="AB93" s="414"/>
      <c r="AC93" s="412"/>
      <c r="AD93" s="413"/>
      <c r="AE93" s="414"/>
      <c r="AF93" s="412"/>
      <c r="AG93" s="413"/>
      <c r="AH93" s="414"/>
      <c r="AI93" s="412" t="s">
        <v>196</v>
      </c>
      <c r="AJ93" s="413" t="s">
        <v>430</v>
      </c>
      <c r="AK93" s="414" t="s">
        <v>438</v>
      </c>
      <c r="AL93" s="412" t="s">
        <v>197</v>
      </c>
      <c r="AM93" s="413" t="s">
        <v>14</v>
      </c>
      <c r="AN93" s="414" t="s">
        <v>18</v>
      </c>
      <c r="AO93" s="412" t="s">
        <v>198</v>
      </c>
      <c r="AP93" s="413" t="s">
        <v>398</v>
      </c>
      <c r="AQ93" s="414" t="s">
        <v>18</v>
      </c>
      <c r="AR93" s="412" t="s">
        <v>199</v>
      </c>
      <c r="AS93" s="413" t="s">
        <v>12</v>
      </c>
      <c r="AT93" s="414" t="s">
        <v>23</v>
      </c>
      <c r="AU93" s="412" t="s">
        <v>195</v>
      </c>
      <c r="AV93" s="413" t="s">
        <v>414</v>
      </c>
      <c r="AW93" s="414" t="s">
        <v>19</v>
      </c>
      <c r="AX93" s="412" t="s">
        <v>197</v>
      </c>
      <c r="AY93" s="413" t="s">
        <v>38</v>
      </c>
      <c r="AZ93" s="414" t="s">
        <v>18</v>
      </c>
      <c r="BA93" s="412" t="s">
        <v>199</v>
      </c>
      <c r="BB93" s="413" t="s">
        <v>3</v>
      </c>
      <c r="BC93" s="414" t="s">
        <v>413</v>
      </c>
      <c r="BD93" s="412" t="s">
        <v>195</v>
      </c>
      <c r="BE93" s="413" t="s">
        <v>64</v>
      </c>
      <c r="BF93" s="414" t="s">
        <v>8</v>
      </c>
      <c r="BG93" s="412" t="s">
        <v>195</v>
      </c>
      <c r="BH93" s="413" t="s">
        <v>29</v>
      </c>
      <c r="BI93" s="414" t="s">
        <v>8</v>
      </c>
      <c r="BJ93" s="412" t="s">
        <v>195</v>
      </c>
      <c r="BK93" s="413" t="s">
        <v>427</v>
      </c>
      <c r="BL93" s="414" t="s">
        <v>59</v>
      </c>
      <c r="BM93" s="412" t="s">
        <v>176</v>
      </c>
      <c r="BN93" s="413" t="s">
        <v>77</v>
      </c>
      <c r="BO93" s="414"/>
      <c r="BP93" s="412" t="s">
        <v>183</v>
      </c>
      <c r="BQ93" s="413" t="s">
        <v>422</v>
      </c>
      <c r="BR93" s="414"/>
      <c r="BS93" s="412"/>
      <c r="BT93" s="413"/>
      <c r="BU93" s="414"/>
      <c r="BV93" s="412"/>
      <c r="BW93" s="413"/>
      <c r="BX93" s="414"/>
      <c r="BY93" s="412"/>
      <c r="BZ93" s="413"/>
      <c r="CA93" s="414"/>
      <c r="CB93" s="412"/>
      <c r="CC93" s="413"/>
      <c r="CD93" s="414"/>
      <c r="CE93" s="412"/>
      <c r="CF93" s="413"/>
      <c r="CG93" s="414"/>
      <c r="CH93" s="412"/>
      <c r="CI93" s="413"/>
      <c r="CJ93" s="414"/>
      <c r="CK93" s="412"/>
      <c r="CL93" s="413"/>
      <c r="CM93" s="414"/>
      <c r="CN93" s="412"/>
      <c r="CO93" s="413"/>
      <c r="CP93" s="414"/>
      <c r="CQ93" s="412"/>
      <c r="CR93" s="413"/>
      <c r="CS93" s="414"/>
      <c r="CT93" s="412"/>
      <c r="CU93" s="413"/>
      <c r="CV93" s="414"/>
      <c r="CW93" s="412"/>
      <c r="CX93" s="413"/>
      <c r="CY93" s="414"/>
      <c r="CZ93" s="412"/>
      <c r="DA93" s="413"/>
      <c r="DB93" s="414"/>
      <c r="DC93" s="412"/>
      <c r="DD93" s="413"/>
      <c r="DE93" s="414"/>
      <c r="DF93" s="412"/>
      <c r="DG93" s="413"/>
      <c r="DH93" s="414"/>
      <c r="DI93" s="412"/>
      <c r="DJ93" s="413"/>
      <c r="DK93" s="414"/>
      <c r="DL93" s="412"/>
      <c r="DM93" s="413"/>
      <c r="DN93" s="414"/>
      <c r="DO93" s="412"/>
      <c r="DP93" s="413"/>
      <c r="DQ93" s="414"/>
      <c r="DR93" s="412"/>
      <c r="DS93" s="413"/>
      <c r="DT93" s="414"/>
    </row>
    <row r="94" spans="1:124" ht="18" customHeight="1">
      <c r="A94" s="525"/>
      <c r="B94" s="499"/>
      <c r="C94" s="496"/>
      <c r="D94" s="491"/>
      <c r="E94" s="418"/>
      <c r="F94" s="419"/>
      <c r="G94" s="420"/>
      <c r="H94" s="418"/>
      <c r="I94" s="419"/>
      <c r="J94" s="420"/>
      <c r="K94" s="418"/>
      <c r="L94" s="419"/>
      <c r="M94" s="420"/>
      <c r="N94" s="418"/>
      <c r="O94" s="419"/>
      <c r="P94" s="420"/>
      <c r="Q94" s="418"/>
      <c r="R94" s="419"/>
      <c r="S94" s="420"/>
      <c r="T94" s="418"/>
      <c r="U94" s="419"/>
      <c r="V94" s="420"/>
      <c r="W94" s="418"/>
      <c r="X94" s="419"/>
      <c r="Y94" s="420"/>
      <c r="Z94" s="418"/>
      <c r="AA94" s="419"/>
      <c r="AB94" s="420"/>
      <c r="AC94" s="418"/>
      <c r="AD94" s="419"/>
      <c r="AE94" s="420"/>
      <c r="AF94" s="418"/>
      <c r="AG94" s="419"/>
      <c r="AH94" s="420"/>
      <c r="AI94" s="418"/>
      <c r="AJ94" s="419"/>
      <c r="AK94" s="420"/>
      <c r="AL94" s="418"/>
      <c r="AM94" s="419"/>
      <c r="AN94" s="420"/>
      <c r="AO94" s="418"/>
      <c r="AP94" s="419"/>
      <c r="AQ94" s="420"/>
      <c r="AR94" s="418"/>
      <c r="AS94" s="419"/>
      <c r="AT94" s="420"/>
      <c r="AU94" s="418"/>
      <c r="AV94" s="419" t="s">
        <v>594</v>
      </c>
      <c r="AW94" s="420" t="s">
        <v>23</v>
      </c>
      <c r="AX94" s="418"/>
      <c r="AY94" s="419"/>
      <c r="AZ94" s="420"/>
      <c r="BA94" s="418"/>
      <c r="BB94" s="419"/>
      <c r="BC94" s="420"/>
      <c r="BD94" s="418"/>
      <c r="BE94" s="419" t="s">
        <v>116</v>
      </c>
      <c r="BF94" s="420"/>
      <c r="BG94" s="418"/>
      <c r="BH94" s="419" t="s">
        <v>436</v>
      </c>
      <c r="BI94" s="420"/>
      <c r="BJ94" s="418"/>
      <c r="BK94" s="419" t="s">
        <v>40</v>
      </c>
      <c r="BL94" s="420" t="s">
        <v>565</v>
      </c>
      <c r="BM94" s="418"/>
      <c r="BN94" s="419"/>
      <c r="BO94" s="420"/>
      <c r="BP94" s="418"/>
      <c r="BQ94" s="419"/>
      <c r="BR94" s="420"/>
      <c r="BS94" s="418"/>
      <c r="BT94" s="419"/>
      <c r="BU94" s="420"/>
      <c r="BV94" s="418"/>
      <c r="BW94" s="419"/>
      <c r="BX94" s="420"/>
      <c r="BY94" s="418"/>
      <c r="BZ94" s="419"/>
      <c r="CA94" s="420"/>
      <c r="CB94" s="418"/>
      <c r="CC94" s="419"/>
      <c r="CD94" s="420"/>
      <c r="CE94" s="418"/>
      <c r="CF94" s="419"/>
      <c r="CG94" s="420"/>
      <c r="CH94" s="418"/>
      <c r="CI94" s="419"/>
      <c r="CJ94" s="420"/>
      <c r="CK94" s="418"/>
      <c r="CL94" s="419"/>
      <c r="CM94" s="420"/>
      <c r="CN94" s="418"/>
      <c r="CO94" s="419"/>
      <c r="CP94" s="420"/>
      <c r="CQ94" s="418"/>
      <c r="CR94" s="419"/>
      <c r="CS94" s="420"/>
      <c r="CT94" s="418"/>
      <c r="CU94" s="419"/>
      <c r="CV94" s="420"/>
      <c r="CW94" s="418"/>
      <c r="CX94" s="419"/>
      <c r="CY94" s="420"/>
      <c r="CZ94" s="418"/>
      <c r="DA94" s="419"/>
      <c r="DB94" s="420"/>
      <c r="DC94" s="418"/>
      <c r="DD94" s="419"/>
      <c r="DE94" s="420"/>
      <c r="DF94" s="418"/>
      <c r="DG94" s="419"/>
      <c r="DH94" s="420"/>
      <c r="DI94" s="418"/>
      <c r="DJ94" s="419"/>
      <c r="DK94" s="420"/>
      <c r="DL94" s="418"/>
      <c r="DM94" s="419"/>
      <c r="DN94" s="420"/>
      <c r="DO94" s="418"/>
      <c r="DP94" s="419"/>
      <c r="DQ94" s="420"/>
      <c r="DR94" s="418"/>
      <c r="DS94" s="419"/>
      <c r="DT94" s="420"/>
    </row>
    <row r="95" spans="1:124" ht="18" customHeight="1">
      <c r="A95" s="525"/>
      <c r="B95" s="499"/>
      <c r="C95" s="496"/>
      <c r="D95" s="488" t="s">
        <v>502</v>
      </c>
      <c r="E95" s="424" t="s">
        <v>174</v>
      </c>
      <c r="F95" s="425" t="s">
        <v>29</v>
      </c>
      <c r="G95" s="426"/>
      <c r="H95" s="424" t="s">
        <v>174</v>
      </c>
      <c r="I95" s="425" t="s">
        <v>397</v>
      </c>
      <c r="J95" s="426"/>
      <c r="K95" s="424" t="s">
        <v>184</v>
      </c>
      <c r="L95" s="425" t="s">
        <v>421</v>
      </c>
      <c r="M95" s="426"/>
      <c r="N95" s="424" t="s">
        <v>185</v>
      </c>
      <c r="O95" s="425" t="s">
        <v>422</v>
      </c>
      <c r="P95" s="426"/>
      <c r="Q95" s="424" t="s">
        <v>179</v>
      </c>
      <c r="R95" s="425" t="s">
        <v>37</v>
      </c>
      <c r="S95" s="426"/>
      <c r="T95" s="424" t="s">
        <v>193</v>
      </c>
      <c r="U95" s="425" t="s">
        <v>41</v>
      </c>
      <c r="V95" s="426"/>
      <c r="W95" s="424" t="s">
        <v>186</v>
      </c>
      <c r="X95" s="425" t="s">
        <v>15</v>
      </c>
      <c r="Y95" s="426"/>
      <c r="Z95" s="424"/>
      <c r="AA95" s="425"/>
      <c r="AB95" s="426"/>
      <c r="AC95" s="424"/>
      <c r="AD95" s="425"/>
      <c r="AE95" s="426"/>
      <c r="AF95" s="424"/>
      <c r="AG95" s="425"/>
      <c r="AH95" s="426"/>
      <c r="AI95" s="424" t="s">
        <v>195</v>
      </c>
      <c r="AJ95" s="425" t="s">
        <v>414</v>
      </c>
      <c r="AK95" s="426" t="s">
        <v>8</v>
      </c>
      <c r="AL95" s="424" t="s">
        <v>197</v>
      </c>
      <c r="AM95" s="425" t="s">
        <v>14</v>
      </c>
      <c r="AN95" s="426" t="s">
        <v>18</v>
      </c>
      <c r="AO95" s="424" t="s">
        <v>199</v>
      </c>
      <c r="AP95" s="425" t="s">
        <v>12</v>
      </c>
      <c r="AQ95" s="426" t="s">
        <v>413</v>
      </c>
      <c r="AR95" s="424" t="s">
        <v>196</v>
      </c>
      <c r="AS95" s="425" t="s">
        <v>61</v>
      </c>
      <c r="AT95" s="426" t="s">
        <v>438</v>
      </c>
      <c r="AU95" s="424" t="s">
        <v>197</v>
      </c>
      <c r="AV95" s="425" t="s">
        <v>38</v>
      </c>
      <c r="AW95" s="426" t="s">
        <v>18</v>
      </c>
      <c r="AX95" s="424" t="s">
        <v>195</v>
      </c>
      <c r="AY95" s="425" t="s">
        <v>430</v>
      </c>
      <c r="AZ95" s="426" t="s">
        <v>8</v>
      </c>
      <c r="BA95" s="424" t="s">
        <v>195</v>
      </c>
      <c r="BB95" s="425" t="s">
        <v>427</v>
      </c>
      <c r="BC95" s="426" t="s">
        <v>59</v>
      </c>
      <c r="BD95" s="424" t="s">
        <v>198</v>
      </c>
      <c r="BE95" s="425" t="s">
        <v>116</v>
      </c>
      <c r="BF95" s="426" t="s">
        <v>18</v>
      </c>
      <c r="BG95" s="424" t="s">
        <v>196</v>
      </c>
      <c r="BH95" s="425" t="s">
        <v>60</v>
      </c>
      <c r="BI95" s="426" t="s">
        <v>438</v>
      </c>
      <c r="BJ95" s="424" t="s">
        <v>197</v>
      </c>
      <c r="BK95" s="425" t="s">
        <v>32</v>
      </c>
      <c r="BL95" s="426" t="s">
        <v>596</v>
      </c>
      <c r="BM95" s="424" t="s">
        <v>171</v>
      </c>
      <c r="BN95" s="425" t="s">
        <v>131</v>
      </c>
      <c r="BO95" s="426"/>
      <c r="BP95" s="424" t="s">
        <v>184</v>
      </c>
      <c r="BQ95" s="425" t="s">
        <v>33</v>
      </c>
      <c r="BR95" s="426"/>
      <c r="BS95" s="424"/>
      <c r="BT95" s="425"/>
      <c r="BU95" s="426"/>
      <c r="BV95" s="424"/>
      <c r="BW95" s="425"/>
      <c r="BX95" s="426"/>
      <c r="BY95" s="424"/>
      <c r="BZ95" s="425"/>
      <c r="CA95" s="426"/>
      <c r="CB95" s="424"/>
      <c r="CC95" s="425"/>
      <c r="CD95" s="426"/>
      <c r="CE95" s="424"/>
      <c r="CF95" s="425"/>
      <c r="CG95" s="426"/>
      <c r="CH95" s="424"/>
      <c r="CI95" s="425"/>
      <c r="CJ95" s="426"/>
      <c r="CK95" s="424"/>
      <c r="CL95" s="425"/>
      <c r="CM95" s="426"/>
      <c r="CN95" s="424"/>
      <c r="CO95" s="425"/>
      <c r="CP95" s="426"/>
      <c r="CQ95" s="424"/>
      <c r="CR95" s="425"/>
      <c r="CS95" s="426"/>
      <c r="CT95" s="424"/>
      <c r="CU95" s="425"/>
      <c r="CV95" s="426"/>
      <c r="CW95" s="424"/>
      <c r="CX95" s="425"/>
      <c r="CY95" s="426"/>
      <c r="CZ95" s="424"/>
      <c r="DA95" s="425"/>
      <c r="DB95" s="426"/>
      <c r="DC95" s="424"/>
      <c r="DD95" s="425"/>
      <c r="DE95" s="426"/>
      <c r="DF95" s="424"/>
      <c r="DG95" s="425"/>
      <c r="DH95" s="426"/>
      <c r="DI95" s="424"/>
      <c r="DJ95" s="425"/>
      <c r="DK95" s="426"/>
      <c r="DL95" s="424"/>
      <c r="DM95" s="425"/>
      <c r="DN95" s="426"/>
      <c r="DO95" s="424"/>
      <c r="DP95" s="425"/>
      <c r="DQ95" s="426"/>
      <c r="DR95" s="424"/>
      <c r="DS95" s="425"/>
      <c r="DT95" s="426"/>
    </row>
    <row r="96" spans="1:124" ht="18" customHeight="1">
      <c r="A96" s="525"/>
      <c r="B96" s="499"/>
      <c r="C96" s="496"/>
      <c r="D96" s="491"/>
      <c r="E96" s="418"/>
      <c r="F96" s="419"/>
      <c r="G96" s="420"/>
      <c r="H96" s="418"/>
      <c r="I96" s="419"/>
      <c r="J96" s="420"/>
      <c r="K96" s="418"/>
      <c r="L96" s="419"/>
      <c r="M96" s="420"/>
      <c r="N96" s="418"/>
      <c r="O96" s="419"/>
      <c r="P96" s="420"/>
      <c r="Q96" s="418"/>
      <c r="R96" s="419"/>
      <c r="S96" s="420"/>
      <c r="T96" s="418"/>
      <c r="U96" s="419"/>
      <c r="V96" s="420"/>
      <c r="W96" s="418"/>
      <c r="X96" s="419"/>
      <c r="Y96" s="420"/>
      <c r="Z96" s="418"/>
      <c r="AA96" s="419"/>
      <c r="AB96" s="420"/>
      <c r="AC96" s="418"/>
      <c r="AD96" s="419"/>
      <c r="AE96" s="420"/>
      <c r="AF96" s="418"/>
      <c r="AG96" s="419"/>
      <c r="AH96" s="420"/>
      <c r="AI96" s="418"/>
      <c r="AJ96" s="419" t="s">
        <v>594</v>
      </c>
      <c r="AK96" s="420"/>
      <c r="AL96" s="418"/>
      <c r="AM96" s="419"/>
      <c r="AN96" s="420"/>
      <c r="AO96" s="418"/>
      <c r="AP96" s="419"/>
      <c r="AQ96" s="420"/>
      <c r="AR96" s="418"/>
      <c r="AS96" s="419"/>
      <c r="AT96" s="420"/>
      <c r="AU96" s="418"/>
      <c r="AV96" s="419"/>
      <c r="AW96" s="420"/>
      <c r="AX96" s="418"/>
      <c r="AY96" s="419" t="s">
        <v>436</v>
      </c>
      <c r="AZ96" s="420"/>
      <c r="BA96" s="418"/>
      <c r="BB96" s="419" t="s">
        <v>398</v>
      </c>
      <c r="BC96" s="420" t="s">
        <v>565</v>
      </c>
      <c r="BD96" s="418"/>
      <c r="BE96" s="419"/>
      <c r="BF96" s="420"/>
      <c r="BG96" s="418"/>
      <c r="BH96" s="419"/>
      <c r="BI96" s="420"/>
      <c r="BJ96" s="418"/>
      <c r="BK96" s="419"/>
      <c r="BL96" s="420"/>
      <c r="BM96" s="418"/>
      <c r="BN96" s="419"/>
      <c r="BO96" s="420"/>
      <c r="BP96" s="418"/>
      <c r="BQ96" s="419"/>
      <c r="BR96" s="420"/>
      <c r="BS96" s="418"/>
      <c r="BT96" s="419"/>
      <c r="BU96" s="420"/>
      <c r="BV96" s="418"/>
      <c r="BW96" s="419"/>
      <c r="BX96" s="420"/>
      <c r="BY96" s="418"/>
      <c r="BZ96" s="419"/>
      <c r="CA96" s="420"/>
      <c r="CB96" s="418"/>
      <c r="CC96" s="419"/>
      <c r="CD96" s="420"/>
      <c r="CE96" s="418"/>
      <c r="CF96" s="419"/>
      <c r="CG96" s="420"/>
      <c r="CH96" s="418"/>
      <c r="CI96" s="419"/>
      <c r="CJ96" s="420"/>
      <c r="CK96" s="418"/>
      <c r="CL96" s="419"/>
      <c r="CM96" s="420"/>
      <c r="CN96" s="418"/>
      <c r="CO96" s="419"/>
      <c r="CP96" s="420"/>
      <c r="CQ96" s="418"/>
      <c r="CR96" s="419"/>
      <c r="CS96" s="420"/>
      <c r="CT96" s="418"/>
      <c r="CU96" s="419"/>
      <c r="CV96" s="420"/>
      <c r="CW96" s="418"/>
      <c r="CX96" s="419"/>
      <c r="CY96" s="420"/>
      <c r="CZ96" s="418"/>
      <c r="DA96" s="419"/>
      <c r="DB96" s="420"/>
      <c r="DC96" s="418"/>
      <c r="DD96" s="419"/>
      <c r="DE96" s="420"/>
      <c r="DF96" s="418"/>
      <c r="DG96" s="419"/>
      <c r="DH96" s="420"/>
      <c r="DI96" s="418"/>
      <c r="DJ96" s="419"/>
      <c r="DK96" s="420"/>
      <c r="DL96" s="418"/>
      <c r="DM96" s="419"/>
      <c r="DN96" s="420"/>
      <c r="DO96" s="418"/>
      <c r="DP96" s="419"/>
      <c r="DQ96" s="420"/>
      <c r="DR96" s="418"/>
      <c r="DS96" s="419"/>
      <c r="DT96" s="420"/>
    </row>
    <row r="97" spans="1:126" ht="18" customHeight="1">
      <c r="A97" s="525"/>
      <c r="B97" s="499"/>
      <c r="C97" s="496"/>
      <c r="D97" s="488" t="s">
        <v>503</v>
      </c>
      <c r="E97" s="427"/>
      <c r="F97" s="428"/>
      <c r="G97" s="433"/>
      <c r="H97" s="427"/>
      <c r="I97" s="428"/>
      <c r="J97" s="433"/>
      <c r="K97" s="427"/>
      <c r="L97" s="428"/>
      <c r="M97" s="433"/>
      <c r="N97" s="427"/>
      <c r="O97" s="428"/>
      <c r="P97" s="433"/>
      <c r="Q97" s="427"/>
      <c r="R97" s="428"/>
      <c r="S97" s="433"/>
      <c r="T97" s="427"/>
      <c r="U97" s="428"/>
      <c r="V97" s="433"/>
      <c r="W97" s="427"/>
      <c r="X97" s="428"/>
      <c r="Y97" s="433"/>
      <c r="Z97" s="427"/>
      <c r="AA97" s="428"/>
      <c r="AB97" s="433"/>
      <c r="AC97" s="427"/>
      <c r="AD97" s="428"/>
      <c r="AE97" s="433"/>
      <c r="AF97" s="427"/>
      <c r="AG97" s="428"/>
      <c r="AH97" s="433"/>
      <c r="AI97" s="427"/>
      <c r="AJ97" s="428"/>
      <c r="AK97" s="433"/>
      <c r="AL97" s="427"/>
      <c r="AM97" s="428"/>
      <c r="AN97" s="433"/>
      <c r="AO97" s="427"/>
      <c r="AP97" s="428"/>
      <c r="AQ97" s="433"/>
      <c r="AR97" s="427"/>
      <c r="AS97" s="428"/>
      <c r="AT97" s="433"/>
      <c r="AU97" s="427"/>
      <c r="AV97" s="428"/>
      <c r="AW97" s="433"/>
      <c r="AX97" s="427"/>
      <c r="AY97" s="428"/>
      <c r="AZ97" s="433"/>
      <c r="BA97" s="427"/>
      <c r="BB97" s="428"/>
      <c r="BC97" s="433"/>
      <c r="BD97" s="427"/>
      <c r="BE97" s="428"/>
      <c r="BF97" s="433"/>
      <c r="BG97" s="427"/>
      <c r="BH97" s="428"/>
      <c r="BI97" s="433"/>
      <c r="BJ97" s="427"/>
      <c r="BK97" s="428"/>
      <c r="BL97" s="433"/>
      <c r="BM97" s="427"/>
      <c r="BN97" s="428"/>
      <c r="BO97" s="433"/>
      <c r="BP97" s="427"/>
      <c r="BQ97" s="428"/>
      <c r="BR97" s="433"/>
      <c r="BS97" s="427"/>
      <c r="BT97" s="428"/>
      <c r="BU97" s="433"/>
      <c r="BV97" s="427"/>
      <c r="BW97" s="428"/>
      <c r="BX97" s="433"/>
      <c r="BY97" s="427"/>
      <c r="BZ97" s="428"/>
      <c r="CA97" s="433"/>
      <c r="CB97" s="427"/>
      <c r="CC97" s="428"/>
      <c r="CD97" s="433"/>
      <c r="CE97" s="427"/>
      <c r="CF97" s="428"/>
      <c r="CG97" s="429"/>
      <c r="CH97" s="427"/>
      <c r="CI97" s="428"/>
      <c r="CJ97" s="429"/>
      <c r="CK97" s="427"/>
      <c r="CL97" s="428"/>
      <c r="CM97" s="429"/>
      <c r="CN97" s="427"/>
      <c r="CO97" s="428"/>
      <c r="CP97" s="429"/>
      <c r="CQ97" s="427"/>
      <c r="CR97" s="428"/>
      <c r="CS97" s="429"/>
      <c r="CT97" s="427"/>
      <c r="CU97" s="428"/>
      <c r="CV97" s="429"/>
      <c r="CW97" s="427"/>
      <c r="CX97" s="428"/>
      <c r="CY97" s="429"/>
      <c r="CZ97" s="427"/>
      <c r="DA97" s="428"/>
      <c r="DB97" s="429"/>
      <c r="DC97" s="427"/>
      <c r="DD97" s="428"/>
      <c r="DE97" s="429"/>
      <c r="DF97" s="427"/>
      <c r="DG97" s="428"/>
      <c r="DH97" s="429"/>
      <c r="DI97" s="427"/>
      <c r="DJ97" s="428"/>
      <c r="DK97" s="429"/>
      <c r="DL97" s="427"/>
      <c r="DM97" s="428"/>
      <c r="DN97" s="429"/>
      <c r="DO97" s="427"/>
      <c r="DP97" s="428"/>
      <c r="DQ97" s="429"/>
      <c r="DR97" s="427"/>
      <c r="DS97" s="428"/>
      <c r="DT97" s="429"/>
    </row>
    <row r="98" spans="1:126" ht="18" customHeight="1" thickBot="1">
      <c r="A98" s="525"/>
      <c r="B98" s="500"/>
      <c r="C98" s="497"/>
      <c r="D98" s="489"/>
      <c r="E98" s="430"/>
      <c r="F98" s="431"/>
      <c r="G98" s="432"/>
      <c r="H98" s="430"/>
      <c r="I98" s="431"/>
      <c r="J98" s="432"/>
      <c r="K98" s="430"/>
      <c r="L98" s="431"/>
      <c r="M98" s="432"/>
      <c r="N98" s="430"/>
      <c r="O98" s="431"/>
      <c r="P98" s="432"/>
      <c r="Q98" s="430"/>
      <c r="R98" s="431"/>
      <c r="S98" s="432"/>
      <c r="T98" s="430"/>
      <c r="U98" s="431"/>
      <c r="V98" s="432"/>
      <c r="W98" s="430"/>
      <c r="X98" s="431"/>
      <c r="Y98" s="432"/>
      <c r="Z98" s="430"/>
      <c r="AA98" s="431"/>
      <c r="AB98" s="432"/>
      <c r="AC98" s="430"/>
      <c r="AD98" s="431"/>
      <c r="AE98" s="432"/>
      <c r="AF98" s="430"/>
      <c r="AG98" s="431"/>
      <c r="AH98" s="432"/>
      <c r="AI98" s="430"/>
      <c r="AJ98" s="431"/>
      <c r="AK98" s="432"/>
      <c r="AL98" s="430"/>
      <c r="AM98" s="431"/>
      <c r="AN98" s="432"/>
      <c r="AO98" s="430"/>
      <c r="AP98" s="431"/>
      <c r="AQ98" s="432"/>
      <c r="AR98" s="430"/>
      <c r="AS98" s="431"/>
      <c r="AT98" s="432"/>
      <c r="AU98" s="430"/>
      <c r="AV98" s="431"/>
      <c r="AW98" s="432"/>
      <c r="AX98" s="430"/>
      <c r="AY98" s="431"/>
      <c r="AZ98" s="432"/>
      <c r="BA98" s="430"/>
      <c r="BB98" s="431"/>
      <c r="BC98" s="432"/>
      <c r="BD98" s="430"/>
      <c r="BE98" s="431"/>
      <c r="BF98" s="432"/>
      <c r="BG98" s="430"/>
      <c r="BH98" s="431"/>
      <c r="BI98" s="432"/>
      <c r="BJ98" s="430"/>
      <c r="BK98" s="431"/>
      <c r="BL98" s="432"/>
      <c r="BM98" s="430"/>
      <c r="BN98" s="431"/>
      <c r="BO98" s="432"/>
      <c r="BP98" s="430"/>
      <c r="BQ98" s="431"/>
      <c r="BR98" s="432"/>
      <c r="BS98" s="430"/>
      <c r="BT98" s="431"/>
      <c r="BU98" s="432"/>
      <c r="BV98" s="430"/>
      <c r="BW98" s="431"/>
      <c r="BX98" s="432"/>
      <c r="BY98" s="430"/>
      <c r="BZ98" s="431"/>
      <c r="CA98" s="432"/>
      <c r="CB98" s="430"/>
      <c r="CC98" s="431"/>
      <c r="CD98" s="432"/>
      <c r="CE98" s="430"/>
      <c r="CF98" s="431"/>
      <c r="CG98" s="432"/>
      <c r="CH98" s="430"/>
      <c r="CI98" s="431"/>
      <c r="CJ98" s="432"/>
      <c r="CK98" s="430"/>
      <c r="CL98" s="431"/>
      <c r="CM98" s="432"/>
      <c r="CN98" s="430"/>
      <c r="CO98" s="431"/>
      <c r="CP98" s="432"/>
      <c r="CQ98" s="430"/>
      <c r="CR98" s="431"/>
      <c r="CS98" s="432"/>
      <c r="CT98" s="430"/>
      <c r="CU98" s="431"/>
      <c r="CV98" s="432"/>
      <c r="CW98" s="430"/>
      <c r="CX98" s="431"/>
      <c r="CY98" s="432"/>
      <c r="CZ98" s="430"/>
      <c r="DA98" s="431"/>
      <c r="DB98" s="432"/>
      <c r="DC98" s="430"/>
      <c r="DD98" s="431"/>
      <c r="DE98" s="432"/>
      <c r="DF98" s="430"/>
      <c r="DG98" s="431"/>
      <c r="DH98" s="432"/>
      <c r="DI98" s="430"/>
      <c r="DJ98" s="431"/>
      <c r="DK98" s="432"/>
      <c r="DL98" s="430"/>
      <c r="DM98" s="431"/>
      <c r="DN98" s="432"/>
      <c r="DO98" s="430"/>
      <c r="DP98" s="431"/>
      <c r="DQ98" s="432"/>
      <c r="DR98" s="430"/>
      <c r="DS98" s="431"/>
      <c r="DT98" s="432"/>
    </row>
    <row r="99" spans="1:126" ht="18" customHeight="1">
      <c r="A99" s="525"/>
      <c r="B99" s="498" t="s">
        <v>58</v>
      </c>
      <c r="C99" s="495">
        <v>44877</v>
      </c>
      <c r="D99" s="490" t="s">
        <v>501</v>
      </c>
      <c r="E99" s="412" t="s">
        <v>175</v>
      </c>
      <c r="F99" s="413" t="s">
        <v>36</v>
      </c>
      <c r="G99" s="414"/>
      <c r="H99" s="412" t="s">
        <v>176</v>
      </c>
      <c r="I99" s="413" t="s">
        <v>77</v>
      </c>
      <c r="J99" s="414"/>
      <c r="K99" s="412" t="s">
        <v>185</v>
      </c>
      <c r="L99" s="413" t="s">
        <v>33</v>
      </c>
      <c r="M99" s="414"/>
      <c r="N99" s="412" t="s">
        <v>179</v>
      </c>
      <c r="O99" s="413" t="s">
        <v>422</v>
      </c>
      <c r="P99" s="414"/>
      <c r="Q99" s="412" t="s">
        <v>180</v>
      </c>
      <c r="R99" s="413" t="s">
        <v>421</v>
      </c>
      <c r="S99" s="414"/>
      <c r="T99" s="412" t="s">
        <v>169</v>
      </c>
      <c r="U99" s="413" t="s">
        <v>39</v>
      </c>
      <c r="V99" s="414"/>
      <c r="W99" s="412" t="s">
        <v>170</v>
      </c>
      <c r="X99" s="413" t="s">
        <v>397</v>
      </c>
      <c r="Y99" s="414"/>
      <c r="Z99" s="412"/>
      <c r="AA99" s="413"/>
      <c r="AB99" s="414"/>
      <c r="AC99" s="412"/>
      <c r="AD99" s="413"/>
      <c r="AE99" s="414"/>
      <c r="AF99" s="412"/>
      <c r="AG99" s="413"/>
      <c r="AH99" s="414"/>
      <c r="AI99" s="412" t="s">
        <v>197</v>
      </c>
      <c r="AJ99" s="413" t="s">
        <v>14</v>
      </c>
      <c r="AK99" s="414" t="s">
        <v>18</v>
      </c>
      <c r="AL99" s="412" t="s">
        <v>195</v>
      </c>
      <c r="AM99" s="413" t="s">
        <v>35</v>
      </c>
      <c r="AN99" s="414" t="s">
        <v>8</v>
      </c>
      <c r="AO99" s="412" t="s">
        <v>195</v>
      </c>
      <c r="AP99" s="413" t="s">
        <v>427</v>
      </c>
      <c r="AQ99" s="414" t="s">
        <v>8</v>
      </c>
      <c r="AR99" s="412" t="s">
        <v>195</v>
      </c>
      <c r="AS99" s="413" t="s">
        <v>29</v>
      </c>
      <c r="AT99" s="414" t="s">
        <v>413</v>
      </c>
      <c r="AU99" s="412" t="s">
        <v>197</v>
      </c>
      <c r="AV99" s="413" t="s">
        <v>12</v>
      </c>
      <c r="AW99" s="414" t="s">
        <v>18</v>
      </c>
      <c r="AX99" s="412" t="s">
        <v>198</v>
      </c>
      <c r="AY99" s="413" t="s">
        <v>398</v>
      </c>
      <c r="AZ99" s="414" t="s">
        <v>18</v>
      </c>
      <c r="BA99" s="412" t="s">
        <v>196</v>
      </c>
      <c r="BB99" s="413" t="s">
        <v>594</v>
      </c>
      <c r="BC99" s="414" t="s">
        <v>438</v>
      </c>
      <c r="BD99" s="412" t="s">
        <v>199</v>
      </c>
      <c r="BE99" s="413" t="s">
        <v>32</v>
      </c>
      <c r="BF99" s="414" t="s">
        <v>413</v>
      </c>
      <c r="BG99" s="412" t="s">
        <v>197</v>
      </c>
      <c r="BH99" s="413" t="s">
        <v>3</v>
      </c>
      <c r="BI99" s="414" t="s">
        <v>596</v>
      </c>
      <c r="BJ99" s="412" t="s">
        <v>190</v>
      </c>
      <c r="BK99" s="413" t="s">
        <v>585</v>
      </c>
      <c r="BL99" s="414" t="s">
        <v>413</v>
      </c>
      <c r="BM99" s="412" t="s">
        <v>178</v>
      </c>
      <c r="BN99" s="413" t="s">
        <v>31</v>
      </c>
      <c r="BO99" s="414"/>
      <c r="BP99" s="412" t="s">
        <v>185</v>
      </c>
      <c r="BQ99" s="413" t="s">
        <v>30</v>
      </c>
      <c r="BR99" s="414"/>
      <c r="BS99" s="412"/>
      <c r="BT99" s="413"/>
      <c r="BU99" s="414"/>
      <c r="BV99" s="412"/>
      <c r="BW99" s="413"/>
      <c r="BX99" s="414"/>
      <c r="BY99" s="412"/>
      <c r="BZ99" s="413"/>
      <c r="CA99" s="414"/>
      <c r="CB99" s="412"/>
      <c r="CC99" s="413"/>
      <c r="CD99" s="414"/>
      <c r="CE99" s="412"/>
      <c r="CF99" s="413"/>
      <c r="CG99" s="414"/>
      <c r="CH99" s="412"/>
      <c r="CI99" s="413"/>
      <c r="CJ99" s="414"/>
      <c r="CK99" s="412"/>
      <c r="CL99" s="413"/>
      <c r="CM99" s="414"/>
      <c r="CN99" s="412"/>
      <c r="CO99" s="413"/>
      <c r="CP99" s="414"/>
      <c r="CQ99" s="412"/>
      <c r="CR99" s="413"/>
      <c r="CS99" s="414"/>
      <c r="CT99" s="412"/>
      <c r="CU99" s="413"/>
      <c r="CV99" s="414"/>
      <c r="CW99" s="412"/>
      <c r="CX99" s="413"/>
      <c r="CY99" s="414"/>
      <c r="CZ99" s="412"/>
      <c r="DA99" s="413"/>
      <c r="DB99" s="414"/>
      <c r="DC99" s="412"/>
      <c r="DD99" s="413"/>
      <c r="DE99" s="414"/>
      <c r="DF99" s="412"/>
      <c r="DG99" s="413"/>
      <c r="DH99" s="414"/>
      <c r="DI99" s="412"/>
      <c r="DJ99" s="413"/>
      <c r="DK99" s="414"/>
      <c r="DL99" s="412"/>
      <c r="DM99" s="413"/>
      <c r="DN99" s="414"/>
      <c r="DO99" s="412"/>
      <c r="DP99" s="413"/>
      <c r="DQ99" s="414"/>
      <c r="DR99" s="412"/>
      <c r="DS99" s="413"/>
      <c r="DT99" s="414"/>
    </row>
    <row r="100" spans="1:126" ht="18" customHeight="1">
      <c r="A100" s="525"/>
      <c r="B100" s="499"/>
      <c r="C100" s="496"/>
      <c r="D100" s="491"/>
      <c r="E100" s="418"/>
      <c r="F100" s="419"/>
      <c r="G100" s="420"/>
      <c r="H100" s="418"/>
      <c r="I100" s="419"/>
      <c r="J100" s="420"/>
      <c r="K100" s="418"/>
      <c r="L100" s="419"/>
      <c r="M100" s="420"/>
      <c r="N100" s="418"/>
      <c r="O100" s="419"/>
      <c r="P100" s="420"/>
      <c r="Q100" s="418"/>
      <c r="R100" s="419"/>
      <c r="S100" s="420"/>
      <c r="T100" s="418"/>
      <c r="U100" s="419"/>
      <c r="V100" s="420"/>
      <c r="W100" s="418"/>
      <c r="X100" s="419"/>
      <c r="Y100" s="420"/>
      <c r="Z100" s="418"/>
      <c r="AA100" s="419"/>
      <c r="AB100" s="420"/>
      <c r="AC100" s="418"/>
      <c r="AD100" s="419"/>
      <c r="AE100" s="420"/>
      <c r="AF100" s="418"/>
      <c r="AG100" s="419"/>
      <c r="AH100" s="420"/>
      <c r="AI100" s="418"/>
      <c r="AJ100" s="419"/>
      <c r="AK100" s="420"/>
      <c r="AL100" s="418"/>
      <c r="AM100" s="419" t="s">
        <v>64</v>
      </c>
      <c r="AN100" s="420"/>
      <c r="AO100" s="418"/>
      <c r="AP100" s="419" t="s">
        <v>430</v>
      </c>
      <c r="AQ100" s="420"/>
      <c r="AR100" s="418"/>
      <c r="AS100" s="419" t="s">
        <v>42</v>
      </c>
      <c r="AT100" s="420"/>
      <c r="AU100" s="418"/>
      <c r="AV100" s="419"/>
      <c r="AW100" s="420"/>
      <c r="AX100" s="418"/>
      <c r="AY100" s="419"/>
      <c r="AZ100" s="420"/>
      <c r="BA100" s="418"/>
      <c r="BB100" s="419"/>
      <c r="BC100" s="420"/>
      <c r="BD100" s="418"/>
      <c r="BE100" s="419"/>
      <c r="BF100" s="420"/>
      <c r="BG100" s="418"/>
      <c r="BH100" s="419"/>
      <c r="BI100" s="420"/>
      <c r="BJ100" s="418"/>
      <c r="BK100" s="419" t="s">
        <v>583</v>
      </c>
      <c r="BL100" s="420"/>
      <c r="BM100" s="418"/>
      <c r="BN100" s="419"/>
      <c r="BO100" s="420"/>
      <c r="BP100" s="418"/>
      <c r="BQ100" s="419"/>
      <c r="BR100" s="420"/>
      <c r="BS100" s="418"/>
      <c r="BT100" s="419"/>
      <c r="BU100" s="420"/>
      <c r="BV100" s="418"/>
      <c r="BW100" s="419"/>
      <c r="BX100" s="420"/>
      <c r="BY100" s="418"/>
      <c r="BZ100" s="419"/>
      <c r="CA100" s="420"/>
      <c r="CB100" s="418"/>
      <c r="CC100" s="419"/>
      <c r="CD100" s="420"/>
      <c r="CE100" s="418"/>
      <c r="CF100" s="419"/>
      <c r="CG100" s="420"/>
      <c r="CH100" s="418"/>
      <c r="CI100" s="419"/>
      <c r="CJ100" s="420"/>
      <c r="CK100" s="418"/>
      <c r="CL100" s="419"/>
      <c r="CM100" s="420"/>
      <c r="CN100" s="418"/>
      <c r="CO100" s="419"/>
      <c r="CP100" s="420"/>
      <c r="CQ100" s="418"/>
      <c r="CR100" s="419"/>
      <c r="CS100" s="420"/>
      <c r="CT100" s="418"/>
      <c r="CU100" s="419"/>
      <c r="CV100" s="420"/>
      <c r="CW100" s="418"/>
      <c r="CX100" s="419"/>
      <c r="CY100" s="420"/>
      <c r="CZ100" s="418"/>
      <c r="DA100" s="419"/>
      <c r="DB100" s="420"/>
      <c r="DC100" s="418"/>
      <c r="DD100" s="419"/>
      <c r="DE100" s="420"/>
      <c r="DF100" s="418"/>
      <c r="DG100" s="419"/>
      <c r="DH100" s="420"/>
      <c r="DI100" s="418"/>
      <c r="DJ100" s="419"/>
      <c r="DK100" s="420"/>
      <c r="DL100" s="418"/>
      <c r="DM100" s="419"/>
      <c r="DN100" s="420"/>
      <c r="DO100" s="418"/>
      <c r="DP100" s="419"/>
      <c r="DQ100" s="420"/>
      <c r="DR100" s="418"/>
      <c r="DS100" s="419"/>
      <c r="DT100" s="420"/>
    </row>
    <row r="101" spans="1:126" ht="18" customHeight="1">
      <c r="A101" s="525"/>
      <c r="B101" s="499"/>
      <c r="C101" s="496"/>
      <c r="D101" s="488" t="s">
        <v>502</v>
      </c>
      <c r="E101" s="424" t="s">
        <v>176</v>
      </c>
      <c r="F101" s="425" t="s">
        <v>422</v>
      </c>
      <c r="G101" s="426"/>
      <c r="H101" s="424" t="s">
        <v>177</v>
      </c>
      <c r="I101" s="425" t="s">
        <v>31</v>
      </c>
      <c r="J101" s="426"/>
      <c r="K101" s="424" t="s">
        <v>186</v>
      </c>
      <c r="L101" s="425" t="s">
        <v>61</v>
      </c>
      <c r="M101" s="426"/>
      <c r="N101" s="424" t="s">
        <v>187</v>
      </c>
      <c r="O101" s="425" t="s">
        <v>40</v>
      </c>
      <c r="P101" s="426"/>
      <c r="Q101" s="424" t="s">
        <v>188</v>
      </c>
      <c r="R101" s="425" t="s">
        <v>12</v>
      </c>
      <c r="S101" s="426"/>
      <c r="T101" s="424" t="s">
        <v>170</v>
      </c>
      <c r="U101" s="425" t="s">
        <v>421</v>
      </c>
      <c r="V101" s="426"/>
      <c r="W101" s="424" t="s">
        <v>171</v>
      </c>
      <c r="X101" s="425" t="s">
        <v>397</v>
      </c>
      <c r="Y101" s="426"/>
      <c r="Z101" s="424"/>
      <c r="AA101" s="425"/>
      <c r="AB101" s="426"/>
      <c r="AC101" s="424"/>
      <c r="AD101" s="425"/>
      <c r="AE101" s="426"/>
      <c r="AF101" s="424"/>
      <c r="AG101" s="425"/>
      <c r="AH101" s="426"/>
      <c r="AI101" s="424" t="s">
        <v>197</v>
      </c>
      <c r="AJ101" s="425" t="s">
        <v>14</v>
      </c>
      <c r="AK101" s="426" t="s">
        <v>18</v>
      </c>
      <c r="AL101" s="424" t="s">
        <v>198</v>
      </c>
      <c r="AM101" s="425" t="s">
        <v>116</v>
      </c>
      <c r="AN101" s="426" t="s">
        <v>18</v>
      </c>
      <c r="AO101" s="424" t="s">
        <v>196</v>
      </c>
      <c r="AP101" s="425" t="s">
        <v>3</v>
      </c>
      <c r="AQ101" s="426" t="s">
        <v>438</v>
      </c>
      <c r="AR101" s="424" t="s">
        <v>197</v>
      </c>
      <c r="AS101" s="425" t="s">
        <v>60</v>
      </c>
      <c r="AT101" s="426" t="s">
        <v>18</v>
      </c>
      <c r="AU101" s="424" t="s">
        <v>195</v>
      </c>
      <c r="AV101" s="425" t="s">
        <v>414</v>
      </c>
      <c r="AW101" s="426" t="s">
        <v>8</v>
      </c>
      <c r="AX101" s="424" t="s">
        <v>195</v>
      </c>
      <c r="AY101" s="425" t="s">
        <v>430</v>
      </c>
      <c r="AZ101" s="426" t="s">
        <v>8</v>
      </c>
      <c r="BA101" s="424" t="s">
        <v>195</v>
      </c>
      <c r="BB101" s="425" t="s">
        <v>427</v>
      </c>
      <c r="BC101" s="426" t="s">
        <v>59</v>
      </c>
      <c r="BD101" s="424" t="s">
        <v>190</v>
      </c>
      <c r="BE101" s="425" t="s">
        <v>586</v>
      </c>
      <c r="BF101" s="426" t="s">
        <v>413</v>
      </c>
      <c r="BG101" s="424" t="s">
        <v>195</v>
      </c>
      <c r="BH101" s="425" t="s">
        <v>29</v>
      </c>
      <c r="BI101" s="426" t="s">
        <v>19</v>
      </c>
      <c r="BJ101" s="424" t="s">
        <v>197</v>
      </c>
      <c r="BK101" s="425" t="s">
        <v>32</v>
      </c>
      <c r="BL101" s="426" t="s">
        <v>596</v>
      </c>
      <c r="BM101" s="424" t="s">
        <v>579</v>
      </c>
      <c r="BN101" s="425"/>
      <c r="BO101" s="426"/>
      <c r="BP101" s="424" t="s">
        <v>579</v>
      </c>
      <c r="BQ101" s="425"/>
      <c r="BR101" s="426"/>
      <c r="BS101" s="424"/>
      <c r="BT101" s="425"/>
      <c r="BU101" s="426"/>
      <c r="BV101" s="424"/>
      <c r="BW101" s="425"/>
      <c r="BX101" s="426"/>
      <c r="BY101" s="424"/>
      <c r="BZ101" s="425"/>
      <c r="CA101" s="426"/>
      <c r="CB101" s="424"/>
      <c r="CC101" s="425"/>
      <c r="CD101" s="426"/>
      <c r="CE101" s="424"/>
      <c r="CF101" s="425"/>
      <c r="CG101" s="426"/>
      <c r="CH101" s="424"/>
      <c r="CI101" s="425"/>
      <c r="CJ101" s="426"/>
      <c r="CK101" s="424"/>
      <c r="CL101" s="425"/>
      <c r="CM101" s="426"/>
      <c r="CN101" s="424"/>
      <c r="CO101" s="425"/>
      <c r="CP101" s="426"/>
      <c r="CQ101" s="424"/>
      <c r="CR101" s="425"/>
      <c r="CS101" s="426"/>
      <c r="CT101" s="424"/>
      <c r="CU101" s="425"/>
      <c r="CV101" s="426"/>
      <c r="CW101" s="424"/>
      <c r="CX101" s="425"/>
      <c r="CY101" s="426"/>
      <c r="CZ101" s="424"/>
      <c r="DA101" s="425"/>
      <c r="DB101" s="426"/>
      <c r="DC101" s="424"/>
      <c r="DD101" s="425"/>
      <c r="DE101" s="426"/>
      <c r="DF101" s="424"/>
      <c r="DG101" s="425"/>
      <c r="DH101" s="426"/>
      <c r="DI101" s="424"/>
      <c r="DJ101" s="425"/>
      <c r="DK101" s="426"/>
      <c r="DL101" s="424"/>
      <c r="DM101" s="425"/>
      <c r="DN101" s="426"/>
      <c r="DO101" s="424"/>
      <c r="DP101" s="425"/>
      <c r="DQ101" s="426"/>
      <c r="DR101" s="424"/>
      <c r="DS101" s="425"/>
      <c r="DT101" s="426"/>
    </row>
    <row r="102" spans="1:126" ht="18" customHeight="1">
      <c r="A102" s="525"/>
      <c r="B102" s="499"/>
      <c r="C102" s="496"/>
      <c r="D102" s="491"/>
      <c r="E102" s="418"/>
      <c r="F102" s="419"/>
      <c r="G102" s="420"/>
      <c r="H102" s="418"/>
      <c r="I102" s="419"/>
      <c r="J102" s="420"/>
      <c r="K102" s="418"/>
      <c r="L102" s="419"/>
      <c r="M102" s="420"/>
      <c r="N102" s="418"/>
      <c r="O102" s="419"/>
      <c r="P102" s="420"/>
      <c r="Q102" s="418"/>
      <c r="R102" s="419"/>
      <c r="S102" s="420"/>
      <c r="T102" s="418"/>
      <c r="U102" s="419"/>
      <c r="V102" s="420"/>
      <c r="W102" s="418"/>
      <c r="X102" s="419"/>
      <c r="Y102" s="420"/>
      <c r="Z102" s="418"/>
      <c r="AA102" s="419"/>
      <c r="AB102" s="420"/>
      <c r="AC102" s="418"/>
      <c r="AD102" s="419"/>
      <c r="AE102" s="420"/>
      <c r="AF102" s="418"/>
      <c r="AG102" s="419"/>
      <c r="AH102" s="420"/>
      <c r="AI102" s="418"/>
      <c r="AJ102" s="419"/>
      <c r="AK102" s="420"/>
      <c r="AL102" s="418"/>
      <c r="AM102" s="419"/>
      <c r="AN102" s="420"/>
      <c r="AO102" s="418"/>
      <c r="AP102" s="419"/>
      <c r="AQ102" s="420"/>
      <c r="AR102" s="418"/>
      <c r="AS102" s="419"/>
      <c r="AT102" s="420"/>
      <c r="AU102" s="418"/>
      <c r="AV102" s="419" t="s">
        <v>594</v>
      </c>
      <c r="AW102" s="420"/>
      <c r="AX102" s="418"/>
      <c r="AY102" s="419" t="s">
        <v>35</v>
      </c>
      <c r="AZ102" s="420"/>
      <c r="BA102" s="418"/>
      <c r="BB102" s="419" t="s">
        <v>398</v>
      </c>
      <c r="BC102" s="420" t="s">
        <v>565</v>
      </c>
      <c r="BD102" s="418"/>
      <c r="BE102" s="419" t="s">
        <v>592</v>
      </c>
      <c r="BF102" s="420"/>
      <c r="BG102" s="418"/>
      <c r="BH102" s="419" t="s">
        <v>436</v>
      </c>
      <c r="BI102" s="420" t="s">
        <v>23</v>
      </c>
      <c r="BJ102" s="418"/>
      <c r="BK102" s="419"/>
      <c r="BL102" s="420"/>
      <c r="BM102" s="418"/>
      <c r="BN102" s="419"/>
      <c r="BO102" s="420"/>
      <c r="BP102" s="418"/>
      <c r="BQ102" s="419"/>
      <c r="BR102" s="420"/>
      <c r="BS102" s="418"/>
      <c r="BT102" s="419"/>
      <c r="BU102" s="420"/>
      <c r="BV102" s="418"/>
      <c r="BW102" s="419"/>
      <c r="BX102" s="420"/>
      <c r="BY102" s="418"/>
      <c r="BZ102" s="419"/>
      <c r="CA102" s="420"/>
      <c r="CB102" s="418"/>
      <c r="CC102" s="419"/>
      <c r="CD102" s="420"/>
      <c r="CE102" s="418"/>
      <c r="CF102" s="419"/>
      <c r="CG102" s="420"/>
      <c r="CH102" s="418"/>
      <c r="CI102" s="419"/>
      <c r="CJ102" s="420"/>
      <c r="CK102" s="418"/>
      <c r="CL102" s="419"/>
      <c r="CM102" s="420"/>
      <c r="CN102" s="418"/>
      <c r="CO102" s="419"/>
      <c r="CP102" s="420"/>
      <c r="CQ102" s="418"/>
      <c r="CR102" s="419"/>
      <c r="CS102" s="420"/>
      <c r="CT102" s="418"/>
      <c r="CU102" s="419"/>
      <c r="CV102" s="420"/>
      <c r="CW102" s="418"/>
      <c r="CX102" s="419"/>
      <c r="CY102" s="420"/>
      <c r="CZ102" s="418"/>
      <c r="DA102" s="419"/>
      <c r="DB102" s="420"/>
      <c r="DC102" s="418"/>
      <c r="DD102" s="419"/>
      <c r="DE102" s="420"/>
      <c r="DF102" s="418"/>
      <c r="DG102" s="419"/>
      <c r="DH102" s="420"/>
      <c r="DI102" s="418"/>
      <c r="DJ102" s="419"/>
      <c r="DK102" s="420"/>
      <c r="DL102" s="418"/>
      <c r="DM102" s="419"/>
      <c r="DN102" s="420"/>
      <c r="DO102" s="418"/>
      <c r="DP102" s="419"/>
      <c r="DQ102" s="420"/>
      <c r="DR102" s="418"/>
      <c r="DS102" s="419"/>
      <c r="DT102" s="420"/>
    </row>
    <row r="103" spans="1:126" ht="18" customHeight="1">
      <c r="A103" s="525"/>
      <c r="B103" s="499"/>
      <c r="C103" s="496"/>
      <c r="D103" s="488" t="s">
        <v>503</v>
      </c>
      <c r="E103" s="427"/>
      <c r="F103" s="428"/>
      <c r="G103" s="433"/>
      <c r="H103" s="427"/>
      <c r="I103" s="428"/>
      <c r="J103" s="433"/>
      <c r="K103" s="427"/>
      <c r="L103" s="428"/>
      <c r="M103" s="433"/>
      <c r="N103" s="427"/>
      <c r="O103" s="428"/>
      <c r="P103" s="433"/>
      <c r="Q103" s="427"/>
      <c r="R103" s="428"/>
      <c r="S103" s="433"/>
      <c r="T103" s="427"/>
      <c r="U103" s="428"/>
      <c r="V103" s="433"/>
      <c r="W103" s="427"/>
      <c r="X103" s="428"/>
      <c r="Y103" s="433"/>
      <c r="Z103" s="427"/>
      <c r="AA103" s="428"/>
      <c r="AB103" s="433"/>
      <c r="AC103" s="427"/>
      <c r="AD103" s="428"/>
      <c r="AE103" s="433"/>
      <c r="AF103" s="427"/>
      <c r="AG103" s="428"/>
      <c r="AH103" s="433"/>
      <c r="AI103" s="427"/>
      <c r="AJ103" s="428"/>
      <c r="AK103" s="433"/>
      <c r="AL103" s="427"/>
      <c r="AM103" s="428"/>
      <c r="AN103" s="433"/>
      <c r="AO103" s="427"/>
      <c r="AP103" s="428"/>
      <c r="AQ103" s="433"/>
      <c r="AR103" s="427"/>
      <c r="AS103" s="428"/>
      <c r="AT103" s="433"/>
      <c r="AU103" s="427"/>
      <c r="AV103" s="428"/>
      <c r="AW103" s="433"/>
      <c r="AX103" s="427"/>
      <c r="AY103" s="428"/>
      <c r="AZ103" s="433"/>
      <c r="BA103" s="427"/>
      <c r="BB103" s="428"/>
      <c r="BC103" s="433"/>
      <c r="BD103" s="427"/>
      <c r="BE103" s="428"/>
      <c r="BF103" s="433"/>
      <c r="BG103" s="427"/>
      <c r="BH103" s="428"/>
      <c r="BI103" s="433"/>
      <c r="BJ103" s="427"/>
      <c r="BK103" s="428"/>
      <c r="BL103" s="433"/>
      <c r="BM103" s="427"/>
      <c r="BN103" s="428"/>
      <c r="BO103" s="433"/>
      <c r="BP103" s="427"/>
      <c r="BQ103" s="428"/>
      <c r="BR103" s="433"/>
      <c r="BS103" s="427"/>
      <c r="BT103" s="428"/>
      <c r="BU103" s="433"/>
      <c r="BV103" s="427"/>
      <c r="BW103" s="428"/>
      <c r="BX103" s="433"/>
      <c r="BY103" s="427"/>
      <c r="BZ103" s="428"/>
      <c r="CA103" s="433"/>
      <c r="CB103" s="427"/>
      <c r="CC103" s="428"/>
      <c r="CD103" s="433"/>
      <c r="CE103" s="427"/>
      <c r="CF103" s="428"/>
      <c r="CG103" s="429"/>
      <c r="CH103" s="427"/>
      <c r="CI103" s="428"/>
      <c r="CJ103" s="429"/>
      <c r="CK103" s="427"/>
      <c r="CL103" s="428"/>
      <c r="CM103" s="429"/>
      <c r="CN103" s="427"/>
      <c r="CO103" s="428"/>
      <c r="CP103" s="429"/>
      <c r="CQ103" s="427"/>
      <c r="CR103" s="428"/>
      <c r="CS103" s="429"/>
      <c r="CT103" s="427"/>
      <c r="CU103" s="428"/>
      <c r="CV103" s="429"/>
      <c r="CW103" s="427"/>
      <c r="CX103" s="428"/>
      <c r="CY103" s="429"/>
      <c r="CZ103" s="427"/>
      <c r="DA103" s="428"/>
      <c r="DB103" s="429"/>
      <c r="DC103" s="427"/>
      <c r="DD103" s="428"/>
      <c r="DE103" s="429"/>
      <c r="DF103" s="427"/>
      <c r="DG103" s="428"/>
      <c r="DH103" s="429"/>
      <c r="DI103" s="427"/>
      <c r="DJ103" s="428"/>
      <c r="DK103" s="429"/>
      <c r="DL103" s="427"/>
      <c r="DM103" s="428"/>
      <c r="DN103" s="429"/>
      <c r="DO103" s="427"/>
      <c r="DP103" s="428"/>
      <c r="DQ103" s="429"/>
      <c r="DR103" s="427"/>
      <c r="DS103" s="428"/>
      <c r="DT103" s="429"/>
    </row>
    <row r="104" spans="1:126" ht="18" customHeight="1" thickBot="1">
      <c r="A104" s="525"/>
      <c r="B104" s="500"/>
      <c r="C104" s="497"/>
      <c r="D104" s="489"/>
      <c r="E104" s="430"/>
      <c r="F104" s="431"/>
      <c r="G104" s="432"/>
      <c r="H104" s="430"/>
      <c r="I104" s="431"/>
      <c r="J104" s="432"/>
      <c r="K104" s="430"/>
      <c r="L104" s="431"/>
      <c r="M104" s="432"/>
      <c r="N104" s="430"/>
      <c r="O104" s="431"/>
      <c r="P104" s="432"/>
      <c r="Q104" s="430"/>
      <c r="R104" s="431"/>
      <c r="S104" s="432"/>
      <c r="T104" s="430"/>
      <c r="U104" s="431"/>
      <c r="V104" s="432"/>
      <c r="W104" s="430"/>
      <c r="X104" s="431"/>
      <c r="Y104" s="432"/>
      <c r="Z104" s="430"/>
      <c r="AA104" s="431"/>
      <c r="AB104" s="432"/>
      <c r="AC104" s="430"/>
      <c r="AD104" s="431"/>
      <c r="AE104" s="432"/>
      <c r="AF104" s="430"/>
      <c r="AG104" s="431"/>
      <c r="AH104" s="432"/>
      <c r="AI104" s="430"/>
      <c r="AJ104" s="431"/>
      <c r="AK104" s="432"/>
      <c r="AL104" s="430"/>
      <c r="AM104" s="431"/>
      <c r="AN104" s="432"/>
      <c r="AO104" s="430"/>
      <c r="AP104" s="431"/>
      <c r="AQ104" s="432"/>
      <c r="AR104" s="430"/>
      <c r="AS104" s="431"/>
      <c r="AT104" s="432"/>
      <c r="AU104" s="430"/>
      <c r="AV104" s="431"/>
      <c r="AW104" s="432"/>
      <c r="AX104" s="430"/>
      <c r="AY104" s="431"/>
      <c r="AZ104" s="432"/>
      <c r="BA104" s="430"/>
      <c r="BB104" s="431"/>
      <c r="BC104" s="432"/>
      <c r="BD104" s="430"/>
      <c r="BE104" s="431"/>
      <c r="BF104" s="432"/>
      <c r="BG104" s="430"/>
      <c r="BH104" s="431"/>
      <c r="BI104" s="432"/>
      <c r="BJ104" s="430"/>
      <c r="BK104" s="431"/>
      <c r="BL104" s="432"/>
      <c r="BM104" s="430"/>
      <c r="BN104" s="431"/>
      <c r="BO104" s="432"/>
      <c r="BP104" s="430"/>
      <c r="BQ104" s="431"/>
      <c r="BR104" s="432"/>
      <c r="BS104" s="430"/>
      <c r="BT104" s="431"/>
      <c r="BU104" s="432"/>
      <c r="BV104" s="430"/>
      <c r="BW104" s="431"/>
      <c r="BX104" s="432"/>
      <c r="BY104" s="430"/>
      <c r="BZ104" s="431"/>
      <c r="CA104" s="432"/>
      <c r="CB104" s="430"/>
      <c r="CC104" s="431"/>
      <c r="CD104" s="432"/>
      <c r="CE104" s="430"/>
      <c r="CF104" s="431"/>
      <c r="CG104" s="432"/>
      <c r="CH104" s="430"/>
      <c r="CI104" s="431"/>
      <c r="CJ104" s="432"/>
      <c r="CK104" s="430"/>
      <c r="CL104" s="431"/>
      <c r="CM104" s="432"/>
      <c r="CN104" s="430"/>
      <c r="CO104" s="431"/>
      <c r="CP104" s="432"/>
      <c r="CQ104" s="430"/>
      <c r="CR104" s="431"/>
      <c r="CS104" s="432"/>
      <c r="CT104" s="430"/>
      <c r="CU104" s="431"/>
      <c r="CV104" s="432"/>
      <c r="CW104" s="430"/>
      <c r="CX104" s="431"/>
      <c r="CY104" s="432"/>
      <c r="CZ104" s="430"/>
      <c r="DA104" s="431"/>
      <c r="DB104" s="432"/>
      <c r="DC104" s="430"/>
      <c r="DD104" s="431"/>
      <c r="DE104" s="432"/>
      <c r="DF104" s="430"/>
      <c r="DG104" s="431"/>
      <c r="DH104" s="432"/>
      <c r="DI104" s="430"/>
      <c r="DJ104" s="431"/>
      <c r="DK104" s="432"/>
      <c r="DL104" s="430"/>
      <c r="DM104" s="431"/>
      <c r="DN104" s="432"/>
      <c r="DO104" s="430"/>
      <c r="DP104" s="431"/>
      <c r="DQ104" s="432"/>
      <c r="DR104" s="430"/>
      <c r="DS104" s="431"/>
      <c r="DT104" s="432"/>
    </row>
    <row r="105" spans="1:126" ht="18" customHeight="1">
      <c r="A105" s="525"/>
      <c r="B105" s="492" t="s">
        <v>11</v>
      </c>
      <c r="C105" s="495">
        <v>44878</v>
      </c>
      <c r="D105" s="490" t="s">
        <v>501</v>
      </c>
      <c r="E105" s="412"/>
      <c r="F105" s="413"/>
      <c r="G105" s="414"/>
      <c r="H105" s="412"/>
      <c r="I105" s="413"/>
      <c r="J105" s="414"/>
      <c r="K105" s="412"/>
      <c r="L105" s="413"/>
      <c r="M105" s="414"/>
      <c r="N105" s="412"/>
      <c r="O105" s="413"/>
      <c r="P105" s="414"/>
      <c r="Q105" s="412"/>
      <c r="R105" s="413"/>
      <c r="S105" s="414"/>
      <c r="T105" s="412"/>
      <c r="U105" s="413"/>
      <c r="V105" s="414"/>
      <c r="W105" s="412"/>
      <c r="X105" s="413"/>
      <c r="Y105" s="414"/>
      <c r="Z105" s="412"/>
      <c r="AA105" s="413"/>
      <c r="AB105" s="414"/>
      <c r="AC105" s="412"/>
      <c r="AD105" s="413"/>
      <c r="AE105" s="414"/>
      <c r="AF105" s="412"/>
      <c r="AG105" s="413"/>
      <c r="AH105" s="414"/>
      <c r="AI105" s="412" t="s">
        <v>198</v>
      </c>
      <c r="AJ105" s="413" t="s">
        <v>116</v>
      </c>
      <c r="AK105" s="414" t="s">
        <v>18</v>
      </c>
      <c r="AL105" s="412" t="s">
        <v>199</v>
      </c>
      <c r="AM105" s="413" t="s">
        <v>14</v>
      </c>
      <c r="AN105" s="414" t="s">
        <v>413</v>
      </c>
      <c r="AO105" s="412" t="s">
        <v>197</v>
      </c>
      <c r="AP105" s="413" t="s">
        <v>60</v>
      </c>
      <c r="AQ105" s="414" t="s">
        <v>18</v>
      </c>
      <c r="AR105" s="412" t="s">
        <v>195</v>
      </c>
      <c r="AS105" s="413" t="s">
        <v>29</v>
      </c>
      <c r="AT105" s="414" t="s">
        <v>8</v>
      </c>
      <c r="AU105" s="412" t="s">
        <v>195</v>
      </c>
      <c r="AV105" s="413" t="s">
        <v>414</v>
      </c>
      <c r="AW105" s="414" t="s">
        <v>8</v>
      </c>
      <c r="AX105" s="412" t="s">
        <v>199</v>
      </c>
      <c r="AY105" s="413" t="s">
        <v>3</v>
      </c>
      <c r="AZ105" s="414" t="s">
        <v>23</v>
      </c>
      <c r="BA105" s="412" t="s">
        <v>197</v>
      </c>
      <c r="BB105" s="413" t="s">
        <v>398</v>
      </c>
      <c r="BC105" s="414" t="s">
        <v>18</v>
      </c>
      <c r="BD105" s="412" t="s">
        <v>195</v>
      </c>
      <c r="BE105" s="413" t="s">
        <v>64</v>
      </c>
      <c r="BF105" s="414" t="s">
        <v>19</v>
      </c>
      <c r="BG105" s="412" t="s">
        <v>190</v>
      </c>
      <c r="BH105" s="413" t="s">
        <v>430</v>
      </c>
      <c r="BI105" s="414" t="s">
        <v>413</v>
      </c>
      <c r="BJ105" s="412" t="s">
        <v>195</v>
      </c>
      <c r="BK105" s="413" t="s">
        <v>427</v>
      </c>
      <c r="BL105" s="414" t="s">
        <v>59</v>
      </c>
      <c r="BM105" s="412"/>
      <c r="BN105" s="413"/>
      <c r="BO105" s="414"/>
      <c r="BP105" s="412"/>
      <c r="BQ105" s="413"/>
      <c r="BR105" s="414"/>
      <c r="BS105" s="412"/>
      <c r="BT105" s="413"/>
      <c r="BU105" s="414"/>
      <c r="BV105" s="412"/>
      <c r="BW105" s="413"/>
      <c r="BX105" s="414"/>
      <c r="BY105" s="412"/>
      <c r="BZ105" s="413"/>
      <c r="CA105" s="414"/>
      <c r="CB105" s="412"/>
      <c r="CC105" s="413"/>
      <c r="CD105" s="414"/>
      <c r="CE105" s="412"/>
      <c r="CF105" s="413"/>
      <c r="CG105" s="414"/>
      <c r="CH105" s="412"/>
      <c r="CI105" s="413"/>
      <c r="CJ105" s="414"/>
      <c r="CK105" s="412"/>
      <c r="CL105" s="413"/>
      <c r="CM105" s="414"/>
      <c r="CN105" s="412"/>
      <c r="CO105" s="413"/>
      <c r="CP105" s="414"/>
      <c r="CQ105" s="412"/>
      <c r="CR105" s="413"/>
      <c r="CS105" s="414"/>
      <c r="CT105" s="412"/>
      <c r="CU105" s="413"/>
      <c r="CV105" s="414"/>
      <c r="CW105" s="412"/>
      <c r="CX105" s="413"/>
      <c r="CY105" s="414"/>
      <c r="CZ105" s="412"/>
      <c r="DA105" s="413"/>
      <c r="DB105" s="414"/>
      <c r="DC105" s="412"/>
      <c r="DD105" s="413"/>
      <c r="DE105" s="414"/>
      <c r="DF105" s="412"/>
      <c r="DG105" s="413"/>
      <c r="DH105" s="414"/>
      <c r="DI105" s="412"/>
      <c r="DJ105" s="413"/>
      <c r="DK105" s="414"/>
      <c r="DL105" s="412"/>
      <c r="DM105" s="413"/>
      <c r="DN105" s="414"/>
      <c r="DO105" s="412"/>
      <c r="DP105" s="413"/>
      <c r="DQ105" s="414"/>
      <c r="DR105" s="412"/>
      <c r="DS105" s="413"/>
      <c r="DT105" s="414"/>
    </row>
    <row r="106" spans="1:126" ht="18" customHeight="1">
      <c r="A106" s="525"/>
      <c r="B106" s="493"/>
      <c r="C106" s="496"/>
      <c r="D106" s="491"/>
      <c r="E106" s="418"/>
      <c r="F106" s="419"/>
      <c r="G106" s="420"/>
      <c r="H106" s="418"/>
      <c r="I106" s="419"/>
      <c r="J106" s="420"/>
      <c r="K106" s="418"/>
      <c r="L106" s="419"/>
      <c r="M106" s="420"/>
      <c r="N106" s="418"/>
      <c r="O106" s="419"/>
      <c r="P106" s="420"/>
      <c r="Q106" s="418"/>
      <c r="R106" s="419"/>
      <c r="S106" s="420"/>
      <c r="T106" s="418"/>
      <c r="U106" s="419"/>
      <c r="V106" s="420"/>
      <c r="W106" s="418"/>
      <c r="X106" s="419"/>
      <c r="Y106" s="420"/>
      <c r="Z106" s="418"/>
      <c r="AA106" s="419"/>
      <c r="AB106" s="420"/>
      <c r="AC106" s="418"/>
      <c r="AD106" s="419"/>
      <c r="AE106" s="420"/>
      <c r="AF106" s="418"/>
      <c r="AG106" s="419"/>
      <c r="AH106" s="420"/>
      <c r="AI106" s="418"/>
      <c r="AJ106" s="419"/>
      <c r="AK106" s="420"/>
      <c r="AL106" s="418"/>
      <c r="AM106" s="419"/>
      <c r="AN106" s="420"/>
      <c r="AO106" s="418"/>
      <c r="AP106" s="419"/>
      <c r="AQ106" s="420"/>
      <c r="AR106" s="418"/>
      <c r="AS106" s="419" t="s">
        <v>42</v>
      </c>
      <c r="AT106" s="420"/>
      <c r="AU106" s="418"/>
      <c r="AV106" s="419" t="s">
        <v>61</v>
      </c>
      <c r="AW106" s="420"/>
      <c r="AX106" s="418"/>
      <c r="AY106" s="419"/>
      <c r="AZ106" s="420"/>
      <c r="BA106" s="418"/>
      <c r="BB106" s="419"/>
      <c r="BC106" s="420"/>
      <c r="BD106" s="418"/>
      <c r="BE106" s="419" t="s">
        <v>35</v>
      </c>
      <c r="BF106" s="420" t="s">
        <v>23</v>
      </c>
      <c r="BG106" s="418"/>
      <c r="BH106" s="419" t="s">
        <v>436</v>
      </c>
      <c r="BI106" s="420"/>
      <c r="BJ106" s="418"/>
      <c r="BK106" s="419" t="s">
        <v>40</v>
      </c>
      <c r="BL106" s="420" t="s">
        <v>565</v>
      </c>
      <c r="BM106" s="418"/>
      <c r="BN106" s="419"/>
      <c r="BO106" s="420"/>
      <c r="BP106" s="418"/>
      <c r="BQ106" s="419"/>
      <c r="BR106" s="420"/>
      <c r="BS106" s="418"/>
      <c r="BT106" s="419"/>
      <c r="BU106" s="420"/>
      <c r="BV106" s="418"/>
      <c r="BW106" s="419"/>
      <c r="BX106" s="420"/>
      <c r="BY106" s="418"/>
      <c r="BZ106" s="419"/>
      <c r="CA106" s="420"/>
      <c r="CB106" s="418"/>
      <c r="CC106" s="419"/>
      <c r="CD106" s="420"/>
      <c r="CE106" s="418"/>
      <c r="CF106" s="419"/>
      <c r="CG106" s="420"/>
      <c r="CH106" s="418"/>
      <c r="CI106" s="419"/>
      <c r="CJ106" s="420"/>
      <c r="CK106" s="418"/>
      <c r="CL106" s="419"/>
      <c r="CM106" s="420"/>
      <c r="CN106" s="418"/>
      <c r="CO106" s="419"/>
      <c r="CP106" s="420"/>
      <c r="CQ106" s="418"/>
      <c r="CR106" s="419"/>
      <c r="CS106" s="420"/>
      <c r="CT106" s="418"/>
      <c r="CU106" s="419"/>
      <c r="CV106" s="420"/>
      <c r="CW106" s="418"/>
      <c r="CX106" s="419"/>
      <c r="CY106" s="420"/>
      <c r="CZ106" s="418"/>
      <c r="DA106" s="419"/>
      <c r="DB106" s="420"/>
      <c r="DC106" s="418"/>
      <c r="DD106" s="419"/>
      <c r="DE106" s="420"/>
      <c r="DF106" s="418"/>
      <c r="DG106" s="419"/>
      <c r="DH106" s="420"/>
      <c r="DI106" s="418"/>
      <c r="DJ106" s="419"/>
      <c r="DK106" s="420"/>
      <c r="DL106" s="418"/>
      <c r="DM106" s="419"/>
      <c r="DN106" s="420"/>
      <c r="DO106" s="418"/>
      <c r="DP106" s="419"/>
      <c r="DQ106" s="420"/>
      <c r="DR106" s="418"/>
      <c r="DS106" s="419"/>
      <c r="DT106" s="420"/>
    </row>
    <row r="107" spans="1:126" ht="18" customHeight="1">
      <c r="A107" s="525"/>
      <c r="B107" s="493"/>
      <c r="C107" s="496"/>
      <c r="D107" s="488" t="s">
        <v>502</v>
      </c>
      <c r="E107" s="424"/>
      <c r="F107" s="425"/>
      <c r="G107" s="426"/>
      <c r="H107" s="424"/>
      <c r="I107" s="425"/>
      <c r="J107" s="426"/>
      <c r="K107" s="424"/>
      <c r="L107" s="425"/>
      <c r="M107" s="426"/>
      <c r="N107" s="424"/>
      <c r="O107" s="425"/>
      <c r="P107" s="426"/>
      <c r="Q107" s="424"/>
      <c r="R107" s="425"/>
      <c r="S107" s="426"/>
      <c r="T107" s="424"/>
      <c r="U107" s="425"/>
      <c r="V107" s="426"/>
      <c r="W107" s="424"/>
      <c r="X107" s="425"/>
      <c r="Y107" s="426"/>
      <c r="Z107" s="424"/>
      <c r="AA107" s="425"/>
      <c r="AB107" s="426"/>
      <c r="AC107" s="424"/>
      <c r="AD107" s="425"/>
      <c r="AE107" s="426"/>
      <c r="AF107" s="424"/>
      <c r="AG107" s="425"/>
      <c r="AH107" s="426"/>
      <c r="AI107" s="424" t="s">
        <v>195</v>
      </c>
      <c r="AJ107" s="425" t="s">
        <v>414</v>
      </c>
      <c r="AK107" s="426" t="s">
        <v>8</v>
      </c>
      <c r="AL107" s="424" t="s">
        <v>195</v>
      </c>
      <c r="AM107" s="425" t="s">
        <v>35</v>
      </c>
      <c r="AN107" s="426" t="s">
        <v>8</v>
      </c>
      <c r="AO107" s="424" t="s">
        <v>195</v>
      </c>
      <c r="AP107" s="425" t="s">
        <v>427</v>
      </c>
      <c r="AQ107" s="426" t="s">
        <v>59</v>
      </c>
      <c r="AR107" s="424" t="s">
        <v>197</v>
      </c>
      <c r="AS107" s="425" t="s">
        <v>60</v>
      </c>
      <c r="AT107" s="426" t="s">
        <v>18</v>
      </c>
      <c r="AU107" s="424" t="s">
        <v>199</v>
      </c>
      <c r="AV107" s="425" t="s">
        <v>14</v>
      </c>
      <c r="AW107" s="426" t="s">
        <v>413</v>
      </c>
      <c r="AX107" s="424" t="s">
        <v>196</v>
      </c>
      <c r="AY107" s="425" t="s">
        <v>42</v>
      </c>
      <c r="AZ107" s="426" t="s">
        <v>438</v>
      </c>
      <c r="BA107" s="424" t="s">
        <v>197</v>
      </c>
      <c r="BB107" s="425" t="s">
        <v>398</v>
      </c>
      <c r="BC107" s="426" t="s">
        <v>18</v>
      </c>
      <c r="BD107" s="424" t="s">
        <v>196</v>
      </c>
      <c r="BE107" s="425" t="s">
        <v>40</v>
      </c>
      <c r="BF107" s="426" t="s">
        <v>438</v>
      </c>
      <c r="BG107" s="424" t="s">
        <v>195</v>
      </c>
      <c r="BH107" s="425" t="s">
        <v>29</v>
      </c>
      <c r="BI107" s="426" t="s">
        <v>19</v>
      </c>
      <c r="BJ107" s="424" t="s">
        <v>198</v>
      </c>
      <c r="BK107" s="425" t="s">
        <v>116</v>
      </c>
      <c r="BL107" s="426" t="s">
        <v>18</v>
      </c>
      <c r="BM107" s="424"/>
      <c r="BN107" s="425"/>
      <c r="BO107" s="426"/>
      <c r="BP107" s="424"/>
      <c r="BQ107" s="425"/>
      <c r="BR107" s="426"/>
      <c r="BS107" s="424"/>
      <c r="BT107" s="425"/>
      <c r="BU107" s="426"/>
      <c r="BV107" s="424"/>
      <c r="BW107" s="425"/>
      <c r="BX107" s="426"/>
      <c r="BY107" s="424"/>
      <c r="BZ107" s="425"/>
      <c r="CA107" s="426"/>
      <c r="CB107" s="424"/>
      <c r="CC107" s="425"/>
      <c r="CD107" s="426"/>
      <c r="CE107" s="424"/>
      <c r="CF107" s="425"/>
      <c r="CG107" s="426"/>
      <c r="CH107" s="424"/>
      <c r="CI107" s="425"/>
      <c r="CJ107" s="426"/>
      <c r="CK107" s="424"/>
      <c r="CL107" s="425"/>
      <c r="CM107" s="426"/>
      <c r="CN107" s="424"/>
      <c r="CO107" s="425"/>
      <c r="CP107" s="426"/>
      <c r="CQ107" s="424"/>
      <c r="CR107" s="425"/>
      <c r="CS107" s="426"/>
      <c r="CT107" s="424"/>
      <c r="CU107" s="425"/>
      <c r="CV107" s="426"/>
      <c r="CW107" s="424"/>
      <c r="CX107" s="425"/>
      <c r="CY107" s="426"/>
      <c r="CZ107" s="424"/>
      <c r="DA107" s="425"/>
      <c r="DB107" s="426"/>
      <c r="DC107" s="424"/>
      <c r="DD107" s="425"/>
      <c r="DE107" s="426"/>
      <c r="DF107" s="424"/>
      <c r="DG107" s="425"/>
      <c r="DH107" s="426"/>
      <c r="DI107" s="424"/>
      <c r="DJ107" s="425"/>
      <c r="DK107" s="426"/>
      <c r="DL107" s="424"/>
      <c r="DM107" s="425"/>
      <c r="DN107" s="426"/>
      <c r="DO107" s="424"/>
      <c r="DP107" s="425"/>
      <c r="DQ107" s="426"/>
      <c r="DR107" s="424"/>
      <c r="DS107" s="425"/>
      <c r="DT107" s="426"/>
    </row>
    <row r="108" spans="1:126" ht="18" customHeight="1">
      <c r="A108" s="525"/>
      <c r="B108" s="493"/>
      <c r="C108" s="496"/>
      <c r="D108" s="491"/>
      <c r="E108" s="418"/>
      <c r="F108" s="419"/>
      <c r="G108" s="420"/>
      <c r="H108" s="418"/>
      <c r="I108" s="419"/>
      <c r="J108" s="420"/>
      <c r="K108" s="418"/>
      <c r="L108" s="419"/>
      <c r="M108" s="420"/>
      <c r="N108" s="418"/>
      <c r="O108" s="419"/>
      <c r="P108" s="420"/>
      <c r="Q108" s="418"/>
      <c r="R108" s="419"/>
      <c r="S108" s="420"/>
      <c r="T108" s="418"/>
      <c r="U108" s="419"/>
      <c r="V108" s="420"/>
      <c r="W108" s="418"/>
      <c r="X108" s="419"/>
      <c r="Y108" s="420"/>
      <c r="Z108" s="418"/>
      <c r="AA108" s="419"/>
      <c r="AB108" s="420"/>
      <c r="AC108" s="418"/>
      <c r="AD108" s="419"/>
      <c r="AE108" s="420"/>
      <c r="AF108" s="418"/>
      <c r="AG108" s="419"/>
      <c r="AH108" s="420"/>
      <c r="AI108" s="418"/>
      <c r="AJ108" s="419" t="s">
        <v>61</v>
      </c>
      <c r="AK108" s="420"/>
      <c r="AL108" s="418"/>
      <c r="AM108" s="419" t="s">
        <v>64</v>
      </c>
      <c r="AN108" s="420"/>
      <c r="AO108" s="418"/>
      <c r="AP108" s="419" t="s">
        <v>430</v>
      </c>
      <c r="AQ108" s="420" t="s">
        <v>565</v>
      </c>
      <c r="AR108" s="418"/>
      <c r="AS108" s="419"/>
      <c r="AT108" s="420"/>
      <c r="AU108" s="418"/>
      <c r="AV108" s="419"/>
      <c r="AW108" s="420"/>
      <c r="AX108" s="418"/>
      <c r="AY108" s="419"/>
      <c r="AZ108" s="420"/>
      <c r="BA108" s="418"/>
      <c r="BB108" s="419"/>
      <c r="BC108" s="420"/>
      <c r="BD108" s="418"/>
      <c r="BE108" s="419"/>
      <c r="BF108" s="420"/>
      <c r="BG108" s="418"/>
      <c r="BH108" s="419" t="s">
        <v>436</v>
      </c>
      <c r="BI108" s="420" t="s">
        <v>23</v>
      </c>
      <c r="BJ108" s="418"/>
      <c r="BK108" s="419"/>
      <c r="BL108" s="420"/>
      <c r="BM108" s="418"/>
      <c r="BN108" s="419"/>
      <c r="BO108" s="420"/>
      <c r="BP108" s="418"/>
      <c r="BQ108" s="419"/>
      <c r="BR108" s="420"/>
      <c r="BS108" s="418"/>
      <c r="BT108" s="419"/>
      <c r="BU108" s="420"/>
      <c r="BV108" s="418"/>
      <c r="BW108" s="419"/>
      <c r="BX108" s="420"/>
      <c r="BY108" s="418"/>
      <c r="BZ108" s="419"/>
      <c r="CA108" s="420"/>
      <c r="CB108" s="418"/>
      <c r="CC108" s="419"/>
      <c r="CD108" s="420"/>
      <c r="CE108" s="418"/>
      <c r="CF108" s="419"/>
      <c r="CG108" s="420"/>
      <c r="CH108" s="418"/>
      <c r="CI108" s="419"/>
      <c r="CJ108" s="420"/>
      <c r="CK108" s="418"/>
      <c r="CL108" s="419"/>
      <c r="CM108" s="420"/>
      <c r="CN108" s="418"/>
      <c r="CO108" s="419"/>
      <c r="CP108" s="420"/>
      <c r="CQ108" s="418"/>
      <c r="CR108" s="419"/>
      <c r="CS108" s="420"/>
      <c r="CT108" s="418"/>
      <c r="CU108" s="419"/>
      <c r="CV108" s="420"/>
      <c r="CW108" s="418"/>
      <c r="CX108" s="419"/>
      <c r="CY108" s="420"/>
      <c r="CZ108" s="418"/>
      <c r="DA108" s="419"/>
      <c r="DB108" s="420"/>
      <c r="DC108" s="418"/>
      <c r="DD108" s="419"/>
      <c r="DE108" s="420"/>
      <c r="DF108" s="418"/>
      <c r="DG108" s="419"/>
      <c r="DH108" s="420"/>
      <c r="DI108" s="418"/>
      <c r="DJ108" s="419"/>
      <c r="DK108" s="420"/>
      <c r="DL108" s="418"/>
      <c r="DM108" s="419"/>
      <c r="DN108" s="420"/>
      <c r="DO108" s="418"/>
      <c r="DP108" s="419"/>
      <c r="DQ108" s="420"/>
      <c r="DR108" s="418"/>
      <c r="DS108" s="419"/>
      <c r="DT108" s="420"/>
      <c r="DV108" s="454"/>
    </row>
    <row r="109" spans="1:126" s="393" customFormat="1" ht="18" customHeight="1">
      <c r="A109" s="525"/>
      <c r="B109" s="493"/>
      <c r="C109" s="496"/>
      <c r="D109" s="488" t="s">
        <v>503</v>
      </c>
      <c r="E109" s="427"/>
      <c r="F109" s="428"/>
      <c r="G109" s="433"/>
      <c r="H109" s="427"/>
      <c r="I109" s="428"/>
      <c r="J109" s="433"/>
      <c r="K109" s="427"/>
      <c r="L109" s="428"/>
      <c r="M109" s="433"/>
      <c r="N109" s="427"/>
      <c r="O109" s="428"/>
      <c r="P109" s="433"/>
      <c r="Q109" s="427"/>
      <c r="R109" s="428"/>
      <c r="S109" s="433"/>
      <c r="T109" s="427"/>
      <c r="U109" s="428"/>
      <c r="V109" s="433"/>
      <c r="W109" s="427"/>
      <c r="X109" s="428"/>
      <c r="Y109" s="433"/>
      <c r="Z109" s="427"/>
      <c r="AA109" s="428"/>
      <c r="AB109" s="433"/>
      <c r="AC109" s="427"/>
      <c r="AD109" s="428"/>
      <c r="AE109" s="433"/>
      <c r="AF109" s="427"/>
      <c r="AG109" s="428"/>
      <c r="AH109" s="433"/>
      <c r="AI109" s="427"/>
      <c r="AJ109" s="428"/>
      <c r="AK109" s="433"/>
      <c r="AL109" s="427"/>
      <c r="AM109" s="428"/>
      <c r="AN109" s="433"/>
      <c r="AO109" s="427"/>
      <c r="AP109" s="428"/>
      <c r="AQ109" s="433"/>
      <c r="AR109" s="427"/>
      <c r="AS109" s="428"/>
      <c r="AT109" s="433"/>
      <c r="AU109" s="427"/>
      <c r="AV109" s="428"/>
      <c r="AW109" s="433"/>
      <c r="AX109" s="427"/>
      <c r="AY109" s="428"/>
      <c r="AZ109" s="433"/>
      <c r="BA109" s="427"/>
      <c r="BB109" s="428"/>
      <c r="BC109" s="433"/>
      <c r="BD109" s="427"/>
      <c r="BE109" s="428"/>
      <c r="BF109" s="433"/>
      <c r="BG109" s="427"/>
      <c r="BH109" s="428"/>
      <c r="BI109" s="433"/>
      <c r="BJ109" s="427"/>
      <c r="BK109" s="428"/>
      <c r="BL109" s="433"/>
      <c r="BM109" s="427"/>
      <c r="BN109" s="428"/>
      <c r="BO109" s="433"/>
      <c r="BP109" s="427"/>
      <c r="BQ109" s="428"/>
      <c r="BR109" s="433"/>
      <c r="BS109" s="427"/>
      <c r="BT109" s="428"/>
      <c r="BU109" s="433"/>
      <c r="BV109" s="427"/>
      <c r="BW109" s="428"/>
      <c r="BX109" s="433"/>
      <c r="BY109" s="427"/>
      <c r="BZ109" s="428"/>
      <c r="CA109" s="433"/>
      <c r="CB109" s="427"/>
      <c r="CC109" s="428"/>
      <c r="CD109" s="433"/>
      <c r="CE109" s="427"/>
      <c r="CF109" s="428"/>
      <c r="CG109" s="429"/>
      <c r="CH109" s="427"/>
      <c r="CI109" s="428"/>
      <c r="CJ109" s="429"/>
      <c r="CK109" s="427"/>
      <c r="CL109" s="428"/>
      <c r="CM109" s="429"/>
      <c r="CN109" s="427"/>
      <c r="CO109" s="428"/>
      <c r="CP109" s="429"/>
      <c r="CQ109" s="427"/>
      <c r="CR109" s="428"/>
      <c r="CS109" s="429"/>
      <c r="CT109" s="427"/>
      <c r="CU109" s="428"/>
      <c r="CV109" s="429"/>
      <c r="CW109" s="427"/>
      <c r="CX109" s="428"/>
      <c r="CY109" s="429"/>
      <c r="CZ109" s="427"/>
      <c r="DA109" s="428"/>
      <c r="DB109" s="429"/>
      <c r="DC109" s="427"/>
      <c r="DD109" s="428"/>
      <c r="DE109" s="429"/>
      <c r="DF109" s="427"/>
      <c r="DG109" s="428"/>
      <c r="DH109" s="429"/>
      <c r="DI109" s="427"/>
      <c r="DJ109" s="428"/>
      <c r="DK109" s="429"/>
      <c r="DL109" s="427"/>
      <c r="DM109" s="428"/>
      <c r="DN109" s="429"/>
      <c r="DO109" s="427"/>
      <c r="DP109" s="428"/>
      <c r="DQ109" s="429"/>
      <c r="DR109" s="427"/>
      <c r="DS109" s="428"/>
      <c r="DT109" s="429"/>
    </row>
    <row r="110" spans="1:126" s="393" customFormat="1" ht="18" customHeight="1" thickBot="1">
      <c r="A110" s="525"/>
      <c r="B110" s="494"/>
      <c r="C110" s="497"/>
      <c r="D110" s="489"/>
      <c r="E110" s="430"/>
      <c r="F110" s="431"/>
      <c r="G110" s="432"/>
      <c r="H110" s="430"/>
      <c r="I110" s="431"/>
      <c r="J110" s="432"/>
      <c r="K110" s="430"/>
      <c r="L110" s="431"/>
      <c r="M110" s="432"/>
      <c r="N110" s="430"/>
      <c r="O110" s="431"/>
      <c r="P110" s="432"/>
      <c r="Q110" s="430"/>
      <c r="R110" s="431"/>
      <c r="S110" s="432"/>
      <c r="T110" s="430"/>
      <c r="U110" s="431"/>
      <c r="V110" s="432"/>
      <c r="W110" s="430"/>
      <c r="X110" s="431"/>
      <c r="Y110" s="432"/>
      <c r="Z110" s="430"/>
      <c r="AA110" s="431"/>
      <c r="AB110" s="432"/>
      <c r="AC110" s="430"/>
      <c r="AD110" s="431"/>
      <c r="AE110" s="432"/>
      <c r="AF110" s="430"/>
      <c r="AG110" s="431"/>
      <c r="AH110" s="432"/>
      <c r="AI110" s="430"/>
      <c r="AJ110" s="431"/>
      <c r="AK110" s="432"/>
      <c r="AL110" s="430"/>
      <c r="AM110" s="431"/>
      <c r="AN110" s="432"/>
      <c r="AO110" s="430"/>
      <c r="AP110" s="431"/>
      <c r="AQ110" s="432"/>
      <c r="AR110" s="430"/>
      <c r="AS110" s="431"/>
      <c r="AT110" s="432"/>
      <c r="AU110" s="430"/>
      <c r="AV110" s="431"/>
      <c r="AW110" s="432"/>
      <c r="AX110" s="430"/>
      <c r="AY110" s="431"/>
      <c r="AZ110" s="432"/>
      <c r="BA110" s="430"/>
      <c r="BB110" s="431"/>
      <c r="BC110" s="432"/>
      <c r="BD110" s="430"/>
      <c r="BE110" s="431"/>
      <c r="BF110" s="432"/>
      <c r="BG110" s="430"/>
      <c r="BH110" s="431"/>
      <c r="BI110" s="432"/>
      <c r="BJ110" s="430"/>
      <c r="BK110" s="431"/>
      <c r="BL110" s="432"/>
      <c r="BM110" s="430"/>
      <c r="BN110" s="431"/>
      <c r="BO110" s="432"/>
      <c r="BP110" s="430"/>
      <c r="BQ110" s="431"/>
      <c r="BR110" s="432"/>
      <c r="BS110" s="430"/>
      <c r="BT110" s="431"/>
      <c r="BU110" s="432"/>
      <c r="BV110" s="430"/>
      <c r="BW110" s="431"/>
      <c r="BX110" s="432"/>
      <c r="BY110" s="430"/>
      <c r="BZ110" s="431"/>
      <c r="CA110" s="432"/>
      <c r="CB110" s="430"/>
      <c r="CC110" s="431"/>
      <c r="CD110" s="432"/>
      <c r="CE110" s="430"/>
      <c r="CF110" s="431"/>
      <c r="CG110" s="432"/>
      <c r="CH110" s="430"/>
      <c r="CI110" s="431"/>
      <c r="CJ110" s="432"/>
      <c r="CK110" s="430"/>
      <c r="CL110" s="431"/>
      <c r="CM110" s="432"/>
      <c r="CN110" s="430"/>
      <c r="CO110" s="431"/>
      <c r="CP110" s="432"/>
      <c r="CQ110" s="430"/>
      <c r="CR110" s="431"/>
      <c r="CS110" s="432"/>
      <c r="CT110" s="430"/>
      <c r="CU110" s="431"/>
      <c r="CV110" s="432"/>
      <c r="CW110" s="430"/>
      <c r="CX110" s="431"/>
      <c r="CY110" s="432"/>
      <c r="CZ110" s="430"/>
      <c r="DA110" s="431"/>
      <c r="DB110" s="432"/>
      <c r="DC110" s="430"/>
      <c r="DD110" s="431"/>
      <c r="DE110" s="432"/>
      <c r="DF110" s="430"/>
      <c r="DG110" s="431"/>
      <c r="DH110" s="432"/>
      <c r="DI110" s="430"/>
      <c r="DJ110" s="431"/>
      <c r="DK110" s="432"/>
      <c r="DL110" s="430"/>
      <c r="DM110" s="431"/>
      <c r="DN110" s="432"/>
      <c r="DO110" s="430"/>
      <c r="DP110" s="431"/>
      <c r="DQ110" s="432"/>
      <c r="DR110" s="430"/>
      <c r="DS110" s="431"/>
      <c r="DT110" s="432"/>
    </row>
    <row r="111" spans="1:126" s="393" customFormat="1" ht="18" customHeight="1">
      <c r="A111" s="525" t="s">
        <v>425</v>
      </c>
      <c r="B111" s="492" t="s">
        <v>53</v>
      </c>
      <c r="C111" s="495">
        <v>44879</v>
      </c>
      <c r="D111" s="490" t="s">
        <v>501</v>
      </c>
      <c r="E111" s="412" t="s">
        <v>177</v>
      </c>
      <c r="F111" s="413" t="s">
        <v>37</v>
      </c>
      <c r="G111" s="414"/>
      <c r="H111" s="412" t="s">
        <v>178</v>
      </c>
      <c r="I111" s="413" t="s">
        <v>31</v>
      </c>
      <c r="J111" s="414"/>
      <c r="K111" s="424" t="s">
        <v>187</v>
      </c>
      <c r="L111" s="425" t="s">
        <v>15</v>
      </c>
      <c r="M111" s="426"/>
      <c r="N111" s="424" t="s">
        <v>188</v>
      </c>
      <c r="O111" s="425" t="s">
        <v>38</v>
      </c>
      <c r="P111" s="426"/>
      <c r="Q111" s="424" t="s">
        <v>191</v>
      </c>
      <c r="R111" s="425" t="s">
        <v>61</v>
      </c>
      <c r="S111" s="426"/>
      <c r="T111" s="412" t="s">
        <v>171</v>
      </c>
      <c r="U111" s="413" t="s">
        <v>131</v>
      </c>
      <c r="V111" s="414"/>
      <c r="W111" s="412" t="s">
        <v>172</v>
      </c>
      <c r="X111" s="413" t="s">
        <v>77</v>
      </c>
      <c r="Y111" s="414"/>
      <c r="Z111" s="412"/>
      <c r="AA111" s="413"/>
      <c r="AB111" s="414"/>
      <c r="AC111" s="412"/>
      <c r="AD111" s="413"/>
      <c r="AE111" s="414"/>
      <c r="AF111" s="412"/>
      <c r="AG111" s="413"/>
      <c r="AH111" s="414"/>
      <c r="AI111" s="412" t="s">
        <v>199</v>
      </c>
      <c r="AJ111" s="413" t="s">
        <v>14</v>
      </c>
      <c r="AK111" s="414" t="s">
        <v>413</v>
      </c>
      <c r="AL111" s="412" t="s">
        <v>196</v>
      </c>
      <c r="AM111" s="413" t="s">
        <v>41</v>
      </c>
      <c r="AN111" s="414" t="s">
        <v>438</v>
      </c>
      <c r="AO111" s="412" t="s">
        <v>197</v>
      </c>
      <c r="AP111" s="413" t="s">
        <v>60</v>
      </c>
      <c r="AQ111" s="414" t="s">
        <v>18</v>
      </c>
      <c r="AR111" s="412" t="s">
        <v>195</v>
      </c>
      <c r="AS111" s="413" t="s">
        <v>29</v>
      </c>
      <c r="AT111" s="414" t="s">
        <v>8</v>
      </c>
      <c r="AU111" s="412" t="s">
        <v>198</v>
      </c>
      <c r="AV111" s="413" t="s">
        <v>116</v>
      </c>
      <c r="AW111" s="414" t="s">
        <v>18</v>
      </c>
      <c r="AX111" s="412" t="s">
        <v>195</v>
      </c>
      <c r="AY111" s="413" t="s">
        <v>430</v>
      </c>
      <c r="AZ111" s="414" t="s">
        <v>8</v>
      </c>
      <c r="BA111" s="412" t="s">
        <v>195</v>
      </c>
      <c r="BB111" s="413" t="s">
        <v>414</v>
      </c>
      <c r="BC111" s="414" t="s">
        <v>59</v>
      </c>
      <c r="BD111" s="412" t="s">
        <v>195</v>
      </c>
      <c r="BE111" s="413" t="s">
        <v>64</v>
      </c>
      <c r="BF111" s="414" t="s">
        <v>19</v>
      </c>
      <c r="BG111" s="412" t="s">
        <v>197</v>
      </c>
      <c r="BH111" s="413" t="s">
        <v>3</v>
      </c>
      <c r="BI111" s="414" t="s">
        <v>18</v>
      </c>
      <c r="BJ111" s="412" t="s">
        <v>195</v>
      </c>
      <c r="BK111" s="413" t="s">
        <v>427</v>
      </c>
      <c r="BL111" s="414" t="s">
        <v>208</v>
      </c>
      <c r="BM111" s="415" t="s">
        <v>200</v>
      </c>
      <c r="BN111" s="416" t="s">
        <v>648</v>
      </c>
      <c r="BO111" s="417"/>
      <c r="BP111" s="415" t="s">
        <v>201</v>
      </c>
      <c r="BQ111" s="416" t="s">
        <v>649</v>
      </c>
      <c r="BR111" s="417"/>
      <c r="BS111" s="415"/>
      <c r="BT111" s="416"/>
      <c r="BU111" s="417"/>
      <c r="BV111" s="412"/>
      <c r="BW111" s="413"/>
      <c r="BX111" s="414"/>
      <c r="BY111" s="412"/>
      <c r="BZ111" s="413"/>
      <c r="CA111" s="414"/>
      <c r="CB111" s="412"/>
      <c r="CC111" s="413"/>
      <c r="CD111" s="414"/>
      <c r="CE111" s="412"/>
      <c r="CF111" s="413"/>
      <c r="CG111" s="414"/>
      <c r="CH111" s="412"/>
      <c r="CI111" s="413"/>
      <c r="CJ111" s="414"/>
      <c r="CK111" s="412"/>
      <c r="CL111" s="413"/>
      <c r="CM111" s="414"/>
      <c r="CN111" s="412"/>
      <c r="CO111" s="413"/>
      <c r="CP111" s="414"/>
      <c r="CQ111" s="412"/>
      <c r="CR111" s="413"/>
      <c r="CS111" s="414"/>
      <c r="CT111" s="412"/>
      <c r="CU111" s="413"/>
      <c r="CV111" s="414"/>
      <c r="CW111" s="412"/>
      <c r="CX111" s="413"/>
      <c r="CY111" s="414"/>
      <c r="CZ111" s="412"/>
      <c r="DA111" s="413"/>
      <c r="DB111" s="414"/>
      <c r="DC111" s="412"/>
      <c r="DD111" s="413"/>
      <c r="DE111" s="414"/>
      <c r="DF111" s="412"/>
      <c r="DG111" s="413"/>
      <c r="DH111" s="414"/>
      <c r="DI111" s="412"/>
      <c r="DJ111" s="413"/>
      <c r="DK111" s="414"/>
      <c r="DL111" s="412"/>
      <c r="DM111" s="413"/>
      <c r="DN111" s="414"/>
      <c r="DO111" s="412"/>
      <c r="DP111" s="413"/>
      <c r="DQ111" s="414"/>
      <c r="DR111" s="412"/>
      <c r="DS111" s="413"/>
      <c r="DT111" s="414"/>
    </row>
    <row r="112" spans="1:126" s="393" customFormat="1" ht="18" customHeight="1" thickBot="1">
      <c r="A112" s="525"/>
      <c r="B112" s="493"/>
      <c r="C112" s="496"/>
      <c r="D112" s="491"/>
      <c r="E112" s="418"/>
      <c r="F112" s="419"/>
      <c r="G112" s="420"/>
      <c r="H112" s="418"/>
      <c r="I112" s="419"/>
      <c r="J112" s="420"/>
      <c r="K112" s="418"/>
      <c r="L112" s="419"/>
      <c r="M112" s="420"/>
      <c r="N112" s="418"/>
      <c r="O112" s="419"/>
      <c r="P112" s="420"/>
      <c r="Q112" s="418"/>
      <c r="R112" s="419"/>
      <c r="S112" s="420"/>
      <c r="T112" s="418"/>
      <c r="U112" s="419"/>
      <c r="V112" s="420"/>
      <c r="W112" s="418"/>
      <c r="X112" s="419"/>
      <c r="Y112" s="420"/>
      <c r="Z112" s="418"/>
      <c r="AA112" s="419"/>
      <c r="AB112" s="420"/>
      <c r="AC112" s="418"/>
      <c r="AD112" s="419"/>
      <c r="AE112" s="420"/>
      <c r="AF112" s="418"/>
      <c r="AG112" s="419"/>
      <c r="AH112" s="420"/>
      <c r="AI112" s="418"/>
      <c r="AJ112" s="419"/>
      <c r="AK112" s="420"/>
      <c r="AL112" s="418"/>
      <c r="AM112" s="419"/>
      <c r="AN112" s="420"/>
      <c r="AO112" s="418"/>
      <c r="AP112" s="419"/>
      <c r="AQ112" s="420"/>
      <c r="AR112" s="418"/>
      <c r="AS112" s="419" t="s">
        <v>42</v>
      </c>
      <c r="AT112" s="420"/>
      <c r="AU112" s="418"/>
      <c r="AV112" s="419"/>
      <c r="AW112" s="420"/>
      <c r="AX112" s="418"/>
      <c r="AY112" s="419" t="s">
        <v>436</v>
      </c>
      <c r="AZ112" s="420"/>
      <c r="BA112" s="418"/>
      <c r="BB112" s="419" t="s">
        <v>398</v>
      </c>
      <c r="BC112" s="420" t="s">
        <v>565</v>
      </c>
      <c r="BD112" s="418"/>
      <c r="BE112" s="419" t="s">
        <v>35</v>
      </c>
      <c r="BF112" s="420" t="s">
        <v>23</v>
      </c>
      <c r="BG112" s="418"/>
      <c r="BH112" s="419"/>
      <c r="BI112" s="420"/>
      <c r="BJ112" s="418"/>
      <c r="BK112" s="419" t="s">
        <v>40</v>
      </c>
      <c r="BL112" s="420"/>
      <c r="BM112" s="421"/>
      <c r="BN112" s="422" t="s">
        <v>617</v>
      </c>
      <c r="BO112" s="423"/>
      <c r="BP112" s="421"/>
      <c r="BQ112" s="422" t="s">
        <v>617</v>
      </c>
      <c r="BR112" s="423"/>
      <c r="BS112" s="421"/>
      <c r="BT112" s="422"/>
      <c r="BU112" s="423"/>
      <c r="BV112" s="418"/>
      <c r="BW112" s="419"/>
      <c r="BX112" s="420"/>
      <c r="BY112" s="418"/>
      <c r="BZ112" s="419"/>
      <c r="CA112" s="420"/>
      <c r="CB112" s="418"/>
      <c r="CC112" s="419"/>
      <c r="CD112" s="420"/>
      <c r="CE112" s="418"/>
      <c r="CF112" s="419"/>
      <c r="CG112" s="420"/>
      <c r="CH112" s="418"/>
      <c r="CI112" s="419"/>
      <c r="CJ112" s="420"/>
      <c r="CK112" s="418"/>
      <c r="CL112" s="419"/>
      <c r="CM112" s="420"/>
      <c r="CN112" s="418"/>
      <c r="CO112" s="419"/>
      <c r="CP112" s="420"/>
      <c r="CQ112" s="418"/>
      <c r="CR112" s="419"/>
      <c r="CS112" s="420"/>
      <c r="CT112" s="418"/>
      <c r="CU112" s="419"/>
      <c r="CV112" s="420"/>
      <c r="CW112" s="418"/>
      <c r="CX112" s="419"/>
      <c r="CY112" s="420"/>
      <c r="CZ112" s="418"/>
      <c r="DA112" s="419"/>
      <c r="DB112" s="420"/>
      <c r="DC112" s="418"/>
      <c r="DD112" s="419"/>
      <c r="DE112" s="420"/>
      <c r="DF112" s="418"/>
      <c r="DG112" s="419"/>
      <c r="DH112" s="420"/>
      <c r="DI112" s="418"/>
      <c r="DJ112" s="419"/>
      <c r="DK112" s="420"/>
      <c r="DL112" s="418"/>
      <c r="DM112" s="419"/>
      <c r="DN112" s="420"/>
      <c r="DO112" s="418"/>
      <c r="DP112" s="419"/>
      <c r="DQ112" s="420"/>
      <c r="DR112" s="418"/>
      <c r="DS112" s="419"/>
      <c r="DT112" s="420"/>
    </row>
    <row r="113" spans="1:124" s="393" customFormat="1" ht="18" customHeight="1">
      <c r="A113" s="525"/>
      <c r="B113" s="493"/>
      <c r="C113" s="496"/>
      <c r="D113" s="488" t="s">
        <v>502</v>
      </c>
      <c r="E113" s="424" t="s">
        <v>178</v>
      </c>
      <c r="F113" s="425" t="s">
        <v>31</v>
      </c>
      <c r="G113" s="426"/>
      <c r="H113" s="424" t="s">
        <v>169</v>
      </c>
      <c r="I113" s="425" t="s">
        <v>29</v>
      </c>
      <c r="J113" s="426"/>
      <c r="K113" s="412" t="s">
        <v>188</v>
      </c>
      <c r="L113" s="413" t="s">
        <v>38</v>
      </c>
      <c r="M113" s="414"/>
      <c r="N113" s="412" t="s">
        <v>191</v>
      </c>
      <c r="O113" s="413" t="s">
        <v>61</v>
      </c>
      <c r="P113" s="414"/>
      <c r="Q113" s="412" t="s">
        <v>193</v>
      </c>
      <c r="R113" s="413" t="s">
        <v>15</v>
      </c>
      <c r="S113" s="414"/>
      <c r="T113" s="424" t="s">
        <v>172</v>
      </c>
      <c r="U113" s="425" t="s">
        <v>77</v>
      </c>
      <c r="V113" s="426"/>
      <c r="W113" s="424" t="s">
        <v>173</v>
      </c>
      <c r="X113" s="425" t="s">
        <v>33</v>
      </c>
      <c r="Y113" s="426"/>
      <c r="Z113" s="424"/>
      <c r="AA113" s="425"/>
      <c r="AB113" s="426"/>
      <c r="AC113" s="424"/>
      <c r="AD113" s="425"/>
      <c r="AE113" s="426"/>
      <c r="AF113" s="424"/>
      <c r="AG113" s="425"/>
      <c r="AH113" s="426"/>
      <c r="AI113" s="424" t="s">
        <v>195</v>
      </c>
      <c r="AJ113" s="425" t="s">
        <v>414</v>
      </c>
      <c r="AK113" s="426" t="s">
        <v>8</v>
      </c>
      <c r="AL113" s="424" t="s">
        <v>195</v>
      </c>
      <c r="AM113" s="425" t="s">
        <v>35</v>
      </c>
      <c r="AN113" s="426" t="s">
        <v>8</v>
      </c>
      <c r="AO113" s="424" t="s">
        <v>195</v>
      </c>
      <c r="AP113" s="425" t="s">
        <v>427</v>
      </c>
      <c r="AQ113" s="426" t="s">
        <v>19</v>
      </c>
      <c r="AR113" s="424" t="s">
        <v>198</v>
      </c>
      <c r="AS113" s="425" t="s">
        <v>398</v>
      </c>
      <c r="AT113" s="426" t="s">
        <v>18</v>
      </c>
      <c r="AU113" s="427" t="s">
        <v>203</v>
      </c>
      <c r="AV113" s="428" t="s">
        <v>3</v>
      </c>
      <c r="AW113" s="429" t="s">
        <v>59</v>
      </c>
      <c r="AX113" s="427" t="s">
        <v>203</v>
      </c>
      <c r="AY113" s="428" t="s">
        <v>12</v>
      </c>
      <c r="AZ113" s="429" t="s">
        <v>59</v>
      </c>
      <c r="BA113" s="427" t="s">
        <v>203</v>
      </c>
      <c r="BB113" s="428" t="s">
        <v>32</v>
      </c>
      <c r="BC113" s="429" t="s">
        <v>59</v>
      </c>
      <c r="BD113" s="424" t="s">
        <v>189</v>
      </c>
      <c r="BE113" s="425" t="s">
        <v>39</v>
      </c>
      <c r="BF113" s="426" t="s">
        <v>413</v>
      </c>
      <c r="BG113" s="424" t="s">
        <v>189</v>
      </c>
      <c r="BH113" s="425" t="s">
        <v>116</v>
      </c>
      <c r="BI113" s="426" t="s">
        <v>413</v>
      </c>
      <c r="BJ113" s="424" t="s">
        <v>189</v>
      </c>
      <c r="BK113" s="425" t="s">
        <v>42</v>
      </c>
      <c r="BL113" s="426" t="s">
        <v>413</v>
      </c>
      <c r="BM113" s="427" t="s">
        <v>471</v>
      </c>
      <c r="BN113" s="428" t="s">
        <v>645</v>
      </c>
      <c r="BO113" s="429"/>
      <c r="BP113" s="427" t="s">
        <v>472</v>
      </c>
      <c r="BQ113" s="428" t="s">
        <v>646</v>
      </c>
      <c r="BR113" s="429"/>
      <c r="BS113" s="427"/>
      <c r="BT113" s="428"/>
      <c r="BU113" s="429"/>
      <c r="BV113" s="424"/>
      <c r="BW113" s="425"/>
      <c r="BX113" s="426"/>
      <c r="BY113" s="424"/>
      <c r="BZ113" s="425"/>
      <c r="CA113" s="426"/>
      <c r="CB113" s="424"/>
      <c r="CC113" s="425"/>
      <c r="CD113" s="426"/>
      <c r="CE113" s="424"/>
      <c r="CF113" s="425"/>
      <c r="CG113" s="426"/>
      <c r="CH113" s="424"/>
      <c r="CI113" s="425"/>
      <c r="CJ113" s="426"/>
      <c r="CK113" s="424"/>
      <c r="CL113" s="425"/>
      <c r="CM113" s="426"/>
      <c r="CN113" s="424"/>
      <c r="CO113" s="425"/>
      <c r="CP113" s="426"/>
      <c r="CQ113" s="424"/>
      <c r="CR113" s="425"/>
      <c r="CS113" s="426"/>
      <c r="CT113" s="424"/>
      <c r="CU113" s="425"/>
      <c r="CV113" s="426"/>
      <c r="CW113" s="424"/>
      <c r="CX113" s="425"/>
      <c r="CY113" s="426"/>
      <c r="CZ113" s="424"/>
      <c r="DA113" s="425"/>
      <c r="DB113" s="426"/>
      <c r="DC113" s="424"/>
      <c r="DD113" s="425"/>
      <c r="DE113" s="426"/>
      <c r="DF113" s="424"/>
      <c r="DG113" s="425"/>
      <c r="DH113" s="426"/>
      <c r="DI113" s="424"/>
      <c r="DJ113" s="425"/>
      <c r="DK113" s="426"/>
      <c r="DL113" s="424"/>
      <c r="DM113" s="425"/>
      <c r="DN113" s="426"/>
      <c r="DO113" s="424"/>
      <c r="DP113" s="425"/>
      <c r="DQ113" s="426"/>
      <c r="DR113" s="424"/>
      <c r="DS113" s="425"/>
      <c r="DT113" s="426"/>
    </row>
    <row r="114" spans="1:124" s="393" customFormat="1" ht="18" customHeight="1">
      <c r="A114" s="525"/>
      <c r="B114" s="493"/>
      <c r="C114" s="496"/>
      <c r="D114" s="491"/>
      <c r="E114" s="418"/>
      <c r="F114" s="419"/>
      <c r="G114" s="420"/>
      <c r="H114" s="418"/>
      <c r="I114" s="419"/>
      <c r="J114" s="420"/>
      <c r="K114" s="418"/>
      <c r="L114" s="419"/>
      <c r="M114" s="420"/>
      <c r="N114" s="418"/>
      <c r="O114" s="419"/>
      <c r="P114" s="420"/>
      <c r="Q114" s="418"/>
      <c r="R114" s="419"/>
      <c r="S114" s="420"/>
      <c r="T114" s="418"/>
      <c r="U114" s="419"/>
      <c r="V114" s="420"/>
      <c r="W114" s="418"/>
      <c r="X114" s="419"/>
      <c r="Y114" s="420"/>
      <c r="Z114" s="418"/>
      <c r="AA114" s="419"/>
      <c r="AB114" s="420"/>
      <c r="AC114" s="418"/>
      <c r="AD114" s="419"/>
      <c r="AE114" s="420"/>
      <c r="AF114" s="418"/>
      <c r="AG114" s="419"/>
      <c r="AH114" s="420"/>
      <c r="AI114" s="418"/>
      <c r="AJ114" s="419" t="s">
        <v>436</v>
      </c>
      <c r="AK114" s="420"/>
      <c r="AL114" s="418"/>
      <c r="AM114" s="419" t="s">
        <v>64</v>
      </c>
      <c r="AN114" s="420"/>
      <c r="AO114" s="418"/>
      <c r="AP114" s="419" t="s">
        <v>430</v>
      </c>
      <c r="AQ114" s="420" t="s">
        <v>20</v>
      </c>
      <c r="AR114" s="418"/>
      <c r="AS114" s="419"/>
      <c r="AT114" s="420"/>
      <c r="AU114" s="421"/>
      <c r="AV114" s="422" t="s">
        <v>40</v>
      </c>
      <c r="AW114" s="423"/>
      <c r="AX114" s="421"/>
      <c r="AY114" s="422" t="s">
        <v>41</v>
      </c>
      <c r="AZ114" s="423"/>
      <c r="BA114" s="421"/>
      <c r="BB114" s="422" t="s">
        <v>14</v>
      </c>
      <c r="BC114" s="423"/>
      <c r="BD114" s="418"/>
      <c r="BE114" s="419"/>
      <c r="BF114" s="420"/>
      <c r="BG114" s="418"/>
      <c r="BH114" s="419"/>
      <c r="BI114" s="420"/>
      <c r="BJ114" s="418"/>
      <c r="BK114" s="419"/>
      <c r="BL114" s="420"/>
      <c r="BM114" s="421"/>
      <c r="BN114" s="422" t="s">
        <v>615</v>
      </c>
      <c r="BO114" s="423"/>
      <c r="BP114" s="421"/>
      <c r="BQ114" s="422" t="s">
        <v>615</v>
      </c>
      <c r="BR114" s="423"/>
      <c r="BS114" s="421"/>
      <c r="BT114" s="422"/>
      <c r="BU114" s="423"/>
      <c r="BV114" s="418"/>
      <c r="BW114" s="419"/>
      <c r="BX114" s="420"/>
      <c r="BY114" s="418"/>
      <c r="BZ114" s="419"/>
      <c r="CA114" s="420"/>
      <c r="CB114" s="418"/>
      <c r="CC114" s="419"/>
      <c r="CD114" s="420"/>
      <c r="CE114" s="418"/>
      <c r="CF114" s="419"/>
      <c r="CG114" s="420"/>
      <c r="CH114" s="418"/>
      <c r="CI114" s="419"/>
      <c r="CJ114" s="420"/>
      <c r="CK114" s="418"/>
      <c r="CL114" s="419"/>
      <c r="CM114" s="420"/>
      <c r="CN114" s="418"/>
      <c r="CO114" s="419"/>
      <c r="CP114" s="420"/>
      <c r="CQ114" s="418"/>
      <c r="CR114" s="419"/>
      <c r="CS114" s="420"/>
      <c r="CT114" s="418"/>
      <c r="CU114" s="419"/>
      <c r="CV114" s="420"/>
      <c r="CW114" s="418"/>
      <c r="CX114" s="419"/>
      <c r="CY114" s="420"/>
      <c r="CZ114" s="418"/>
      <c r="DA114" s="419"/>
      <c r="DB114" s="420"/>
      <c r="DC114" s="418"/>
      <c r="DD114" s="419"/>
      <c r="DE114" s="420"/>
      <c r="DF114" s="418"/>
      <c r="DG114" s="419"/>
      <c r="DH114" s="420"/>
      <c r="DI114" s="418"/>
      <c r="DJ114" s="419"/>
      <c r="DK114" s="420"/>
      <c r="DL114" s="418"/>
      <c r="DM114" s="419"/>
      <c r="DN114" s="420"/>
      <c r="DO114" s="418"/>
      <c r="DP114" s="419"/>
      <c r="DQ114" s="420"/>
      <c r="DR114" s="418"/>
      <c r="DS114" s="419"/>
      <c r="DT114" s="420"/>
    </row>
    <row r="115" spans="1:124" s="393" customFormat="1" ht="18" customHeight="1">
      <c r="A115" s="525"/>
      <c r="B115" s="493"/>
      <c r="C115" s="496"/>
      <c r="D115" s="488" t="s">
        <v>503</v>
      </c>
      <c r="E115" s="427"/>
      <c r="F115" s="428"/>
      <c r="G115" s="433"/>
      <c r="H115" s="427"/>
      <c r="I115" s="428"/>
      <c r="J115" s="433"/>
      <c r="K115" s="427" t="s">
        <v>201</v>
      </c>
      <c r="L115" s="428" t="s">
        <v>645</v>
      </c>
      <c r="M115" s="433"/>
      <c r="N115" s="427" t="s">
        <v>201</v>
      </c>
      <c r="O115" s="428" t="s">
        <v>646</v>
      </c>
      <c r="P115" s="433"/>
      <c r="Q115" s="427" t="s">
        <v>201</v>
      </c>
      <c r="R115" s="428" t="s">
        <v>647</v>
      </c>
      <c r="S115" s="433"/>
      <c r="T115" s="427" t="s">
        <v>202</v>
      </c>
      <c r="U115" s="428" t="s">
        <v>650</v>
      </c>
      <c r="V115" s="433"/>
      <c r="W115" s="427" t="s">
        <v>202</v>
      </c>
      <c r="X115" s="428" t="s">
        <v>648</v>
      </c>
      <c r="Y115" s="433"/>
      <c r="Z115" s="427"/>
      <c r="AA115" s="428"/>
      <c r="AB115" s="433"/>
      <c r="AC115" s="427"/>
      <c r="AD115" s="428"/>
      <c r="AE115" s="433"/>
      <c r="AF115" s="427"/>
      <c r="AG115" s="428"/>
      <c r="AH115" s="433"/>
      <c r="AI115" s="427"/>
      <c r="AJ115" s="428"/>
      <c r="AK115" s="433"/>
      <c r="AL115" s="427"/>
      <c r="AM115" s="428"/>
      <c r="AN115" s="433"/>
      <c r="AO115" s="427"/>
      <c r="AP115" s="428"/>
      <c r="AQ115" s="433"/>
      <c r="AR115" s="427"/>
      <c r="AS115" s="428"/>
      <c r="AT115" s="433"/>
      <c r="AU115" s="427"/>
      <c r="AV115" s="428"/>
      <c r="AW115" s="433"/>
      <c r="AX115" s="427"/>
      <c r="AY115" s="428"/>
      <c r="AZ115" s="433"/>
      <c r="BA115" s="427"/>
      <c r="BB115" s="428"/>
      <c r="BC115" s="433"/>
      <c r="BD115" s="427"/>
      <c r="BE115" s="428"/>
      <c r="BF115" s="433"/>
      <c r="BG115" s="427"/>
      <c r="BH115" s="428"/>
      <c r="BI115" s="433"/>
      <c r="BJ115" s="427"/>
      <c r="BK115" s="428"/>
      <c r="BL115" s="433"/>
      <c r="BM115" s="427"/>
      <c r="BN115" s="428"/>
      <c r="BO115" s="433"/>
      <c r="BP115" s="427"/>
      <c r="BQ115" s="428"/>
      <c r="BR115" s="433"/>
      <c r="BS115" s="427"/>
      <c r="BT115" s="428"/>
      <c r="BU115" s="433"/>
      <c r="BV115" s="427"/>
      <c r="BW115" s="428"/>
      <c r="BX115" s="433"/>
      <c r="BY115" s="427"/>
      <c r="BZ115" s="428"/>
      <c r="CA115" s="433"/>
      <c r="CB115" s="427"/>
      <c r="CC115" s="428"/>
      <c r="CD115" s="433"/>
      <c r="CE115" s="427"/>
      <c r="CF115" s="428"/>
      <c r="CG115" s="429"/>
      <c r="CH115" s="427"/>
      <c r="CI115" s="428"/>
      <c r="CJ115" s="429"/>
      <c r="CK115" s="427"/>
      <c r="CL115" s="428"/>
      <c r="CM115" s="429"/>
      <c r="CN115" s="427"/>
      <c r="CO115" s="428"/>
      <c r="CP115" s="429"/>
      <c r="CQ115" s="427"/>
      <c r="CR115" s="428"/>
      <c r="CS115" s="429"/>
      <c r="CT115" s="427"/>
      <c r="CU115" s="428"/>
      <c r="CV115" s="429"/>
      <c r="CW115" s="427"/>
      <c r="CX115" s="428"/>
      <c r="CY115" s="429"/>
      <c r="CZ115" s="427"/>
      <c r="DA115" s="428"/>
      <c r="DB115" s="429"/>
      <c r="DC115" s="427"/>
      <c r="DD115" s="428"/>
      <c r="DE115" s="429"/>
      <c r="DF115" s="427"/>
      <c r="DG115" s="428"/>
      <c r="DH115" s="429"/>
      <c r="DI115" s="427"/>
      <c r="DJ115" s="428"/>
      <c r="DK115" s="429"/>
      <c r="DL115" s="427"/>
      <c r="DM115" s="428"/>
      <c r="DN115" s="429"/>
      <c r="DO115" s="427"/>
      <c r="DP115" s="428"/>
      <c r="DQ115" s="429"/>
      <c r="DR115" s="427"/>
      <c r="DS115" s="428"/>
      <c r="DT115" s="429"/>
    </row>
    <row r="116" spans="1:124" s="393" customFormat="1" ht="18" customHeight="1" thickBot="1">
      <c r="A116" s="525"/>
      <c r="B116" s="494"/>
      <c r="C116" s="497"/>
      <c r="D116" s="489"/>
      <c r="E116" s="430"/>
      <c r="F116" s="431"/>
      <c r="G116" s="432"/>
      <c r="H116" s="430"/>
      <c r="I116" s="431"/>
      <c r="J116" s="432"/>
      <c r="K116" s="430"/>
      <c r="L116" s="431" t="s">
        <v>488</v>
      </c>
      <c r="M116" s="432"/>
      <c r="N116" s="430"/>
      <c r="O116" s="431" t="s">
        <v>488</v>
      </c>
      <c r="P116" s="432"/>
      <c r="Q116" s="430"/>
      <c r="R116" s="431" t="s">
        <v>488</v>
      </c>
      <c r="S116" s="432"/>
      <c r="T116" s="430"/>
      <c r="U116" s="431" t="s">
        <v>493</v>
      </c>
      <c r="V116" s="432"/>
      <c r="W116" s="430"/>
      <c r="X116" s="431" t="s">
        <v>493</v>
      </c>
      <c r="Y116" s="432"/>
      <c r="Z116" s="430"/>
      <c r="AA116" s="431"/>
      <c r="AB116" s="432"/>
      <c r="AC116" s="430"/>
      <c r="AD116" s="431"/>
      <c r="AE116" s="432"/>
      <c r="AF116" s="430"/>
      <c r="AG116" s="431"/>
      <c r="AH116" s="432"/>
      <c r="AI116" s="430"/>
      <c r="AJ116" s="431"/>
      <c r="AK116" s="432"/>
      <c r="AL116" s="430"/>
      <c r="AM116" s="431"/>
      <c r="AN116" s="432"/>
      <c r="AO116" s="430"/>
      <c r="AP116" s="431"/>
      <c r="AQ116" s="432"/>
      <c r="AR116" s="430"/>
      <c r="AS116" s="431"/>
      <c r="AT116" s="432"/>
      <c r="AU116" s="430"/>
      <c r="AV116" s="431"/>
      <c r="AW116" s="432"/>
      <c r="AX116" s="430"/>
      <c r="AY116" s="431"/>
      <c r="AZ116" s="432"/>
      <c r="BA116" s="430"/>
      <c r="BB116" s="431"/>
      <c r="BC116" s="432"/>
      <c r="BD116" s="430"/>
      <c r="BE116" s="431"/>
      <c r="BF116" s="432"/>
      <c r="BG116" s="430"/>
      <c r="BH116" s="431"/>
      <c r="BI116" s="432"/>
      <c r="BJ116" s="430"/>
      <c r="BK116" s="431"/>
      <c r="BL116" s="432"/>
      <c r="BM116" s="430"/>
      <c r="BN116" s="431"/>
      <c r="BO116" s="432"/>
      <c r="BP116" s="430"/>
      <c r="BQ116" s="431"/>
      <c r="BR116" s="432"/>
      <c r="BS116" s="430"/>
      <c r="BT116" s="431"/>
      <c r="BU116" s="432"/>
      <c r="BV116" s="430"/>
      <c r="BW116" s="431"/>
      <c r="BX116" s="432"/>
      <c r="BY116" s="430"/>
      <c r="BZ116" s="431"/>
      <c r="CA116" s="432"/>
      <c r="CB116" s="430"/>
      <c r="CC116" s="431"/>
      <c r="CD116" s="432"/>
      <c r="CE116" s="430"/>
      <c r="CF116" s="431"/>
      <c r="CG116" s="432"/>
      <c r="CH116" s="430"/>
      <c r="CI116" s="431"/>
      <c r="CJ116" s="432"/>
      <c r="CK116" s="430"/>
      <c r="CL116" s="431"/>
      <c r="CM116" s="432"/>
      <c r="CN116" s="430"/>
      <c r="CO116" s="431"/>
      <c r="CP116" s="432"/>
      <c r="CQ116" s="430"/>
      <c r="CR116" s="431"/>
      <c r="CS116" s="432"/>
      <c r="CT116" s="430"/>
      <c r="CU116" s="431"/>
      <c r="CV116" s="432"/>
      <c r="CW116" s="430"/>
      <c r="CX116" s="431"/>
      <c r="CY116" s="432"/>
      <c r="CZ116" s="430"/>
      <c r="DA116" s="431"/>
      <c r="DB116" s="432"/>
      <c r="DC116" s="430"/>
      <c r="DD116" s="431"/>
      <c r="DE116" s="432"/>
      <c r="DF116" s="430"/>
      <c r="DG116" s="431"/>
      <c r="DH116" s="432"/>
      <c r="DI116" s="430"/>
      <c r="DJ116" s="431"/>
      <c r="DK116" s="432"/>
      <c r="DL116" s="430"/>
      <c r="DM116" s="431"/>
      <c r="DN116" s="432"/>
      <c r="DO116" s="430"/>
      <c r="DP116" s="431"/>
      <c r="DQ116" s="432"/>
      <c r="DR116" s="430"/>
      <c r="DS116" s="431"/>
      <c r="DT116" s="432"/>
    </row>
    <row r="117" spans="1:124" s="393" customFormat="1" ht="18" customHeight="1">
      <c r="A117" s="525"/>
      <c r="B117" s="492" t="s">
        <v>54</v>
      </c>
      <c r="C117" s="495">
        <v>44880</v>
      </c>
      <c r="D117" s="490" t="s">
        <v>501</v>
      </c>
      <c r="E117" s="412" t="s">
        <v>179</v>
      </c>
      <c r="F117" s="413" t="s">
        <v>36</v>
      </c>
      <c r="G117" s="414"/>
      <c r="H117" s="412" t="s">
        <v>180</v>
      </c>
      <c r="I117" s="413" t="s">
        <v>30</v>
      </c>
      <c r="J117" s="414"/>
      <c r="K117" s="412" t="s">
        <v>191</v>
      </c>
      <c r="L117" s="413" t="s">
        <v>61</v>
      </c>
      <c r="M117" s="414"/>
      <c r="N117" s="412" t="s">
        <v>192</v>
      </c>
      <c r="O117" s="413" t="s">
        <v>38</v>
      </c>
      <c r="P117" s="414"/>
      <c r="Q117" s="412" t="s">
        <v>192</v>
      </c>
      <c r="R117" s="413" t="s">
        <v>14</v>
      </c>
      <c r="S117" s="414"/>
      <c r="T117" s="412" t="s">
        <v>173</v>
      </c>
      <c r="U117" s="413" t="s">
        <v>33</v>
      </c>
      <c r="V117" s="414"/>
      <c r="W117" s="412" t="s">
        <v>174</v>
      </c>
      <c r="X117" s="413" t="s">
        <v>29</v>
      </c>
      <c r="Y117" s="414"/>
      <c r="Z117" s="412"/>
      <c r="AA117" s="413"/>
      <c r="AB117" s="414"/>
      <c r="AC117" s="412"/>
      <c r="AD117" s="413"/>
      <c r="AE117" s="414"/>
      <c r="AF117" s="412"/>
      <c r="AG117" s="413"/>
      <c r="AH117" s="414"/>
      <c r="AI117" s="427" t="s">
        <v>203</v>
      </c>
      <c r="AJ117" s="428" t="s">
        <v>32</v>
      </c>
      <c r="AK117" s="429" t="s">
        <v>59</v>
      </c>
      <c r="AL117" s="427" t="s">
        <v>203</v>
      </c>
      <c r="AM117" s="428" t="s">
        <v>40</v>
      </c>
      <c r="AN117" s="429" t="s">
        <v>59</v>
      </c>
      <c r="AO117" s="427" t="s">
        <v>203</v>
      </c>
      <c r="AP117" s="428" t="s">
        <v>12</v>
      </c>
      <c r="AQ117" s="429" t="s">
        <v>59</v>
      </c>
      <c r="AR117" s="427" t="s">
        <v>203</v>
      </c>
      <c r="AS117" s="428" t="s">
        <v>15</v>
      </c>
      <c r="AT117" s="429" t="s">
        <v>59</v>
      </c>
      <c r="AU117" s="424" t="s">
        <v>190</v>
      </c>
      <c r="AV117" s="425" t="s">
        <v>427</v>
      </c>
      <c r="AW117" s="426" t="s">
        <v>413</v>
      </c>
      <c r="AX117" s="424" t="s">
        <v>190</v>
      </c>
      <c r="AY117" s="425" t="s">
        <v>414</v>
      </c>
      <c r="AZ117" s="426" t="s">
        <v>413</v>
      </c>
      <c r="BA117" s="424" t="s">
        <v>190</v>
      </c>
      <c r="BB117" s="425" t="s">
        <v>436</v>
      </c>
      <c r="BC117" s="426" t="s">
        <v>413</v>
      </c>
      <c r="BD117" s="479" t="s">
        <v>567</v>
      </c>
      <c r="BE117" s="480"/>
      <c r="BF117" s="480"/>
      <c r="BG117" s="480"/>
      <c r="BH117" s="480"/>
      <c r="BI117" s="480"/>
      <c r="BJ117" s="480"/>
      <c r="BK117" s="480"/>
      <c r="BL117" s="481"/>
      <c r="BM117" s="415" t="s">
        <v>569</v>
      </c>
      <c r="BN117" s="416"/>
      <c r="BO117" s="417"/>
      <c r="BP117" s="415"/>
      <c r="BQ117" s="416" t="s">
        <v>37</v>
      </c>
      <c r="BR117" s="417" t="s">
        <v>618</v>
      </c>
      <c r="BS117" s="415"/>
      <c r="BT117" s="416"/>
      <c r="BU117" s="417"/>
      <c r="BV117" s="412"/>
      <c r="BW117" s="413"/>
      <c r="BX117" s="414"/>
      <c r="BY117" s="412"/>
      <c r="BZ117" s="413"/>
      <c r="CA117" s="414"/>
      <c r="CB117" s="412"/>
      <c r="CC117" s="413"/>
      <c r="CD117" s="414"/>
      <c r="CE117" s="412"/>
      <c r="CF117" s="413"/>
      <c r="CG117" s="414"/>
      <c r="CH117" s="412"/>
      <c r="CI117" s="413"/>
      <c r="CJ117" s="414"/>
      <c r="CK117" s="412"/>
      <c r="CL117" s="413"/>
      <c r="CM117" s="414"/>
      <c r="CN117" s="412"/>
      <c r="CO117" s="413"/>
      <c r="CP117" s="414"/>
      <c r="CQ117" s="412"/>
      <c r="CR117" s="413"/>
      <c r="CS117" s="414"/>
      <c r="CT117" s="412"/>
      <c r="CU117" s="413"/>
      <c r="CV117" s="414"/>
      <c r="CW117" s="412"/>
      <c r="CX117" s="413"/>
      <c r="CY117" s="414"/>
      <c r="CZ117" s="412"/>
      <c r="DA117" s="413"/>
      <c r="DB117" s="414"/>
      <c r="DC117" s="412"/>
      <c r="DD117" s="413"/>
      <c r="DE117" s="414"/>
      <c r="DF117" s="412"/>
      <c r="DG117" s="413"/>
      <c r="DH117" s="414"/>
      <c r="DI117" s="412"/>
      <c r="DJ117" s="413"/>
      <c r="DK117" s="414"/>
      <c r="DL117" s="412"/>
      <c r="DM117" s="413"/>
      <c r="DN117" s="414"/>
      <c r="DO117" s="412"/>
      <c r="DP117" s="413"/>
      <c r="DQ117" s="414"/>
      <c r="DR117" s="412"/>
      <c r="DS117" s="413"/>
      <c r="DT117" s="414"/>
    </row>
    <row r="118" spans="1:124" s="393" customFormat="1" ht="18" customHeight="1" thickBot="1">
      <c r="A118" s="525"/>
      <c r="B118" s="493"/>
      <c r="C118" s="496"/>
      <c r="D118" s="491"/>
      <c r="E118" s="418"/>
      <c r="F118" s="419"/>
      <c r="G118" s="420"/>
      <c r="H118" s="418"/>
      <c r="I118" s="419"/>
      <c r="J118" s="420"/>
      <c r="K118" s="418"/>
      <c r="L118" s="419"/>
      <c r="M118" s="420"/>
      <c r="N118" s="418"/>
      <c r="O118" s="419"/>
      <c r="P118" s="420"/>
      <c r="Q118" s="418"/>
      <c r="R118" s="419"/>
      <c r="S118" s="420"/>
      <c r="T118" s="418"/>
      <c r="U118" s="419"/>
      <c r="V118" s="420"/>
      <c r="W118" s="418"/>
      <c r="X118" s="419"/>
      <c r="Y118" s="420"/>
      <c r="Z118" s="418"/>
      <c r="AA118" s="419"/>
      <c r="AB118" s="420"/>
      <c r="AC118" s="418"/>
      <c r="AD118" s="419"/>
      <c r="AE118" s="420"/>
      <c r="AF118" s="418"/>
      <c r="AG118" s="419"/>
      <c r="AH118" s="420"/>
      <c r="AI118" s="421"/>
      <c r="AJ118" s="422" t="s">
        <v>3</v>
      </c>
      <c r="AK118" s="423"/>
      <c r="AL118" s="421"/>
      <c r="AM118" s="422" t="s">
        <v>64</v>
      </c>
      <c r="AN118" s="423"/>
      <c r="AO118" s="421"/>
      <c r="AP118" s="422" t="s">
        <v>41</v>
      </c>
      <c r="AQ118" s="423"/>
      <c r="AR118" s="421"/>
      <c r="AS118" s="422" t="s">
        <v>42</v>
      </c>
      <c r="AT118" s="423"/>
      <c r="AU118" s="418"/>
      <c r="AV118" s="419" t="s">
        <v>430</v>
      </c>
      <c r="AW118" s="420"/>
      <c r="AX118" s="418"/>
      <c r="AY118" s="419" t="s">
        <v>35</v>
      </c>
      <c r="AZ118" s="420"/>
      <c r="BA118" s="418"/>
      <c r="BB118" s="419" t="s">
        <v>39</v>
      </c>
      <c r="BC118" s="420"/>
      <c r="BD118" s="482"/>
      <c r="BE118" s="483"/>
      <c r="BF118" s="483"/>
      <c r="BG118" s="483"/>
      <c r="BH118" s="483"/>
      <c r="BI118" s="483"/>
      <c r="BJ118" s="483"/>
      <c r="BK118" s="483"/>
      <c r="BL118" s="484"/>
      <c r="BM118" s="421"/>
      <c r="BN118" s="422"/>
      <c r="BO118" s="423"/>
      <c r="BP118" s="421"/>
      <c r="BQ118" s="422"/>
      <c r="BR118" s="423" t="s">
        <v>619</v>
      </c>
      <c r="BS118" s="421"/>
      <c r="BT118" s="422"/>
      <c r="BU118" s="423"/>
      <c r="BV118" s="418"/>
      <c r="BW118" s="419"/>
      <c r="BX118" s="420"/>
      <c r="BY118" s="418"/>
      <c r="BZ118" s="419"/>
      <c r="CA118" s="420"/>
      <c r="CB118" s="418"/>
      <c r="CC118" s="419"/>
      <c r="CD118" s="420"/>
      <c r="CE118" s="418"/>
      <c r="CF118" s="419"/>
      <c r="CG118" s="420"/>
      <c r="CH118" s="418"/>
      <c r="CI118" s="419"/>
      <c r="CJ118" s="420"/>
      <c r="CK118" s="418"/>
      <c r="CL118" s="419"/>
      <c r="CM118" s="420"/>
      <c r="CN118" s="418"/>
      <c r="CO118" s="419"/>
      <c r="CP118" s="420"/>
      <c r="CQ118" s="418"/>
      <c r="CR118" s="419"/>
      <c r="CS118" s="420"/>
      <c r="CT118" s="418"/>
      <c r="CU118" s="419"/>
      <c r="CV118" s="420"/>
      <c r="CW118" s="418"/>
      <c r="CX118" s="419"/>
      <c r="CY118" s="420"/>
      <c r="CZ118" s="418"/>
      <c r="DA118" s="419"/>
      <c r="DB118" s="420"/>
      <c r="DC118" s="418"/>
      <c r="DD118" s="419"/>
      <c r="DE118" s="420"/>
      <c r="DF118" s="418"/>
      <c r="DG118" s="419"/>
      <c r="DH118" s="420"/>
      <c r="DI118" s="418"/>
      <c r="DJ118" s="419"/>
      <c r="DK118" s="420"/>
      <c r="DL118" s="418"/>
      <c r="DM118" s="419"/>
      <c r="DN118" s="420"/>
      <c r="DO118" s="418"/>
      <c r="DP118" s="419"/>
      <c r="DQ118" s="420"/>
      <c r="DR118" s="418"/>
      <c r="DS118" s="419"/>
      <c r="DT118" s="420"/>
    </row>
    <row r="119" spans="1:124" s="393" customFormat="1" ht="18" customHeight="1">
      <c r="A119" s="525"/>
      <c r="B119" s="493"/>
      <c r="C119" s="496"/>
      <c r="D119" s="488" t="s">
        <v>502</v>
      </c>
      <c r="E119" s="424" t="s">
        <v>180</v>
      </c>
      <c r="F119" s="425" t="s">
        <v>30</v>
      </c>
      <c r="G119" s="426"/>
      <c r="H119" s="424" t="s">
        <v>181</v>
      </c>
      <c r="I119" s="425" t="s">
        <v>36</v>
      </c>
      <c r="J119" s="426"/>
      <c r="K119" s="424" t="s">
        <v>192</v>
      </c>
      <c r="L119" s="425" t="s">
        <v>60</v>
      </c>
      <c r="M119" s="426"/>
      <c r="N119" s="424" t="s">
        <v>193</v>
      </c>
      <c r="O119" s="425" t="s">
        <v>61</v>
      </c>
      <c r="P119" s="426"/>
      <c r="Q119" s="424" t="s">
        <v>186</v>
      </c>
      <c r="R119" s="425" t="s">
        <v>35</v>
      </c>
      <c r="S119" s="426"/>
      <c r="T119" s="424" t="s">
        <v>174</v>
      </c>
      <c r="U119" s="425" t="s">
        <v>37</v>
      </c>
      <c r="V119" s="426"/>
      <c r="W119" s="424" t="s">
        <v>175</v>
      </c>
      <c r="X119" s="425" t="s">
        <v>31</v>
      </c>
      <c r="Y119" s="426"/>
      <c r="Z119" s="424"/>
      <c r="AA119" s="425"/>
      <c r="AB119" s="426"/>
      <c r="AC119" s="424"/>
      <c r="AD119" s="425"/>
      <c r="AE119" s="426"/>
      <c r="AF119" s="424"/>
      <c r="AG119" s="425"/>
      <c r="AH119" s="426"/>
      <c r="AI119" s="526" t="s">
        <v>597</v>
      </c>
      <c r="AJ119" s="527"/>
      <c r="AK119" s="527"/>
      <c r="AL119" s="527"/>
      <c r="AM119" s="527"/>
      <c r="AN119" s="527"/>
      <c r="AO119" s="527"/>
      <c r="AP119" s="527"/>
      <c r="AQ119" s="527"/>
      <c r="AR119" s="527"/>
      <c r="AS119" s="527"/>
      <c r="AT119" s="527"/>
      <c r="AU119" s="527"/>
      <c r="AV119" s="527"/>
      <c r="AW119" s="527"/>
      <c r="AX119" s="527"/>
      <c r="AY119" s="527"/>
      <c r="AZ119" s="528"/>
      <c r="BA119" s="427" t="s">
        <v>3</v>
      </c>
      <c r="BB119" s="428" t="s">
        <v>42</v>
      </c>
      <c r="BC119" s="429" t="s">
        <v>23</v>
      </c>
      <c r="BD119" s="415" t="s">
        <v>203</v>
      </c>
      <c r="BE119" s="416" t="s">
        <v>32</v>
      </c>
      <c r="BF119" s="417" t="s">
        <v>59</v>
      </c>
      <c r="BG119" s="415" t="s">
        <v>203</v>
      </c>
      <c r="BH119" s="416" t="s">
        <v>40</v>
      </c>
      <c r="BI119" s="417" t="s">
        <v>59</v>
      </c>
      <c r="BJ119" s="415" t="s">
        <v>203</v>
      </c>
      <c r="BK119" s="416" t="s">
        <v>15</v>
      </c>
      <c r="BL119" s="417" t="s">
        <v>59</v>
      </c>
      <c r="BM119" s="427" t="s">
        <v>570</v>
      </c>
      <c r="BN119" s="428"/>
      <c r="BO119" s="429"/>
      <c r="BP119" s="427"/>
      <c r="BQ119" s="428" t="s">
        <v>33</v>
      </c>
      <c r="BR119" s="429" t="s">
        <v>620</v>
      </c>
      <c r="BS119" s="427"/>
      <c r="BT119" s="428"/>
      <c r="BU119" s="429"/>
      <c r="BV119" s="424"/>
      <c r="BW119" s="425"/>
      <c r="BX119" s="426"/>
      <c r="BY119" s="424"/>
      <c r="BZ119" s="425"/>
      <c r="CA119" s="426"/>
      <c r="CB119" s="424"/>
      <c r="CC119" s="425"/>
      <c r="CD119" s="426"/>
      <c r="CE119" s="424"/>
      <c r="CF119" s="425"/>
      <c r="CG119" s="426"/>
      <c r="CH119" s="424"/>
      <c r="CI119" s="425"/>
      <c r="CJ119" s="426"/>
      <c r="CK119" s="424"/>
      <c r="CL119" s="425"/>
      <c r="CM119" s="426"/>
      <c r="CN119" s="424"/>
      <c r="CO119" s="425"/>
      <c r="CP119" s="426"/>
      <c r="CQ119" s="424"/>
      <c r="CR119" s="425"/>
      <c r="CS119" s="426"/>
      <c r="CT119" s="424"/>
      <c r="CU119" s="425"/>
      <c r="CV119" s="426"/>
      <c r="CW119" s="424"/>
      <c r="CX119" s="425"/>
      <c r="CY119" s="426"/>
      <c r="CZ119" s="424"/>
      <c r="DA119" s="425"/>
      <c r="DB119" s="426"/>
      <c r="DC119" s="424"/>
      <c r="DD119" s="425"/>
      <c r="DE119" s="426"/>
      <c r="DF119" s="424"/>
      <c r="DG119" s="425"/>
      <c r="DH119" s="426"/>
      <c r="DI119" s="424"/>
      <c r="DJ119" s="425"/>
      <c r="DK119" s="426"/>
      <c r="DL119" s="424"/>
      <c r="DM119" s="425"/>
      <c r="DN119" s="426"/>
      <c r="DO119" s="424"/>
      <c r="DP119" s="425"/>
      <c r="DQ119" s="426"/>
      <c r="DR119" s="424"/>
      <c r="DS119" s="425"/>
      <c r="DT119" s="426"/>
    </row>
    <row r="120" spans="1:124" s="393" customFormat="1" ht="18" customHeight="1">
      <c r="A120" s="525"/>
      <c r="B120" s="493"/>
      <c r="C120" s="496"/>
      <c r="D120" s="491"/>
      <c r="E120" s="418"/>
      <c r="F120" s="419"/>
      <c r="G120" s="420"/>
      <c r="H120" s="418"/>
      <c r="I120" s="419"/>
      <c r="J120" s="420"/>
      <c r="K120" s="418"/>
      <c r="L120" s="419"/>
      <c r="M120" s="420"/>
      <c r="N120" s="418"/>
      <c r="O120" s="419"/>
      <c r="P120" s="420"/>
      <c r="Q120" s="418"/>
      <c r="R120" s="419"/>
      <c r="S120" s="420"/>
      <c r="T120" s="418"/>
      <c r="U120" s="419"/>
      <c r="V120" s="420"/>
      <c r="W120" s="418"/>
      <c r="X120" s="419"/>
      <c r="Y120" s="420"/>
      <c r="Z120" s="418"/>
      <c r="AA120" s="419"/>
      <c r="AB120" s="420"/>
      <c r="AC120" s="418"/>
      <c r="AD120" s="419"/>
      <c r="AE120" s="420"/>
      <c r="AF120" s="418"/>
      <c r="AG120" s="419"/>
      <c r="AH120" s="420"/>
      <c r="AI120" s="469"/>
      <c r="AJ120" s="470"/>
      <c r="AK120" s="470"/>
      <c r="AL120" s="470"/>
      <c r="AM120" s="470"/>
      <c r="AN120" s="470"/>
      <c r="AO120" s="470"/>
      <c r="AP120" s="470"/>
      <c r="AQ120" s="470"/>
      <c r="AR120" s="470"/>
      <c r="AS120" s="470"/>
      <c r="AT120" s="470"/>
      <c r="AU120" s="470"/>
      <c r="AV120" s="470"/>
      <c r="AW120" s="470"/>
      <c r="AX120" s="470"/>
      <c r="AY120" s="470"/>
      <c r="AZ120" s="478"/>
      <c r="BA120" s="421" t="s">
        <v>64</v>
      </c>
      <c r="BB120" s="422" t="s">
        <v>116</v>
      </c>
      <c r="BC120" s="423"/>
      <c r="BD120" s="421"/>
      <c r="BE120" s="422" t="s">
        <v>14</v>
      </c>
      <c r="BF120" s="423"/>
      <c r="BG120" s="421"/>
      <c r="BH120" s="422" t="s">
        <v>131</v>
      </c>
      <c r="BI120" s="423"/>
      <c r="BJ120" s="421"/>
      <c r="BK120" s="422" t="s">
        <v>41</v>
      </c>
      <c r="BL120" s="423"/>
      <c r="BM120" s="421"/>
      <c r="BN120" s="422"/>
      <c r="BO120" s="423"/>
      <c r="BP120" s="421"/>
      <c r="BQ120" s="422"/>
      <c r="BR120" s="423" t="s">
        <v>621</v>
      </c>
      <c r="BS120" s="421"/>
      <c r="BT120" s="422"/>
      <c r="BU120" s="423"/>
      <c r="BV120" s="418"/>
      <c r="BW120" s="419"/>
      <c r="BX120" s="420"/>
      <c r="BY120" s="418"/>
      <c r="BZ120" s="419"/>
      <c r="CA120" s="420"/>
      <c r="CB120" s="418"/>
      <c r="CC120" s="419"/>
      <c r="CD120" s="420"/>
      <c r="CE120" s="418"/>
      <c r="CF120" s="419"/>
      <c r="CG120" s="420"/>
      <c r="CH120" s="418"/>
      <c r="CI120" s="419"/>
      <c r="CJ120" s="420"/>
      <c r="CK120" s="418"/>
      <c r="CL120" s="419"/>
      <c r="CM120" s="420"/>
      <c r="CN120" s="418"/>
      <c r="CO120" s="419"/>
      <c r="CP120" s="420"/>
      <c r="CQ120" s="418"/>
      <c r="CR120" s="419"/>
      <c r="CS120" s="420"/>
      <c r="CT120" s="418"/>
      <c r="CU120" s="419"/>
      <c r="CV120" s="420"/>
      <c r="CW120" s="418"/>
      <c r="CX120" s="419"/>
      <c r="CY120" s="420"/>
      <c r="CZ120" s="418"/>
      <c r="DA120" s="419"/>
      <c r="DB120" s="420"/>
      <c r="DC120" s="418"/>
      <c r="DD120" s="419"/>
      <c r="DE120" s="420"/>
      <c r="DF120" s="418"/>
      <c r="DG120" s="419"/>
      <c r="DH120" s="420"/>
      <c r="DI120" s="418"/>
      <c r="DJ120" s="419"/>
      <c r="DK120" s="420"/>
      <c r="DL120" s="418"/>
      <c r="DM120" s="419"/>
      <c r="DN120" s="420"/>
      <c r="DO120" s="418"/>
      <c r="DP120" s="419"/>
      <c r="DQ120" s="420"/>
      <c r="DR120" s="418"/>
      <c r="DS120" s="419"/>
      <c r="DT120" s="420"/>
    </row>
    <row r="121" spans="1:124" s="393" customFormat="1" ht="18" customHeight="1">
      <c r="A121" s="525"/>
      <c r="B121" s="493"/>
      <c r="C121" s="496"/>
      <c r="D121" s="488" t="s">
        <v>503</v>
      </c>
      <c r="E121" s="427" t="s">
        <v>200</v>
      </c>
      <c r="F121" s="428" t="s">
        <v>649</v>
      </c>
      <c r="G121" s="433"/>
      <c r="H121" s="427" t="s">
        <v>200</v>
      </c>
      <c r="I121" s="428" t="s">
        <v>651</v>
      </c>
      <c r="J121" s="433"/>
      <c r="K121" s="427"/>
      <c r="L121" s="428"/>
      <c r="M121" s="433"/>
      <c r="N121" s="427"/>
      <c r="O121" s="428"/>
      <c r="P121" s="433"/>
      <c r="Q121" s="427"/>
      <c r="R121" s="428"/>
      <c r="S121" s="433"/>
      <c r="T121" s="427" t="s">
        <v>399</v>
      </c>
      <c r="U121" s="428" t="s">
        <v>634</v>
      </c>
      <c r="V121" s="433"/>
      <c r="W121" s="427" t="s">
        <v>399</v>
      </c>
      <c r="X121" s="428" t="s">
        <v>639</v>
      </c>
      <c r="Y121" s="433"/>
      <c r="Z121" s="427"/>
      <c r="AA121" s="428"/>
      <c r="AB121" s="433"/>
      <c r="AC121" s="427"/>
      <c r="AD121" s="428"/>
      <c r="AE121" s="433"/>
      <c r="AF121" s="427"/>
      <c r="AG121" s="428"/>
      <c r="AH121" s="433"/>
      <c r="AI121" s="427"/>
      <c r="AJ121" s="428"/>
      <c r="AK121" s="433"/>
      <c r="AL121" s="427"/>
      <c r="AM121" s="428"/>
      <c r="AN121" s="433"/>
      <c r="AO121" s="427"/>
      <c r="AP121" s="428"/>
      <c r="AQ121" s="433"/>
      <c r="AR121" s="427"/>
      <c r="AS121" s="428"/>
      <c r="AT121" s="433"/>
      <c r="AU121" s="427"/>
      <c r="AV121" s="428"/>
      <c r="AW121" s="433"/>
      <c r="AX121" s="427"/>
      <c r="AY121" s="428"/>
      <c r="AZ121" s="433"/>
      <c r="BA121" s="427"/>
      <c r="BB121" s="428"/>
      <c r="BC121" s="433"/>
      <c r="BD121" s="427"/>
      <c r="BE121" s="428"/>
      <c r="BF121" s="433"/>
      <c r="BG121" s="427"/>
      <c r="BH121" s="428"/>
      <c r="BI121" s="433"/>
      <c r="BJ121" s="427"/>
      <c r="BK121" s="428"/>
      <c r="BL121" s="433"/>
      <c r="BM121" s="427"/>
      <c r="BN121" s="428"/>
      <c r="BO121" s="433"/>
      <c r="BP121" s="427"/>
      <c r="BQ121" s="428"/>
      <c r="BR121" s="433"/>
      <c r="BS121" s="427"/>
      <c r="BT121" s="428"/>
      <c r="BU121" s="433"/>
      <c r="BV121" s="427"/>
      <c r="BW121" s="428"/>
      <c r="BX121" s="433"/>
      <c r="BY121" s="427"/>
      <c r="BZ121" s="428"/>
      <c r="CA121" s="433"/>
      <c r="CB121" s="427"/>
      <c r="CC121" s="428"/>
      <c r="CD121" s="433"/>
      <c r="CE121" s="427"/>
      <c r="CF121" s="428"/>
      <c r="CG121" s="429"/>
      <c r="CH121" s="427"/>
      <c r="CI121" s="428"/>
      <c r="CJ121" s="429"/>
      <c r="CK121" s="427"/>
      <c r="CL121" s="428"/>
      <c r="CM121" s="429"/>
      <c r="CN121" s="427"/>
      <c r="CO121" s="428"/>
      <c r="CP121" s="429"/>
      <c r="CQ121" s="427"/>
      <c r="CR121" s="428"/>
      <c r="CS121" s="429"/>
      <c r="CT121" s="427"/>
      <c r="CU121" s="428"/>
      <c r="CV121" s="429"/>
      <c r="CW121" s="427"/>
      <c r="CX121" s="428"/>
      <c r="CY121" s="429"/>
      <c r="CZ121" s="427"/>
      <c r="DA121" s="428"/>
      <c r="DB121" s="429"/>
      <c r="DC121" s="427"/>
      <c r="DD121" s="428"/>
      <c r="DE121" s="429"/>
      <c r="DF121" s="427"/>
      <c r="DG121" s="428"/>
      <c r="DH121" s="429"/>
      <c r="DI121" s="427"/>
      <c r="DJ121" s="428"/>
      <c r="DK121" s="429"/>
      <c r="DL121" s="427"/>
      <c r="DM121" s="428"/>
      <c r="DN121" s="429"/>
      <c r="DO121" s="427"/>
      <c r="DP121" s="428"/>
      <c r="DQ121" s="429"/>
      <c r="DR121" s="427"/>
      <c r="DS121" s="428"/>
      <c r="DT121" s="429"/>
    </row>
    <row r="122" spans="1:124" s="393" customFormat="1" ht="18" customHeight="1" thickBot="1">
      <c r="A122" s="525"/>
      <c r="B122" s="494"/>
      <c r="C122" s="497"/>
      <c r="D122" s="489"/>
      <c r="E122" s="430"/>
      <c r="F122" s="431" t="s">
        <v>616</v>
      </c>
      <c r="G122" s="432"/>
      <c r="H122" s="430"/>
      <c r="I122" s="431" t="s">
        <v>616</v>
      </c>
      <c r="J122" s="432"/>
      <c r="K122" s="430"/>
      <c r="L122" s="431"/>
      <c r="M122" s="432"/>
      <c r="N122" s="430"/>
      <c r="O122" s="431"/>
      <c r="P122" s="432"/>
      <c r="Q122" s="430"/>
      <c r="R122" s="431"/>
      <c r="S122" s="432"/>
      <c r="T122" s="430"/>
      <c r="U122" s="431" t="s">
        <v>616</v>
      </c>
      <c r="V122" s="432"/>
      <c r="W122" s="430"/>
      <c r="X122" s="431" t="s">
        <v>616</v>
      </c>
      <c r="Y122" s="432"/>
      <c r="Z122" s="430"/>
      <c r="AA122" s="431"/>
      <c r="AB122" s="432"/>
      <c r="AC122" s="430"/>
      <c r="AD122" s="431"/>
      <c r="AE122" s="432"/>
      <c r="AF122" s="430"/>
      <c r="AG122" s="431"/>
      <c r="AH122" s="432"/>
      <c r="AI122" s="430"/>
      <c r="AJ122" s="431"/>
      <c r="AK122" s="432"/>
      <c r="AL122" s="430"/>
      <c r="AM122" s="431"/>
      <c r="AN122" s="432"/>
      <c r="AO122" s="430"/>
      <c r="AP122" s="431"/>
      <c r="AQ122" s="432"/>
      <c r="AR122" s="430"/>
      <c r="AS122" s="431"/>
      <c r="AT122" s="432"/>
      <c r="AU122" s="430"/>
      <c r="AV122" s="431"/>
      <c r="AW122" s="432"/>
      <c r="AX122" s="430"/>
      <c r="AY122" s="431"/>
      <c r="AZ122" s="432"/>
      <c r="BA122" s="430"/>
      <c r="BB122" s="431"/>
      <c r="BC122" s="432"/>
      <c r="BD122" s="430"/>
      <c r="BE122" s="431"/>
      <c r="BF122" s="432"/>
      <c r="BG122" s="430"/>
      <c r="BH122" s="431"/>
      <c r="BI122" s="432"/>
      <c r="BJ122" s="430"/>
      <c r="BK122" s="431"/>
      <c r="BL122" s="432"/>
      <c r="BM122" s="430"/>
      <c r="BN122" s="431"/>
      <c r="BO122" s="432"/>
      <c r="BP122" s="430"/>
      <c r="BQ122" s="431"/>
      <c r="BR122" s="432"/>
      <c r="BS122" s="430"/>
      <c r="BT122" s="431"/>
      <c r="BU122" s="432"/>
      <c r="BV122" s="430"/>
      <c r="BW122" s="431"/>
      <c r="BX122" s="432"/>
      <c r="BY122" s="430"/>
      <c r="BZ122" s="431"/>
      <c r="CA122" s="432"/>
      <c r="CB122" s="430"/>
      <c r="CC122" s="431"/>
      <c r="CD122" s="432"/>
      <c r="CE122" s="430"/>
      <c r="CF122" s="431"/>
      <c r="CG122" s="432"/>
      <c r="CH122" s="430"/>
      <c r="CI122" s="431"/>
      <c r="CJ122" s="432"/>
      <c r="CK122" s="430"/>
      <c r="CL122" s="431"/>
      <c r="CM122" s="432"/>
      <c r="CN122" s="430"/>
      <c r="CO122" s="431"/>
      <c r="CP122" s="432"/>
      <c r="CQ122" s="430"/>
      <c r="CR122" s="431"/>
      <c r="CS122" s="432"/>
      <c r="CT122" s="430"/>
      <c r="CU122" s="431"/>
      <c r="CV122" s="432"/>
      <c r="CW122" s="430"/>
      <c r="CX122" s="431"/>
      <c r="CY122" s="432"/>
      <c r="CZ122" s="430"/>
      <c r="DA122" s="431"/>
      <c r="DB122" s="432"/>
      <c r="DC122" s="430"/>
      <c r="DD122" s="431"/>
      <c r="DE122" s="432"/>
      <c r="DF122" s="430"/>
      <c r="DG122" s="431"/>
      <c r="DH122" s="432"/>
      <c r="DI122" s="430"/>
      <c r="DJ122" s="431"/>
      <c r="DK122" s="432"/>
      <c r="DL122" s="430"/>
      <c r="DM122" s="431"/>
      <c r="DN122" s="432"/>
      <c r="DO122" s="430"/>
      <c r="DP122" s="431"/>
      <c r="DQ122" s="432"/>
      <c r="DR122" s="430"/>
      <c r="DS122" s="431"/>
      <c r="DT122" s="432"/>
    </row>
    <row r="123" spans="1:124" s="393" customFormat="1" ht="18" customHeight="1">
      <c r="A123" s="525"/>
      <c r="B123" s="492" t="s">
        <v>55</v>
      </c>
      <c r="C123" s="495">
        <v>44881</v>
      </c>
      <c r="D123" s="490" t="s">
        <v>501</v>
      </c>
      <c r="E123" s="412" t="s">
        <v>181</v>
      </c>
      <c r="F123" s="413" t="s">
        <v>397</v>
      </c>
      <c r="G123" s="414"/>
      <c r="H123" s="412" t="s">
        <v>182</v>
      </c>
      <c r="I123" s="413" t="s">
        <v>31</v>
      </c>
      <c r="J123" s="414"/>
      <c r="K123" s="412" t="s">
        <v>193</v>
      </c>
      <c r="L123" s="413" t="s">
        <v>116</v>
      </c>
      <c r="M123" s="414"/>
      <c r="N123" s="412" t="s">
        <v>186</v>
      </c>
      <c r="O123" s="413" t="s">
        <v>42</v>
      </c>
      <c r="P123" s="414"/>
      <c r="Q123" s="412" t="s">
        <v>187</v>
      </c>
      <c r="R123" s="413" t="s">
        <v>15</v>
      </c>
      <c r="S123" s="414"/>
      <c r="T123" s="412" t="s">
        <v>175</v>
      </c>
      <c r="U123" s="413" t="s">
        <v>421</v>
      </c>
      <c r="V123" s="414"/>
      <c r="W123" s="412" t="s">
        <v>176</v>
      </c>
      <c r="X123" s="413" t="s">
        <v>131</v>
      </c>
      <c r="Y123" s="414"/>
      <c r="Z123" s="412"/>
      <c r="AA123" s="413"/>
      <c r="AB123" s="414"/>
      <c r="AC123" s="412"/>
      <c r="AD123" s="413"/>
      <c r="AE123" s="414"/>
      <c r="AF123" s="412"/>
      <c r="AG123" s="413"/>
      <c r="AH123" s="414"/>
      <c r="AI123" s="412"/>
      <c r="AJ123" s="413"/>
      <c r="AK123" s="414"/>
      <c r="AL123" s="412"/>
      <c r="AM123" s="413"/>
      <c r="AN123" s="414"/>
      <c r="AO123" s="412"/>
      <c r="AP123" s="413"/>
      <c r="AQ123" s="414"/>
      <c r="AR123" s="412"/>
      <c r="AS123" s="413"/>
      <c r="AT123" s="414"/>
      <c r="AU123" s="412"/>
      <c r="AV123" s="413"/>
      <c r="AW123" s="414"/>
      <c r="AX123" s="412"/>
      <c r="AY123" s="413"/>
      <c r="AZ123" s="414"/>
      <c r="BA123" s="412"/>
      <c r="BB123" s="413"/>
      <c r="BC123" s="414"/>
      <c r="BD123" s="467" t="s">
        <v>598</v>
      </c>
      <c r="BE123" s="468"/>
      <c r="BF123" s="468"/>
      <c r="BG123" s="468"/>
      <c r="BH123" s="468"/>
      <c r="BI123" s="477"/>
      <c r="BJ123" s="415" t="s">
        <v>3</v>
      </c>
      <c r="BK123" s="416" t="s">
        <v>64</v>
      </c>
      <c r="BL123" s="417" t="s">
        <v>59</v>
      </c>
      <c r="BM123" s="415" t="s">
        <v>571</v>
      </c>
      <c r="BN123" s="416"/>
      <c r="BO123" s="417"/>
      <c r="BP123" s="415"/>
      <c r="BQ123" s="416" t="s">
        <v>61</v>
      </c>
      <c r="BR123" s="417" t="s">
        <v>618</v>
      </c>
      <c r="BS123" s="415"/>
      <c r="BT123" s="416"/>
      <c r="BU123" s="417"/>
      <c r="BV123" s="412"/>
      <c r="BW123" s="413"/>
      <c r="BX123" s="414"/>
      <c r="BY123" s="412"/>
      <c r="BZ123" s="413"/>
      <c r="CA123" s="414"/>
      <c r="CB123" s="412"/>
      <c r="CC123" s="413"/>
      <c r="CD123" s="414"/>
      <c r="CE123" s="412"/>
      <c r="CF123" s="413"/>
      <c r="CG123" s="414"/>
      <c r="CH123" s="412"/>
      <c r="CI123" s="413"/>
      <c r="CJ123" s="414"/>
      <c r="CK123" s="412"/>
      <c r="CL123" s="413"/>
      <c r="CM123" s="414"/>
      <c r="CN123" s="412"/>
      <c r="CO123" s="413"/>
      <c r="CP123" s="414"/>
      <c r="CQ123" s="412"/>
      <c r="CR123" s="413"/>
      <c r="CS123" s="414"/>
      <c r="CT123" s="412"/>
      <c r="CU123" s="413"/>
      <c r="CV123" s="414"/>
      <c r="CW123" s="412"/>
      <c r="CX123" s="413"/>
      <c r="CY123" s="414"/>
      <c r="CZ123" s="412"/>
      <c r="DA123" s="413"/>
      <c r="DB123" s="414"/>
      <c r="DC123" s="412"/>
      <c r="DD123" s="413"/>
      <c r="DE123" s="414"/>
      <c r="DF123" s="412"/>
      <c r="DG123" s="413"/>
      <c r="DH123" s="414"/>
      <c r="DI123" s="412"/>
      <c r="DJ123" s="413"/>
      <c r="DK123" s="414"/>
      <c r="DL123" s="412"/>
      <c r="DM123" s="413"/>
      <c r="DN123" s="414"/>
      <c r="DO123" s="412"/>
      <c r="DP123" s="413"/>
      <c r="DQ123" s="414"/>
      <c r="DR123" s="412"/>
      <c r="DS123" s="413"/>
      <c r="DT123" s="414"/>
    </row>
    <row r="124" spans="1:124" s="393" customFormat="1" ht="18" customHeight="1">
      <c r="A124" s="525"/>
      <c r="B124" s="493"/>
      <c r="C124" s="496"/>
      <c r="D124" s="491"/>
      <c r="E124" s="418"/>
      <c r="F124" s="419"/>
      <c r="G124" s="420"/>
      <c r="H124" s="418"/>
      <c r="I124" s="419"/>
      <c r="J124" s="420"/>
      <c r="K124" s="418"/>
      <c r="L124" s="419"/>
      <c r="M124" s="420"/>
      <c r="N124" s="418"/>
      <c r="O124" s="419"/>
      <c r="P124" s="420"/>
      <c r="Q124" s="418"/>
      <c r="R124" s="419"/>
      <c r="S124" s="420"/>
      <c r="T124" s="418"/>
      <c r="U124" s="419"/>
      <c r="V124" s="420"/>
      <c r="W124" s="418"/>
      <c r="X124" s="419"/>
      <c r="Y124" s="420"/>
      <c r="Z124" s="418"/>
      <c r="AA124" s="419"/>
      <c r="AB124" s="420"/>
      <c r="AC124" s="418"/>
      <c r="AD124" s="419"/>
      <c r="AE124" s="420"/>
      <c r="AF124" s="418"/>
      <c r="AG124" s="419"/>
      <c r="AH124" s="420"/>
      <c r="AI124" s="418"/>
      <c r="AJ124" s="419"/>
      <c r="AK124" s="420"/>
      <c r="AL124" s="418"/>
      <c r="AM124" s="419"/>
      <c r="AN124" s="420"/>
      <c r="AO124" s="418"/>
      <c r="AP124" s="419"/>
      <c r="AQ124" s="420"/>
      <c r="AR124" s="418"/>
      <c r="AS124" s="419"/>
      <c r="AT124" s="420"/>
      <c r="AU124" s="418"/>
      <c r="AV124" s="419"/>
      <c r="AW124" s="420"/>
      <c r="AX124" s="418"/>
      <c r="AY124" s="419"/>
      <c r="AZ124" s="420"/>
      <c r="BA124" s="418"/>
      <c r="BB124" s="419"/>
      <c r="BC124" s="420"/>
      <c r="BD124" s="469"/>
      <c r="BE124" s="470"/>
      <c r="BF124" s="470"/>
      <c r="BG124" s="470"/>
      <c r="BH124" s="470"/>
      <c r="BI124" s="478"/>
      <c r="BJ124" s="421" t="s">
        <v>40</v>
      </c>
      <c r="BK124" s="422" t="s">
        <v>41</v>
      </c>
      <c r="BL124" s="423"/>
      <c r="BM124" s="421"/>
      <c r="BN124" s="422"/>
      <c r="BO124" s="423"/>
      <c r="BP124" s="421"/>
      <c r="BQ124" s="422"/>
      <c r="BR124" s="423" t="s">
        <v>619</v>
      </c>
      <c r="BS124" s="421"/>
      <c r="BT124" s="422"/>
      <c r="BU124" s="423"/>
      <c r="BV124" s="418"/>
      <c r="BW124" s="419"/>
      <c r="BX124" s="420"/>
      <c r="BY124" s="418"/>
      <c r="BZ124" s="419"/>
      <c r="CA124" s="420"/>
      <c r="CB124" s="418"/>
      <c r="CC124" s="419"/>
      <c r="CD124" s="420"/>
      <c r="CE124" s="418"/>
      <c r="CF124" s="419"/>
      <c r="CG124" s="420"/>
      <c r="CH124" s="418"/>
      <c r="CI124" s="419"/>
      <c r="CJ124" s="420"/>
      <c r="CK124" s="418"/>
      <c r="CL124" s="419"/>
      <c r="CM124" s="420"/>
      <c r="CN124" s="418"/>
      <c r="CO124" s="419"/>
      <c r="CP124" s="420"/>
      <c r="CQ124" s="418"/>
      <c r="CR124" s="419"/>
      <c r="CS124" s="420"/>
      <c r="CT124" s="418"/>
      <c r="CU124" s="419"/>
      <c r="CV124" s="420"/>
      <c r="CW124" s="418"/>
      <c r="CX124" s="419"/>
      <c r="CY124" s="420"/>
      <c r="CZ124" s="418"/>
      <c r="DA124" s="419"/>
      <c r="DB124" s="420"/>
      <c r="DC124" s="418"/>
      <c r="DD124" s="419"/>
      <c r="DE124" s="420"/>
      <c r="DF124" s="418"/>
      <c r="DG124" s="419"/>
      <c r="DH124" s="420"/>
      <c r="DI124" s="418"/>
      <c r="DJ124" s="419"/>
      <c r="DK124" s="420"/>
      <c r="DL124" s="418"/>
      <c r="DM124" s="419"/>
      <c r="DN124" s="420"/>
      <c r="DO124" s="418"/>
      <c r="DP124" s="419"/>
      <c r="DQ124" s="420"/>
      <c r="DR124" s="418"/>
      <c r="DS124" s="419"/>
      <c r="DT124" s="420"/>
    </row>
    <row r="125" spans="1:124" s="393" customFormat="1" ht="18" customHeight="1">
      <c r="A125" s="525"/>
      <c r="B125" s="493"/>
      <c r="C125" s="496"/>
      <c r="D125" s="488" t="s">
        <v>502</v>
      </c>
      <c r="E125" s="424" t="s">
        <v>182</v>
      </c>
      <c r="F125" s="425" t="s">
        <v>31</v>
      </c>
      <c r="G125" s="426"/>
      <c r="H125" s="424" t="s">
        <v>183</v>
      </c>
      <c r="I125" s="425" t="s">
        <v>397</v>
      </c>
      <c r="J125" s="426"/>
      <c r="K125" s="424" t="s">
        <v>169</v>
      </c>
      <c r="L125" s="425" t="s">
        <v>39</v>
      </c>
      <c r="M125" s="426"/>
      <c r="N125" s="424" t="s">
        <v>170</v>
      </c>
      <c r="O125" s="425" t="s">
        <v>421</v>
      </c>
      <c r="P125" s="426"/>
      <c r="Q125" s="424" t="s">
        <v>171</v>
      </c>
      <c r="R125" s="425" t="s">
        <v>131</v>
      </c>
      <c r="S125" s="426"/>
      <c r="T125" s="424" t="s">
        <v>176</v>
      </c>
      <c r="U125" s="425" t="s">
        <v>77</v>
      </c>
      <c r="V125" s="426"/>
      <c r="W125" s="424" t="s">
        <v>177</v>
      </c>
      <c r="X125" s="425" t="s">
        <v>37</v>
      </c>
      <c r="Y125" s="426"/>
      <c r="Z125" s="424"/>
      <c r="AA125" s="425"/>
      <c r="AB125" s="426"/>
      <c r="AC125" s="424"/>
      <c r="AD125" s="425"/>
      <c r="AE125" s="426"/>
      <c r="AF125" s="424"/>
      <c r="AG125" s="425"/>
      <c r="AH125" s="426"/>
      <c r="AI125" s="479" t="s">
        <v>568</v>
      </c>
      <c r="AJ125" s="480"/>
      <c r="AK125" s="480"/>
      <c r="AL125" s="480"/>
      <c r="AM125" s="480"/>
      <c r="AN125" s="480"/>
      <c r="AO125" s="480"/>
      <c r="AP125" s="480"/>
      <c r="AQ125" s="480"/>
      <c r="AR125" s="480"/>
      <c r="AS125" s="480"/>
      <c r="AT125" s="480"/>
      <c r="AU125" s="480"/>
      <c r="AV125" s="480"/>
      <c r="AW125" s="480"/>
      <c r="AX125" s="480"/>
      <c r="AY125" s="480"/>
      <c r="AZ125" s="480"/>
      <c r="BA125" s="480"/>
      <c r="BB125" s="480"/>
      <c r="BC125" s="480"/>
      <c r="BD125" s="480"/>
      <c r="BE125" s="480"/>
      <c r="BF125" s="480"/>
      <c r="BG125" s="480"/>
      <c r="BH125" s="480"/>
      <c r="BI125" s="480"/>
      <c r="BJ125" s="480"/>
      <c r="BK125" s="480"/>
      <c r="BL125" s="481"/>
      <c r="BM125" s="427"/>
      <c r="BN125" s="428"/>
      <c r="BO125" s="429"/>
      <c r="BP125" s="427"/>
      <c r="BQ125" s="428"/>
      <c r="BR125" s="429"/>
      <c r="BS125" s="427"/>
      <c r="BT125" s="428"/>
      <c r="BU125" s="429"/>
      <c r="BV125" s="424"/>
      <c r="BW125" s="425"/>
      <c r="BX125" s="426"/>
      <c r="BY125" s="424"/>
      <c r="BZ125" s="425"/>
      <c r="CA125" s="426"/>
      <c r="CB125" s="424"/>
      <c r="CC125" s="425"/>
      <c r="CD125" s="426"/>
      <c r="CE125" s="424"/>
      <c r="CF125" s="425"/>
      <c r="CG125" s="426"/>
      <c r="CH125" s="424"/>
      <c r="CI125" s="425"/>
      <c r="CJ125" s="426"/>
      <c r="CK125" s="424"/>
      <c r="CL125" s="425"/>
      <c r="CM125" s="426"/>
      <c r="CN125" s="424"/>
      <c r="CO125" s="425"/>
      <c r="CP125" s="426"/>
      <c r="CQ125" s="424"/>
      <c r="CR125" s="425"/>
      <c r="CS125" s="426"/>
      <c r="CT125" s="424"/>
      <c r="CU125" s="425"/>
      <c r="CV125" s="426"/>
      <c r="CW125" s="424"/>
      <c r="CX125" s="425"/>
      <c r="CY125" s="426"/>
      <c r="CZ125" s="424"/>
      <c r="DA125" s="425"/>
      <c r="DB125" s="426"/>
      <c r="DC125" s="424"/>
      <c r="DD125" s="425"/>
      <c r="DE125" s="426"/>
      <c r="DF125" s="424"/>
      <c r="DG125" s="425"/>
      <c r="DH125" s="426"/>
      <c r="DI125" s="424"/>
      <c r="DJ125" s="425"/>
      <c r="DK125" s="426"/>
      <c r="DL125" s="424"/>
      <c r="DM125" s="425"/>
      <c r="DN125" s="426"/>
      <c r="DO125" s="424"/>
      <c r="DP125" s="425"/>
      <c r="DQ125" s="426"/>
      <c r="DR125" s="424"/>
      <c r="DS125" s="425"/>
      <c r="DT125" s="426"/>
    </row>
    <row r="126" spans="1:124" s="393" customFormat="1" ht="18" customHeight="1">
      <c r="A126" s="525"/>
      <c r="B126" s="493"/>
      <c r="C126" s="496"/>
      <c r="D126" s="491"/>
      <c r="E126" s="418"/>
      <c r="F126" s="419"/>
      <c r="G126" s="420"/>
      <c r="H126" s="418"/>
      <c r="I126" s="419"/>
      <c r="J126" s="420"/>
      <c r="K126" s="418"/>
      <c r="L126" s="419"/>
      <c r="M126" s="420"/>
      <c r="N126" s="418"/>
      <c r="O126" s="419"/>
      <c r="P126" s="420"/>
      <c r="Q126" s="418"/>
      <c r="R126" s="419"/>
      <c r="S126" s="420"/>
      <c r="T126" s="418"/>
      <c r="U126" s="419"/>
      <c r="V126" s="420"/>
      <c r="W126" s="418"/>
      <c r="X126" s="419"/>
      <c r="Y126" s="420"/>
      <c r="Z126" s="418"/>
      <c r="AA126" s="419"/>
      <c r="AB126" s="420"/>
      <c r="AC126" s="418"/>
      <c r="AD126" s="419"/>
      <c r="AE126" s="420"/>
      <c r="AF126" s="418"/>
      <c r="AG126" s="419"/>
      <c r="AH126" s="420"/>
      <c r="AI126" s="469"/>
      <c r="AJ126" s="470"/>
      <c r="AK126" s="470"/>
      <c r="AL126" s="470"/>
      <c r="AM126" s="470"/>
      <c r="AN126" s="470"/>
      <c r="AO126" s="470"/>
      <c r="AP126" s="470"/>
      <c r="AQ126" s="470"/>
      <c r="AR126" s="470"/>
      <c r="AS126" s="470"/>
      <c r="AT126" s="470"/>
      <c r="AU126" s="470"/>
      <c r="AV126" s="470"/>
      <c r="AW126" s="470"/>
      <c r="AX126" s="470"/>
      <c r="AY126" s="470"/>
      <c r="AZ126" s="470"/>
      <c r="BA126" s="470"/>
      <c r="BB126" s="470"/>
      <c r="BC126" s="470"/>
      <c r="BD126" s="470"/>
      <c r="BE126" s="470"/>
      <c r="BF126" s="470"/>
      <c r="BG126" s="470"/>
      <c r="BH126" s="470"/>
      <c r="BI126" s="470"/>
      <c r="BJ126" s="470"/>
      <c r="BK126" s="470"/>
      <c r="BL126" s="478"/>
      <c r="BM126" s="421"/>
      <c r="BN126" s="422"/>
      <c r="BO126" s="423"/>
      <c r="BP126" s="421"/>
      <c r="BQ126" s="422"/>
      <c r="BR126" s="423"/>
      <c r="BS126" s="421"/>
      <c r="BT126" s="422"/>
      <c r="BU126" s="423"/>
      <c r="BV126" s="418"/>
      <c r="BW126" s="419"/>
      <c r="BX126" s="420"/>
      <c r="BY126" s="418"/>
      <c r="BZ126" s="419"/>
      <c r="CA126" s="420"/>
      <c r="CB126" s="418"/>
      <c r="CC126" s="419"/>
      <c r="CD126" s="420"/>
      <c r="CE126" s="418"/>
      <c r="CF126" s="419"/>
      <c r="CG126" s="420"/>
      <c r="CH126" s="418"/>
      <c r="CI126" s="419"/>
      <c r="CJ126" s="420"/>
      <c r="CK126" s="418"/>
      <c r="CL126" s="419"/>
      <c r="CM126" s="420"/>
      <c r="CN126" s="418"/>
      <c r="CO126" s="419"/>
      <c r="CP126" s="420"/>
      <c r="CQ126" s="418"/>
      <c r="CR126" s="419"/>
      <c r="CS126" s="420"/>
      <c r="CT126" s="418"/>
      <c r="CU126" s="419"/>
      <c r="CV126" s="420"/>
      <c r="CW126" s="418"/>
      <c r="CX126" s="419"/>
      <c r="CY126" s="420"/>
      <c r="CZ126" s="418"/>
      <c r="DA126" s="419"/>
      <c r="DB126" s="420"/>
      <c r="DC126" s="418"/>
      <c r="DD126" s="419"/>
      <c r="DE126" s="420"/>
      <c r="DF126" s="418"/>
      <c r="DG126" s="419"/>
      <c r="DH126" s="420"/>
      <c r="DI126" s="418"/>
      <c r="DJ126" s="419"/>
      <c r="DK126" s="420"/>
      <c r="DL126" s="418"/>
      <c r="DM126" s="419"/>
      <c r="DN126" s="420"/>
      <c r="DO126" s="418"/>
      <c r="DP126" s="419"/>
      <c r="DQ126" s="420"/>
      <c r="DR126" s="418"/>
      <c r="DS126" s="419"/>
      <c r="DT126" s="420"/>
    </row>
    <row r="127" spans="1:124" s="393" customFormat="1" ht="18" customHeight="1">
      <c r="A127" s="525"/>
      <c r="B127" s="493"/>
      <c r="C127" s="496"/>
      <c r="D127" s="488" t="s">
        <v>503</v>
      </c>
      <c r="E127" s="427" t="s">
        <v>471</v>
      </c>
      <c r="F127" s="428" t="s">
        <v>636</v>
      </c>
      <c r="G127" s="433"/>
      <c r="H127" s="427" t="s">
        <v>471</v>
      </c>
      <c r="I127" s="428" t="s">
        <v>637</v>
      </c>
      <c r="J127" s="433"/>
      <c r="K127" s="427" t="s">
        <v>472</v>
      </c>
      <c r="L127" s="428" t="s">
        <v>638</v>
      </c>
      <c r="M127" s="433"/>
      <c r="N127" s="427" t="s">
        <v>472</v>
      </c>
      <c r="O127" s="428" t="s">
        <v>640</v>
      </c>
      <c r="P127" s="433"/>
      <c r="Q127" s="427" t="s">
        <v>472</v>
      </c>
      <c r="R127" s="428" t="s">
        <v>641</v>
      </c>
      <c r="S127" s="433"/>
      <c r="T127" s="427"/>
      <c r="U127" s="428"/>
      <c r="V127" s="433"/>
      <c r="W127" s="427"/>
      <c r="X127" s="428"/>
      <c r="Y127" s="433"/>
      <c r="Z127" s="427"/>
      <c r="AA127" s="428"/>
      <c r="AB127" s="433"/>
      <c r="AC127" s="427"/>
      <c r="AD127" s="428"/>
      <c r="AE127" s="433"/>
      <c r="AF127" s="427"/>
      <c r="AG127" s="428"/>
      <c r="AH127" s="433"/>
      <c r="AI127" s="427"/>
      <c r="AJ127" s="428"/>
      <c r="AK127" s="433"/>
      <c r="AL127" s="427"/>
      <c r="AM127" s="428"/>
      <c r="AN127" s="433"/>
      <c r="AO127" s="427"/>
      <c r="AP127" s="428"/>
      <c r="AQ127" s="433"/>
      <c r="AR127" s="427"/>
      <c r="AS127" s="428"/>
      <c r="AT127" s="433"/>
      <c r="AU127" s="427"/>
      <c r="AV127" s="428"/>
      <c r="AW127" s="433"/>
      <c r="AX127" s="427"/>
      <c r="AY127" s="428"/>
      <c r="AZ127" s="433"/>
      <c r="BA127" s="427"/>
      <c r="BB127" s="428"/>
      <c r="BC127" s="433"/>
      <c r="BD127" s="427"/>
      <c r="BE127" s="428"/>
      <c r="BF127" s="433"/>
      <c r="BG127" s="427"/>
      <c r="BH127" s="428"/>
      <c r="BI127" s="433"/>
      <c r="BJ127" s="427"/>
      <c r="BK127" s="428"/>
      <c r="BL127" s="433"/>
      <c r="BM127" s="427" t="s">
        <v>485</v>
      </c>
      <c r="BN127" s="428" t="s">
        <v>38</v>
      </c>
      <c r="BO127" s="433"/>
      <c r="BP127" s="427" t="s">
        <v>485</v>
      </c>
      <c r="BQ127" s="428" t="s">
        <v>39</v>
      </c>
      <c r="BR127" s="433"/>
      <c r="BS127" s="427"/>
      <c r="BT127" s="428"/>
      <c r="BU127" s="433"/>
      <c r="BV127" s="427"/>
      <c r="BW127" s="428"/>
      <c r="BX127" s="433"/>
      <c r="BY127" s="427"/>
      <c r="BZ127" s="428"/>
      <c r="CA127" s="433"/>
      <c r="CB127" s="427"/>
      <c r="CC127" s="428"/>
      <c r="CD127" s="433"/>
      <c r="CE127" s="427"/>
      <c r="CF127" s="428"/>
      <c r="CG127" s="429"/>
      <c r="CH127" s="427"/>
      <c r="CI127" s="428"/>
      <c r="CJ127" s="429"/>
      <c r="CK127" s="427"/>
      <c r="CL127" s="428"/>
      <c r="CM127" s="429"/>
      <c r="CN127" s="427"/>
      <c r="CO127" s="428"/>
      <c r="CP127" s="429"/>
      <c r="CQ127" s="427"/>
      <c r="CR127" s="428"/>
      <c r="CS127" s="429"/>
      <c r="CT127" s="427"/>
      <c r="CU127" s="428"/>
      <c r="CV127" s="429"/>
      <c r="CW127" s="427"/>
      <c r="CX127" s="428"/>
      <c r="CY127" s="429"/>
      <c r="CZ127" s="427"/>
      <c r="DA127" s="428"/>
      <c r="DB127" s="429"/>
      <c r="DC127" s="427"/>
      <c r="DD127" s="428"/>
      <c r="DE127" s="429"/>
      <c r="DF127" s="427"/>
      <c r="DG127" s="428"/>
      <c r="DH127" s="429"/>
      <c r="DI127" s="427"/>
      <c r="DJ127" s="428"/>
      <c r="DK127" s="429"/>
      <c r="DL127" s="427"/>
      <c r="DM127" s="428"/>
      <c r="DN127" s="429"/>
      <c r="DO127" s="427"/>
      <c r="DP127" s="428"/>
      <c r="DQ127" s="429"/>
      <c r="DR127" s="427"/>
      <c r="DS127" s="428"/>
      <c r="DT127" s="429"/>
    </row>
    <row r="128" spans="1:124" s="393" customFormat="1" ht="18" customHeight="1" thickBot="1">
      <c r="A128" s="525"/>
      <c r="B128" s="494"/>
      <c r="C128" s="497"/>
      <c r="D128" s="489"/>
      <c r="E128" s="430"/>
      <c r="F128" s="431" t="s">
        <v>616</v>
      </c>
      <c r="G128" s="432"/>
      <c r="H128" s="430"/>
      <c r="I128" s="431" t="s">
        <v>616</v>
      </c>
      <c r="J128" s="432"/>
      <c r="K128" s="430"/>
      <c r="L128" s="431" t="s">
        <v>616</v>
      </c>
      <c r="M128" s="432"/>
      <c r="N128" s="430"/>
      <c r="O128" s="431" t="s">
        <v>616</v>
      </c>
      <c r="P128" s="432"/>
      <c r="Q128" s="430"/>
      <c r="R128" s="431" t="s">
        <v>616</v>
      </c>
      <c r="S128" s="432"/>
      <c r="T128" s="430"/>
      <c r="U128" s="431"/>
      <c r="V128" s="432"/>
      <c r="W128" s="430"/>
      <c r="X128" s="431"/>
      <c r="Y128" s="432"/>
      <c r="Z128" s="430"/>
      <c r="AA128" s="431"/>
      <c r="AB128" s="432"/>
      <c r="AC128" s="430"/>
      <c r="AD128" s="431"/>
      <c r="AE128" s="432"/>
      <c r="AF128" s="430"/>
      <c r="AG128" s="431"/>
      <c r="AH128" s="432"/>
      <c r="AI128" s="430"/>
      <c r="AJ128" s="431"/>
      <c r="AK128" s="432"/>
      <c r="AL128" s="430"/>
      <c r="AM128" s="431"/>
      <c r="AN128" s="432"/>
      <c r="AO128" s="430"/>
      <c r="AP128" s="431"/>
      <c r="AQ128" s="432"/>
      <c r="AR128" s="430"/>
      <c r="AS128" s="431"/>
      <c r="AT128" s="432"/>
      <c r="AU128" s="430"/>
      <c r="AV128" s="431"/>
      <c r="AW128" s="432"/>
      <c r="AX128" s="430"/>
      <c r="AY128" s="431"/>
      <c r="AZ128" s="432"/>
      <c r="BA128" s="430"/>
      <c r="BB128" s="431"/>
      <c r="BC128" s="432"/>
      <c r="BD128" s="430"/>
      <c r="BE128" s="431"/>
      <c r="BF128" s="432"/>
      <c r="BG128" s="430"/>
      <c r="BH128" s="431"/>
      <c r="BI128" s="432"/>
      <c r="BJ128" s="430"/>
      <c r="BK128" s="431"/>
      <c r="BL128" s="432"/>
      <c r="BM128" s="430"/>
      <c r="BN128" s="431" t="s">
        <v>616</v>
      </c>
      <c r="BO128" s="432"/>
      <c r="BP128" s="430"/>
      <c r="BQ128" s="431" t="s">
        <v>616</v>
      </c>
      <c r="BR128" s="432"/>
      <c r="BS128" s="430"/>
      <c r="BT128" s="431"/>
      <c r="BU128" s="432"/>
      <c r="BV128" s="430"/>
      <c r="BW128" s="431"/>
      <c r="BX128" s="432"/>
      <c r="BY128" s="430"/>
      <c r="BZ128" s="431"/>
      <c r="CA128" s="432"/>
      <c r="CB128" s="430"/>
      <c r="CC128" s="431"/>
      <c r="CD128" s="432"/>
      <c r="CE128" s="430"/>
      <c r="CF128" s="431"/>
      <c r="CG128" s="432"/>
      <c r="CH128" s="430"/>
      <c r="CI128" s="431"/>
      <c r="CJ128" s="432"/>
      <c r="CK128" s="430"/>
      <c r="CL128" s="431"/>
      <c r="CM128" s="432"/>
      <c r="CN128" s="430"/>
      <c r="CO128" s="431"/>
      <c r="CP128" s="432"/>
      <c r="CQ128" s="430"/>
      <c r="CR128" s="431"/>
      <c r="CS128" s="432"/>
      <c r="CT128" s="430"/>
      <c r="CU128" s="431"/>
      <c r="CV128" s="432"/>
      <c r="CW128" s="430"/>
      <c r="CX128" s="431"/>
      <c r="CY128" s="432"/>
      <c r="CZ128" s="430"/>
      <c r="DA128" s="431"/>
      <c r="DB128" s="432"/>
      <c r="DC128" s="430"/>
      <c r="DD128" s="431"/>
      <c r="DE128" s="432"/>
      <c r="DF128" s="430"/>
      <c r="DG128" s="431"/>
      <c r="DH128" s="432"/>
      <c r="DI128" s="430"/>
      <c r="DJ128" s="431"/>
      <c r="DK128" s="432"/>
      <c r="DL128" s="430"/>
      <c r="DM128" s="431"/>
      <c r="DN128" s="432"/>
      <c r="DO128" s="430"/>
      <c r="DP128" s="431"/>
      <c r="DQ128" s="432"/>
      <c r="DR128" s="430"/>
      <c r="DS128" s="431"/>
      <c r="DT128" s="432"/>
    </row>
    <row r="129" spans="1:124" s="393" customFormat="1" ht="18" customHeight="1">
      <c r="A129" s="525"/>
      <c r="B129" s="492" t="s">
        <v>56</v>
      </c>
      <c r="C129" s="495">
        <v>44882</v>
      </c>
      <c r="D129" s="490" t="s">
        <v>501</v>
      </c>
      <c r="E129" s="412" t="s">
        <v>183</v>
      </c>
      <c r="F129" s="413" t="s">
        <v>422</v>
      </c>
      <c r="G129" s="414"/>
      <c r="H129" s="412" t="s">
        <v>184</v>
      </c>
      <c r="I129" s="413" t="s">
        <v>421</v>
      </c>
      <c r="J129" s="414"/>
      <c r="K129" s="412" t="s">
        <v>170</v>
      </c>
      <c r="L129" s="413" t="s">
        <v>131</v>
      </c>
      <c r="M129" s="414"/>
      <c r="N129" s="412" t="s">
        <v>171</v>
      </c>
      <c r="O129" s="413" t="s">
        <v>397</v>
      </c>
      <c r="P129" s="414"/>
      <c r="Q129" s="412" t="s">
        <v>172</v>
      </c>
      <c r="R129" s="413" t="s">
        <v>77</v>
      </c>
      <c r="S129" s="414"/>
      <c r="T129" s="412" t="s">
        <v>177</v>
      </c>
      <c r="U129" s="413" t="s">
        <v>37</v>
      </c>
      <c r="V129" s="414"/>
      <c r="W129" s="412" t="s">
        <v>178</v>
      </c>
      <c r="X129" s="413" t="s">
        <v>31</v>
      </c>
      <c r="Y129" s="414"/>
      <c r="Z129" s="412"/>
      <c r="AA129" s="413"/>
      <c r="AB129" s="414"/>
      <c r="AC129" s="412"/>
      <c r="AD129" s="413"/>
      <c r="AE129" s="414"/>
      <c r="AF129" s="412"/>
      <c r="AG129" s="413"/>
      <c r="AH129" s="414"/>
      <c r="AI129" s="467" t="s">
        <v>656</v>
      </c>
      <c r="AJ129" s="468"/>
      <c r="AK129" s="468"/>
      <c r="AL129" s="468"/>
      <c r="AM129" s="468"/>
      <c r="AN129" s="468"/>
      <c r="AO129" s="468"/>
      <c r="AP129" s="468"/>
      <c r="AQ129" s="468"/>
      <c r="AR129" s="468"/>
      <c r="AS129" s="468"/>
      <c r="AT129" s="468"/>
      <c r="AU129" s="468"/>
      <c r="AV129" s="468"/>
      <c r="AW129" s="468"/>
      <c r="AX129" s="468"/>
      <c r="AY129" s="468"/>
      <c r="AZ129" s="468"/>
      <c r="BA129" s="468"/>
      <c r="BB129" s="468"/>
      <c r="BC129" s="468"/>
      <c r="BD129" s="468"/>
      <c r="BE129" s="468"/>
      <c r="BF129" s="468"/>
      <c r="BG129" s="468"/>
      <c r="BH129" s="468"/>
      <c r="BI129" s="468"/>
      <c r="BJ129" s="468"/>
      <c r="BK129" s="468"/>
      <c r="BL129" s="468"/>
      <c r="BM129" s="468"/>
      <c r="BN129" s="468"/>
      <c r="BO129" s="468"/>
      <c r="BP129" s="468"/>
      <c r="BQ129" s="468"/>
      <c r="BR129" s="477"/>
      <c r="BS129" s="412" t="s">
        <v>491</v>
      </c>
      <c r="BT129" s="413" t="s">
        <v>494</v>
      </c>
      <c r="BU129" s="414" t="s">
        <v>497</v>
      </c>
      <c r="BV129" s="412"/>
      <c r="BW129" s="413"/>
      <c r="BX129" s="414"/>
      <c r="BY129" s="412"/>
      <c r="BZ129" s="413"/>
      <c r="CA129" s="414"/>
      <c r="CB129" s="412"/>
      <c r="CC129" s="413"/>
      <c r="CD129" s="414"/>
      <c r="CE129" s="412"/>
      <c r="CF129" s="413"/>
      <c r="CG129" s="414"/>
      <c r="CH129" s="412"/>
      <c r="CI129" s="413"/>
      <c r="CJ129" s="414"/>
      <c r="CK129" s="412"/>
      <c r="CL129" s="413"/>
      <c r="CM129" s="414"/>
      <c r="CN129" s="412"/>
      <c r="CO129" s="413"/>
      <c r="CP129" s="414"/>
      <c r="CQ129" s="412"/>
      <c r="CR129" s="413"/>
      <c r="CS129" s="414"/>
      <c r="CT129" s="412"/>
      <c r="CU129" s="413"/>
      <c r="CV129" s="414"/>
      <c r="CW129" s="412"/>
      <c r="CX129" s="413"/>
      <c r="CY129" s="414"/>
      <c r="CZ129" s="412"/>
      <c r="DA129" s="413"/>
      <c r="DB129" s="414"/>
      <c r="DC129" s="412"/>
      <c r="DD129" s="413"/>
      <c r="DE129" s="414"/>
      <c r="DF129" s="412"/>
      <c r="DG129" s="413"/>
      <c r="DH129" s="414"/>
      <c r="DI129" s="412"/>
      <c r="DJ129" s="413"/>
      <c r="DK129" s="414"/>
      <c r="DL129" s="412"/>
      <c r="DM129" s="413"/>
      <c r="DN129" s="414"/>
      <c r="DO129" s="412"/>
      <c r="DP129" s="413"/>
      <c r="DQ129" s="414"/>
      <c r="DR129" s="412"/>
      <c r="DS129" s="413"/>
      <c r="DT129" s="414"/>
    </row>
    <row r="130" spans="1:124" s="393" customFormat="1" ht="18" customHeight="1">
      <c r="A130" s="525"/>
      <c r="B130" s="493"/>
      <c r="C130" s="496"/>
      <c r="D130" s="491"/>
      <c r="E130" s="418"/>
      <c r="F130" s="419"/>
      <c r="G130" s="420"/>
      <c r="H130" s="418"/>
      <c r="I130" s="419"/>
      <c r="J130" s="420"/>
      <c r="K130" s="418"/>
      <c r="L130" s="419"/>
      <c r="M130" s="420"/>
      <c r="N130" s="418"/>
      <c r="O130" s="419"/>
      <c r="P130" s="420"/>
      <c r="Q130" s="418"/>
      <c r="R130" s="419"/>
      <c r="S130" s="420"/>
      <c r="T130" s="418"/>
      <c r="U130" s="419"/>
      <c r="V130" s="420"/>
      <c r="W130" s="418"/>
      <c r="X130" s="419"/>
      <c r="Y130" s="420"/>
      <c r="Z130" s="418"/>
      <c r="AA130" s="419"/>
      <c r="AB130" s="420"/>
      <c r="AC130" s="418"/>
      <c r="AD130" s="419"/>
      <c r="AE130" s="420"/>
      <c r="AF130" s="418"/>
      <c r="AG130" s="419"/>
      <c r="AH130" s="420"/>
      <c r="AI130" s="469"/>
      <c r="AJ130" s="470"/>
      <c r="AK130" s="470"/>
      <c r="AL130" s="470"/>
      <c r="AM130" s="470"/>
      <c r="AN130" s="470"/>
      <c r="AO130" s="470"/>
      <c r="AP130" s="470"/>
      <c r="AQ130" s="470"/>
      <c r="AR130" s="470"/>
      <c r="AS130" s="470"/>
      <c r="AT130" s="470"/>
      <c r="AU130" s="470"/>
      <c r="AV130" s="470"/>
      <c r="AW130" s="470"/>
      <c r="AX130" s="470"/>
      <c r="AY130" s="470"/>
      <c r="AZ130" s="470"/>
      <c r="BA130" s="470"/>
      <c r="BB130" s="470"/>
      <c r="BC130" s="470"/>
      <c r="BD130" s="470"/>
      <c r="BE130" s="470"/>
      <c r="BF130" s="470"/>
      <c r="BG130" s="470"/>
      <c r="BH130" s="470"/>
      <c r="BI130" s="470"/>
      <c r="BJ130" s="470"/>
      <c r="BK130" s="470"/>
      <c r="BL130" s="470"/>
      <c r="BM130" s="470"/>
      <c r="BN130" s="470"/>
      <c r="BO130" s="470"/>
      <c r="BP130" s="470"/>
      <c r="BQ130" s="470"/>
      <c r="BR130" s="478"/>
      <c r="BS130" s="418" t="s">
        <v>492</v>
      </c>
      <c r="BT130" s="419" t="s">
        <v>498</v>
      </c>
      <c r="BU130" s="420" t="s">
        <v>599</v>
      </c>
      <c r="BV130" s="418"/>
      <c r="BW130" s="419"/>
      <c r="BX130" s="420"/>
      <c r="BY130" s="418"/>
      <c r="BZ130" s="419"/>
      <c r="CA130" s="420"/>
      <c r="CB130" s="418"/>
      <c r="CC130" s="419"/>
      <c r="CD130" s="420"/>
      <c r="CE130" s="418"/>
      <c r="CF130" s="419"/>
      <c r="CG130" s="420"/>
      <c r="CH130" s="418"/>
      <c r="CI130" s="419"/>
      <c r="CJ130" s="420"/>
      <c r="CK130" s="418"/>
      <c r="CL130" s="419"/>
      <c r="CM130" s="420"/>
      <c r="CN130" s="418"/>
      <c r="CO130" s="419"/>
      <c r="CP130" s="420"/>
      <c r="CQ130" s="418"/>
      <c r="CR130" s="419"/>
      <c r="CS130" s="420"/>
      <c r="CT130" s="418"/>
      <c r="CU130" s="419"/>
      <c r="CV130" s="420"/>
      <c r="CW130" s="418"/>
      <c r="CX130" s="419"/>
      <c r="CY130" s="420"/>
      <c r="CZ130" s="418"/>
      <c r="DA130" s="419"/>
      <c r="DB130" s="420"/>
      <c r="DC130" s="418"/>
      <c r="DD130" s="419"/>
      <c r="DE130" s="420"/>
      <c r="DF130" s="418"/>
      <c r="DG130" s="419"/>
      <c r="DH130" s="420"/>
      <c r="DI130" s="418"/>
      <c r="DJ130" s="419"/>
      <c r="DK130" s="420"/>
      <c r="DL130" s="418"/>
      <c r="DM130" s="419"/>
      <c r="DN130" s="420"/>
      <c r="DO130" s="418"/>
      <c r="DP130" s="419"/>
      <c r="DQ130" s="420"/>
      <c r="DR130" s="418"/>
      <c r="DS130" s="419"/>
      <c r="DT130" s="420"/>
    </row>
    <row r="131" spans="1:124" s="393" customFormat="1" ht="18" customHeight="1">
      <c r="A131" s="525"/>
      <c r="B131" s="493"/>
      <c r="C131" s="496"/>
      <c r="D131" s="488" t="s">
        <v>502</v>
      </c>
      <c r="E131" s="424" t="s">
        <v>184</v>
      </c>
      <c r="F131" s="425" t="s">
        <v>421</v>
      </c>
      <c r="G131" s="426"/>
      <c r="H131" s="424" t="s">
        <v>185</v>
      </c>
      <c r="I131" s="425" t="s">
        <v>30</v>
      </c>
      <c r="J131" s="426"/>
      <c r="K131" s="424" t="s">
        <v>171</v>
      </c>
      <c r="L131" s="425" t="s">
        <v>397</v>
      </c>
      <c r="M131" s="426"/>
      <c r="N131" s="424" t="s">
        <v>172</v>
      </c>
      <c r="O131" s="425" t="s">
        <v>131</v>
      </c>
      <c r="P131" s="426"/>
      <c r="Q131" s="424" t="s">
        <v>173</v>
      </c>
      <c r="R131" s="425" t="s">
        <v>29</v>
      </c>
      <c r="S131" s="426"/>
      <c r="T131" s="424" t="s">
        <v>178</v>
      </c>
      <c r="U131" s="425" t="s">
        <v>31</v>
      </c>
      <c r="V131" s="426"/>
      <c r="W131" s="424" t="s">
        <v>169</v>
      </c>
      <c r="X131" s="425" t="s">
        <v>422</v>
      </c>
      <c r="Y131" s="426"/>
      <c r="Z131" s="424"/>
      <c r="AA131" s="425"/>
      <c r="AB131" s="426"/>
      <c r="AC131" s="424"/>
      <c r="AD131" s="425"/>
      <c r="AE131" s="426"/>
      <c r="AF131" s="424"/>
      <c r="AG131" s="425"/>
      <c r="AH131" s="426"/>
      <c r="AI131" s="424"/>
      <c r="AJ131" s="425"/>
      <c r="AK131" s="426"/>
      <c r="AL131" s="424"/>
      <c r="AM131" s="425"/>
      <c r="AN131" s="426"/>
      <c r="AO131" s="424"/>
      <c r="AP131" s="425"/>
      <c r="AQ131" s="426"/>
      <c r="AR131" s="424"/>
      <c r="AS131" s="425"/>
      <c r="AT131" s="426"/>
      <c r="AU131" s="424"/>
      <c r="AV131" s="425"/>
      <c r="AW131" s="426"/>
      <c r="AX131" s="424"/>
      <c r="AY131" s="425"/>
      <c r="AZ131" s="426"/>
      <c r="BA131" s="424"/>
      <c r="BB131" s="425"/>
      <c r="BC131" s="426"/>
      <c r="BD131" s="424"/>
      <c r="BE131" s="425"/>
      <c r="BF131" s="426"/>
      <c r="BG131" s="424"/>
      <c r="BH131" s="425"/>
      <c r="BI131" s="426"/>
      <c r="BJ131" s="424"/>
      <c r="BK131" s="425"/>
      <c r="BL131" s="426"/>
      <c r="BM131" s="479" t="s">
        <v>550</v>
      </c>
      <c r="BN131" s="480"/>
      <c r="BO131" s="480"/>
      <c r="BP131" s="480"/>
      <c r="BQ131" s="480"/>
      <c r="BR131" s="480"/>
      <c r="BS131" s="424" t="s">
        <v>487</v>
      </c>
      <c r="BT131" s="425" t="s">
        <v>486</v>
      </c>
      <c r="BU131" s="426" t="s">
        <v>600</v>
      </c>
      <c r="BV131" s="424"/>
      <c r="BW131" s="425"/>
      <c r="BX131" s="426"/>
      <c r="BY131" s="424"/>
      <c r="BZ131" s="425"/>
      <c r="CA131" s="426"/>
      <c r="CB131" s="424"/>
      <c r="CC131" s="425"/>
      <c r="CD131" s="426"/>
      <c r="CE131" s="424"/>
      <c r="CF131" s="425"/>
      <c r="CG131" s="426"/>
      <c r="CH131" s="424"/>
      <c r="CI131" s="425"/>
      <c r="CJ131" s="426"/>
      <c r="CK131" s="424"/>
      <c r="CL131" s="425"/>
      <c r="CM131" s="426"/>
      <c r="CN131" s="424"/>
      <c r="CO131" s="425"/>
      <c r="CP131" s="426"/>
      <c r="CQ131" s="424"/>
      <c r="CR131" s="425"/>
      <c r="CS131" s="426"/>
      <c r="CT131" s="424"/>
      <c r="CU131" s="425"/>
      <c r="CV131" s="426"/>
      <c r="CW131" s="424"/>
      <c r="CX131" s="425"/>
      <c r="CY131" s="426"/>
      <c r="CZ131" s="424"/>
      <c r="DA131" s="425"/>
      <c r="DB131" s="426"/>
      <c r="DC131" s="424"/>
      <c r="DD131" s="425"/>
      <c r="DE131" s="426"/>
      <c r="DF131" s="424"/>
      <c r="DG131" s="425"/>
      <c r="DH131" s="426"/>
      <c r="DI131" s="424"/>
      <c r="DJ131" s="425"/>
      <c r="DK131" s="426"/>
      <c r="DL131" s="424"/>
      <c r="DM131" s="425"/>
      <c r="DN131" s="426"/>
      <c r="DO131" s="424"/>
      <c r="DP131" s="425"/>
      <c r="DQ131" s="426"/>
      <c r="DR131" s="424"/>
      <c r="DS131" s="425"/>
      <c r="DT131" s="426"/>
    </row>
    <row r="132" spans="1:124" s="393" customFormat="1" ht="18" customHeight="1">
      <c r="A132" s="525"/>
      <c r="B132" s="493"/>
      <c r="C132" s="496"/>
      <c r="D132" s="491"/>
      <c r="E132" s="418"/>
      <c r="F132" s="419"/>
      <c r="G132" s="420"/>
      <c r="H132" s="418"/>
      <c r="I132" s="419"/>
      <c r="J132" s="420"/>
      <c r="K132" s="418"/>
      <c r="L132" s="419"/>
      <c r="M132" s="420"/>
      <c r="N132" s="418"/>
      <c r="O132" s="419"/>
      <c r="P132" s="420"/>
      <c r="Q132" s="418"/>
      <c r="R132" s="419"/>
      <c r="S132" s="420"/>
      <c r="T132" s="418"/>
      <c r="U132" s="419"/>
      <c r="V132" s="420"/>
      <c r="W132" s="418"/>
      <c r="X132" s="419"/>
      <c r="Y132" s="420"/>
      <c r="Z132" s="418"/>
      <c r="AA132" s="419"/>
      <c r="AB132" s="420"/>
      <c r="AC132" s="418"/>
      <c r="AD132" s="419"/>
      <c r="AE132" s="420"/>
      <c r="AF132" s="418"/>
      <c r="AG132" s="419"/>
      <c r="AH132" s="420"/>
      <c r="AI132" s="418"/>
      <c r="AJ132" s="419"/>
      <c r="AK132" s="420"/>
      <c r="AL132" s="418"/>
      <c r="AM132" s="419"/>
      <c r="AN132" s="420"/>
      <c r="AO132" s="418"/>
      <c r="AP132" s="419"/>
      <c r="AQ132" s="420"/>
      <c r="AR132" s="418"/>
      <c r="AS132" s="419"/>
      <c r="AT132" s="420"/>
      <c r="AU132" s="418"/>
      <c r="AV132" s="419"/>
      <c r="AW132" s="420"/>
      <c r="AX132" s="418"/>
      <c r="AY132" s="419"/>
      <c r="AZ132" s="420"/>
      <c r="BA132" s="418"/>
      <c r="BB132" s="419"/>
      <c r="BC132" s="420"/>
      <c r="BD132" s="418"/>
      <c r="BE132" s="419"/>
      <c r="BF132" s="420"/>
      <c r="BG132" s="418"/>
      <c r="BH132" s="419"/>
      <c r="BI132" s="420"/>
      <c r="BJ132" s="418"/>
      <c r="BK132" s="419"/>
      <c r="BL132" s="420"/>
      <c r="BM132" s="469"/>
      <c r="BN132" s="470"/>
      <c r="BO132" s="470"/>
      <c r="BP132" s="470"/>
      <c r="BQ132" s="470"/>
      <c r="BR132" s="470"/>
      <c r="BS132" s="418"/>
      <c r="BT132" s="419"/>
      <c r="BU132" s="420"/>
      <c r="BV132" s="418"/>
      <c r="BW132" s="419"/>
      <c r="BX132" s="420"/>
      <c r="BY132" s="418"/>
      <c r="BZ132" s="419"/>
      <c r="CA132" s="420"/>
      <c r="CB132" s="418"/>
      <c r="CC132" s="419"/>
      <c r="CD132" s="420"/>
      <c r="CE132" s="418"/>
      <c r="CF132" s="419"/>
      <c r="CG132" s="420"/>
      <c r="CH132" s="418"/>
      <c r="CI132" s="419"/>
      <c r="CJ132" s="420"/>
      <c r="CK132" s="418"/>
      <c r="CL132" s="419"/>
      <c r="CM132" s="420"/>
      <c r="CN132" s="418"/>
      <c r="CO132" s="419"/>
      <c r="CP132" s="420"/>
      <c r="CQ132" s="418"/>
      <c r="CR132" s="419"/>
      <c r="CS132" s="420"/>
      <c r="CT132" s="418"/>
      <c r="CU132" s="419"/>
      <c r="CV132" s="420"/>
      <c r="CW132" s="418"/>
      <c r="CX132" s="419"/>
      <c r="CY132" s="420"/>
      <c r="CZ132" s="418"/>
      <c r="DA132" s="419"/>
      <c r="DB132" s="420"/>
      <c r="DC132" s="418"/>
      <c r="DD132" s="419"/>
      <c r="DE132" s="420"/>
      <c r="DF132" s="418"/>
      <c r="DG132" s="419"/>
      <c r="DH132" s="420"/>
      <c r="DI132" s="418"/>
      <c r="DJ132" s="419"/>
      <c r="DK132" s="420"/>
      <c r="DL132" s="418"/>
      <c r="DM132" s="419"/>
      <c r="DN132" s="420"/>
      <c r="DO132" s="418"/>
      <c r="DP132" s="419"/>
      <c r="DQ132" s="420"/>
      <c r="DR132" s="418"/>
      <c r="DS132" s="419"/>
      <c r="DT132" s="420"/>
    </row>
    <row r="133" spans="1:124" s="393" customFormat="1" ht="18" customHeight="1">
      <c r="A133" s="525"/>
      <c r="B133" s="493"/>
      <c r="C133" s="496"/>
      <c r="D133" s="488" t="s">
        <v>503</v>
      </c>
      <c r="E133" s="427"/>
      <c r="F133" s="428"/>
      <c r="G133" s="433"/>
      <c r="H133" s="427"/>
      <c r="I133" s="428"/>
      <c r="J133" s="433"/>
      <c r="K133" s="427"/>
      <c r="L133" s="428"/>
      <c r="M133" s="433"/>
      <c r="N133" s="427"/>
      <c r="O133" s="428"/>
      <c r="P133" s="433"/>
      <c r="Q133" s="427"/>
      <c r="R133" s="428"/>
      <c r="S133" s="433"/>
      <c r="T133" s="427"/>
      <c r="U133" s="428"/>
      <c r="V133" s="433"/>
      <c r="W133" s="427"/>
      <c r="X133" s="428"/>
      <c r="Y133" s="433"/>
      <c r="Z133" s="427"/>
      <c r="AA133" s="428"/>
      <c r="AB133" s="433"/>
      <c r="AC133" s="427"/>
      <c r="AD133" s="428"/>
      <c r="AE133" s="433"/>
      <c r="AF133" s="427"/>
      <c r="AG133" s="428"/>
      <c r="AH133" s="433"/>
      <c r="AI133" s="427" t="s">
        <v>183</v>
      </c>
      <c r="AJ133" s="428" t="s">
        <v>31</v>
      </c>
      <c r="AK133" s="433"/>
      <c r="AL133" s="427" t="s">
        <v>184</v>
      </c>
      <c r="AM133" s="428" t="s">
        <v>33</v>
      </c>
      <c r="AN133" s="433"/>
      <c r="AO133" s="427" t="s">
        <v>185</v>
      </c>
      <c r="AP133" s="428" t="s">
        <v>30</v>
      </c>
      <c r="AQ133" s="433"/>
      <c r="AR133" s="427" t="s">
        <v>179</v>
      </c>
      <c r="AS133" s="428" t="s">
        <v>37</v>
      </c>
      <c r="AT133" s="433"/>
      <c r="AU133" s="427" t="s">
        <v>169</v>
      </c>
      <c r="AV133" s="428" t="s">
        <v>29</v>
      </c>
      <c r="AW133" s="433"/>
      <c r="AX133" s="427" t="s">
        <v>170</v>
      </c>
      <c r="AY133" s="428" t="s">
        <v>39</v>
      </c>
      <c r="AZ133" s="433"/>
      <c r="BA133" s="427" t="s">
        <v>171</v>
      </c>
      <c r="BB133" s="428" t="s">
        <v>131</v>
      </c>
      <c r="BC133" s="433"/>
      <c r="BD133" s="427"/>
      <c r="BE133" s="428"/>
      <c r="BF133" s="433"/>
      <c r="BG133" s="427"/>
      <c r="BH133" s="428"/>
      <c r="BI133" s="433"/>
      <c r="BJ133" s="427"/>
      <c r="BK133" s="428"/>
      <c r="BL133" s="433"/>
      <c r="BM133" s="427"/>
      <c r="BN133" s="428"/>
      <c r="BO133" s="433"/>
      <c r="BP133" s="427"/>
      <c r="BQ133" s="428"/>
      <c r="BR133" s="433"/>
      <c r="BS133" s="427"/>
      <c r="BT133" s="428"/>
      <c r="BU133" s="433"/>
      <c r="BV133" s="427"/>
      <c r="BW133" s="428"/>
      <c r="BX133" s="433"/>
      <c r="BY133" s="427"/>
      <c r="BZ133" s="428"/>
      <c r="CA133" s="433"/>
      <c r="CB133" s="427"/>
      <c r="CC133" s="428"/>
      <c r="CD133" s="433"/>
      <c r="CE133" s="427"/>
      <c r="CF133" s="428"/>
      <c r="CG133" s="429"/>
      <c r="CH133" s="427"/>
      <c r="CI133" s="428"/>
      <c r="CJ133" s="429"/>
      <c r="CK133" s="427"/>
      <c r="CL133" s="428"/>
      <c r="CM133" s="429"/>
      <c r="CN133" s="427"/>
      <c r="CO133" s="428"/>
      <c r="CP133" s="429"/>
      <c r="CQ133" s="427"/>
      <c r="CR133" s="428"/>
      <c r="CS133" s="429"/>
      <c r="CT133" s="427"/>
      <c r="CU133" s="428"/>
      <c r="CV133" s="429"/>
      <c r="CW133" s="427"/>
      <c r="CX133" s="428"/>
      <c r="CY133" s="429"/>
      <c r="CZ133" s="427"/>
      <c r="DA133" s="428"/>
      <c r="DB133" s="429"/>
      <c r="DC133" s="427"/>
      <c r="DD133" s="428"/>
      <c r="DE133" s="429"/>
      <c r="DF133" s="427"/>
      <c r="DG133" s="428"/>
      <c r="DH133" s="429"/>
      <c r="DI133" s="427"/>
      <c r="DJ133" s="428"/>
      <c r="DK133" s="429"/>
      <c r="DL133" s="427"/>
      <c r="DM133" s="428"/>
      <c r="DN133" s="429"/>
      <c r="DO133" s="427"/>
      <c r="DP133" s="428"/>
      <c r="DQ133" s="429"/>
      <c r="DR133" s="427"/>
      <c r="DS133" s="428"/>
      <c r="DT133" s="429"/>
    </row>
    <row r="134" spans="1:124" s="393" customFormat="1" ht="18" customHeight="1" thickBot="1">
      <c r="A134" s="525"/>
      <c r="B134" s="494"/>
      <c r="C134" s="497"/>
      <c r="D134" s="489"/>
      <c r="E134" s="430"/>
      <c r="F134" s="431"/>
      <c r="G134" s="432"/>
      <c r="H134" s="430"/>
      <c r="I134" s="431"/>
      <c r="J134" s="432"/>
      <c r="K134" s="430"/>
      <c r="L134" s="431"/>
      <c r="M134" s="432"/>
      <c r="N134" s="430"/>
      <c r="O134" s="431"/>
      <c r="P134" s="432"/>
      <c r="Q134" s="430"/>
      <c r="R134" s="431"/>
      <c r="S134" s="432"/>
      <c r="T134" s="430"/>
      <c r="U134" s="431"/>
      <c r="V134" s="432"/>
      <c r="W134" s="430"/>
      <c r="X134" s="431"/>
      <c r="Y134" s="432"/>
      <c r="Z134" s="430"/>
      <c r="AA134" s="431"/>
      <c r="AB134" s="432"/>
      <c r="AC134" s="430"/>
      <c r="AD134" s="431"/>
      <c r="AE134" s="432"/>
      <c r="AF134" s="430"/>
      <c r="AG134" s="431"/>
      <c r="AH134" s="432"/>
      <c r="AI134" s="430"/>
      <c r="AJ134" s="431"/>
      <c r="AK134" s="432"/>
      <c r="AL134" s="430"/>
      <c r="AM134" s="431"/>
      <c r="AN134" s="432"/>
      <c r="AO134" s="430"/>
      <c r="AP134" s="431"/>
      <c r="AQ134" s="432"/>
      <c r="AR134" s="430"/>
      <c r="AS134" s="431"/>
      <c r="AT134" s="432"/>
      <c r="AU134" s="430"/>
      <c r="AV134" s="431"/>
      <c r="AW134" s="432"/>
      <c r="AX134" s="430"/>
      <c r="AY134" s="431"/>
      <c r="AZ134" s="432"/>
      <c r="BA134" s="430"/>
      <c r="BB134" s="431"/>
      <c r="BC134" s="432"/>
      <c r="BD134" s="430"/>
      <c r="BE134" s="431"/>
      <c r="BF134" s="432"/>
      <c r="BG134" s="430"/>
      <c r="BH134" s="431"/>
      <c r="BI134" s="432"/>
      <c r="BJ134" s="430"/>
      <c r="BK134" s="431"/>
      <c r="BL134" s="432"/>
      <c r="BM134" s="430"/>
      <c r="BN134" s="431"/>
      <c r="BO134" s="432"/>
      <c r="BP134" s="430"/>
      <c r="BQ134" s="431"/>
      <c r="BR134" s="432"/>
      <c r="BS134" s="430"/>
      <c r="BT134" s="431"/>
      <c r="BU134" s="432"/>
      <c r="BV134" s="430"/>
      <c r="BW134" s="431"/>
      <c r="BX134" s="432"/>
      <c r="BY134" s="430"/>
      <c r="BZ134" s="431"/>
      <c r="CA134" s="432"/>
      <c r="CB134" s="430"/>
      <c r="CC134" s="431"/>
      <c r="CD134" s="432"/>
      <c r="CE134" s="430"/>
      <c r="CF134" s="431"/>
      <c r="CG134" s="432"/>
      <c r="CH134" s="430"/>
      <c r="CI134" s="431"/>
      <c r="CJ134" s="432"/>
      <c r="CK134" s="430"/>
      <c r="CL134" s="431"/>
      <c r="CM134" s="432"/>
      <c r="CN134" s="430"/>
      <c r="CO134" s="431"/>
      <c r="CP134" s="432"/>
      <c r="CQ134" s="430"/>
      <c r="CR134" s="431"/>
      <c r="CS134" s="432"/>
      <c r="CT134" s="430"/>
      <c r="CU134" s="431"/>
      <c r="CV134" s="432"/>
      <c r="CW134" s="430"/>
      <c r="CX134" s="431"/>
      <c r="CY134" s="432"/>
      <c r="CZ134" s="430"/>
      <c r="DA134" s="431"/>
      <c r="DB134" s="432"/>
      <c r="DC134" s="430"/>
      <c r="DD134" s="431"/>
      <c r="DE134" s="432"/>
      <c r="DF134" s="430"/>
      <c r="DG134" s="431"/>
      <c r="DH134" s="432"/>
      <c r="DI134" s="430"/>
      <c r="DJ134" s="431"/>
      <c r="DK134" s="432"/>
      <c r="DL134" s="430"/>
      <c r="DM134" s="431"/>
      <c r="DN134" s="432"/>
      <c r="DO134" s="430"/>
      <c r="DP134" s="431"/>
      <c r="DQ134" s="432"/>
      <c r="DR134" s="430"/>
      <c r="DS134" s="431"/>
      <c r="DT134" s="432"/>
    </row>
    <row r="135" spans="1:124" s="393" customFormat="1" ht="18" customHeight="1">
      <c r="A135" s="525"/>
      <c r="B135" s="498" t="s">
        <v>57</v>
      </c>
      <c r="C135" s="495">
        <v>44883</v>
      </c>
      <c r="D135" s="490" t="s">
        <v>501</v>
      </c>
      <c r="E135" s="412" t="s">
        <v>185</v>
      </c>
      <c r="F135" s="413" t="s">
        <v>30</v>
      </c>
      <c r="G135" s="414"/>
      <c r="H135" s="412" t="s">
        <v>179</v>
      </c>
      <c r="I135" s="413" t="s">
        <v>37</v>
      </c>
      <c r="J135" s="414"/>
      <c r="K135" s="412" t="s">
        <v>172</v>
      </c>
      <c r="L135" s="413" t="s">
        <v>77</v>
      </c>
      <c r="M135" s="414"/>
      <c r="N135" s="412" t="s">
        <v>173</v>
      </c>
      <c r="O135" s="413" t="s">
        <v>29</v>
      </c>
      <c r="P135" s="414"/>
      <c r="Q135" s="412" t="s">
        <v>174</v>
      </c>
      <c r="R135" s="413" t="s">
        <v>422</v>
      </c>
      <c r="S135" s="414"/>
      <c r="T135" s="412" t="s">
        <v>179</v>
      </c>
      <c r="U135" s="413" t="s">
        <v>31</v>
      </c>
      <c r="V135" s="414"/>
      <c r="W135" s="412" t="s">
        <v>180</v>
      </c>
      <c r="X135" s="413" t="s">
        <v>397</v>
      </c>
      <c r="Y135" s="414"/>
      <c r="Z135" s="412"/>
      <c r="AA135" s="413"/>
      <c r="AB135" s="414"/>
      <c r="AC135" s="412"/>
      <c r="AD135" s="413"/>
      <c r="AE135" s="414"/>
      <c r="AF135" s="412"/>
      <c r="AG135" s="413"/>
      <c r="AH135" s="414"/>
      <c r="AI135" s="412" t="s">
        <v>579</v>
      </c>
      <c r="AJ135" s="413"/>
      <c r="AK135" s="414"/>
      <c r="AL135" s="412" t="s">
        <v>579</v>
      </c>
      <c r="AM135" s="413"/>
      <c r="AN135" s="414"/>
      <c r="AO135" s="412" t="s">
        <v>179</v>
      </c>
      <c r="AP135" s="413" t="s">
        <v>36</v>
      </c>
      <c r="AQ135" s="414"/>
      <c r="AR135" s="412" t="s">
        <v>180</v>
      </c>
      <c r="AS135" s="413" t="s">
        <v>33</v>
      </c>
      <c r="AT135" s="414"/>
      <c r="AU135" s="412" t="s">
        <v>170</v>
      </c>
      <c r="AV135" s="413" t="s">
        <v>421</v>
      </c>
      <c r="AW135" s="414"/>
      <c r="AX135" s="412" t="s">
        <v>171</v>
      </c>
      <c r="AY135" s="413" t="s">
        <v>131</v>
      </c>
      <c r="AZ135" s="414"/>
      <c r="BA135" s="412" t="s">
        <v>172</v>
      </c>
      <c r="BB135" s="413" t="s">
        <v>40</v>
      </c>
      <c r="BC135" s="414"/>
      <c r="BD135" s="412"/>
      <c r="BE135" s="413"/>
      <c r="BF135" s="414"/>
      <c r="BG135" s="412"/>
      <c r="BH135" s="413"/>
      <c r="BI135" s="414"/>
      <c r="BJ135" s="412"/>
      <c r="BK135" s="413"/>
      <c r="BL135" s="414"/>
      <c r="BM135" s="412" t="s">
        <v>189</v>
      </c>
      <c r="BN135" s="413" t="s">
        <v>427</v>
      </c>
      <c r="BO135" s="414" t="s">
        <v>413</v>
      </c>
      <c r="BP135" s="412" t="s">
        <v>190</v>
      </c>
      <c r="BQ135" s="413" t="s">
        <v>430</v>
      </c>
      <c r="BR135" s="414" t="s">
        <v>413</v>
      </c>
      <c r="BS135" s="412" t="s">
        <v>194</v>
      </c>
      <c r="BT135" s="413" t="s">
        <v>15</v>
      </c>
      <c r="BU135" s="414">
        <v>101</v>
      </c>
      <c r="BV135" s="450" t="s">
        <v>563</v>
      </c>
      <c r="BW135" s="451"/>
      <c r="BX135" s="451"/>
      <c r="BY135" s="451"/>
      <c r="BZ135" s="451"/>
      <c r="CA135" s="451"/>
      <c r="CB135" s="451"/>
      <c r="CC135" s="451"/>
      <c r="CD135" s="455"/>
      <c r="CE135" s="412" t="s">
        <v>486</v>
      </c>
      <c r="CF135" s="413" t="s">
        <v>38</v>
      </c>
      <c r="CG135" s="414"/>
      <c r="CH135" s="412"/>
      <c r="CI135" s="413"/>
      <c r="CJ135" s="414"/>
      <c r="CK135" s="412"/>
      <c r="CL135" s="413"/>
      <c r="CM135" s="414"/>
      <c r="CN135" s="412"/>
      <c r="CO135" s="413"/>
      <c r="CP135" s="414"/>
      <c r="CQ135" s="412"/>
      <c r="CR135" s="413"/>
      <c r="CS135" s="414"/>
      <c r="CT135" s="412"/>
      <c r="CU135" s="413"/>
      <c r="CV135" s="414"/>
      <c r="CW135" s="412"/>
      <c r="CX135" s="413"/>
      <c r="CY135" s="414"/>
      <c r="CZ135" s="412"/>
      <c r="DA135" s="413"/>
      <c r="DB135" s="414"/>
      <c r="DC135" s="412"/>
      <c r="DD135" s="413"/>
      <c r="DE135" s="414"/>
      <c r="DF135" s="412"/>
      <c r="DG135" s="413"/>
      <c r="DH135" s="414"/>
      <c r="DI135" s="412"/>
      <c r="DJ135" s="413"/>
      <c r="DK135" s="414"/>
      <c r="DL135" s="412"/>
      <c r="DM135" s="413"/>
      <c r="DN135" s="414"/>
      <c r="DO135" s="412"/>
      <c r="DP135" s="413"/>
      <c r="DQ135" s="414"/>
      <c r="DR135" s="412"/>
      <c r="DS135" s="413"/>
      <c r="DT135" s="414"/>
    </row>
    <row r="136" spans="1:124" s="393" customFormat="1" ht="18" customHeight="1">
      <c r="A136" s="525"/>
      <c r="B136" s="499"/>
      <c r="C136" s="496"/>
      <c r="D136" s="491"/>
      <c r="E136" s="418"/>
      <c r="F136" s="419"/>
      <c r="G136" s="420"/>
      <c r="H136" s="418"/>
      <c r="I136" s="419"/>
      <c r="J136" s="420"/>
      <c r="K136" s="418"/>
      <c r="L136" s="419"/>
      <c r="M136" s="420"/>
      <c r="N136" s="418"/>
      <c r="O136" s="419"/>
      <c r="P136" s="420"/>
      <c r="Q136" s="418"/>
      <c r="R136" s="419"/>
      <c r="S136" s="420"/>
      <c r="T136" s="418"/>
      <c r="U136" s="419"/>
      <c r="V136" s="420"/>
      <c r="W136" s="418"/>
      <c r="X136" s="419"/>
      <c r="Y136" s="420"/>
      <c r="Z136" s="418"/>
      <c r="AA136" s="419"/>
      <c r="AB136" s="420"/>
      <c r="AC136" s="418"/>
      <c r="AD136" s="419"/>
      <c r="AE136" s="420"/>
      <c r="AF136" s="418"/>
      <c r="AG136" s="419"/>
      <c r="AH136" s="420"/>
      <c r="AI136" s="418"/>
      <c r="AJ136" s="419"/>
      <c r="AK136" s="420"/>
      <c r="AL136" s="418"/>
      <c r="AM136" s="419"/>
      <c r="AN136" s="420"/>
      <c r="AO136" s="418"/>
      <c r="AP136" s="419"/>
      <c r="AQ136" s="420"/>
      <c r="AR136" s="418"/>
      <c r="AS136" s="419"/>
      <c r="AT136" s="420"/>
      <c r="AU136" s="418"/>
      <c r="AV136" s="419"/>
      <c r="AW136" s="420"/>
      <c r="AX136" s="418"/>
      <c r="AY136" s="419"/>
      <c r="AZ136" s="420"/>
      <c r="BA136" s="418"/>
      <c r="BB136" s="419"/>
      <c r="BC136" s="420"/>
      <c r="BD136" s="418"/>
      <c r="BE136" s="419"/>
      <c r="BF136" s="420"/>
      <c r="BG136" s="418"/>
      <c r="BH136" s="419"/>
      <c r="BI136" s="420"/>
      <c r="BJ136" s="418"/>
      <c r="BK136" s="419"/>
      <c r="BL136" s="420"/>
      <c r="BM136" s="418"/>
      <c r="BN136" s="419" t="s">
        <v>414</v>
      </c>
      <c r="BO136" s="420"/>
      <c r="BP136" s="418"/>
      <c r="BQ136" s="419" t="s">
        <v>436</v>
      </c>
      <c r="BR136" s="420"/>
      <c r="BS136" s="418"/>
      <c r="BT136" s="419"/>
      <c r="BU136" s="420"/>
      <c r="BV136" s="452"/>
      <c r="BW136" s="453"/>
      <c r="BX136" s="453"/>
      <c r="BY136" s="453"/>
      <c r="BZ136" s="453"/>
      <c r="CA136" s="453"/>
      <c r="CB136" s="453"/>
      <c r="CC136" s="453"/>
      <c r="CD136" s="456"/>
      <c r="CE136" s="418" t="s">
        <v>12</v>
      </c>
      <c r="CF136" s="419" t="s">
        <v>60</v>
      </c>
      <c r="CG136" s="420" t="s">
        <v>599</v>
      </c>
      <c r="CH136" s="418"/>
      <c r="CI136" s="419"/>
      <c r="CJ136" s="420"/>
      <c r="CK136" s="418"/>
      <c r="CL136" s="419"/>
      <c r="CM136" s="420"/>
      <c r="CN136" s="418"/>
      <c r="CO136" s="419"/>
      <c r="CP136" s="420"/>
      <c r="CQ136" s="418"/>
      <c r="CR136" s="419"/>
      <c r="CS136" s="420"/>
      <c r="CT136" s="418"/>
      <c r="CU136" s="419"/>
      <c r="CV136" s="420"/>
      <c r="CW136" s="418"/>
      <c r="CX136" s="419"/>
      <c r="CY136" s="420"/>
      <c r="CZ136" s="418"/>
      <c r="DA136" s="419"/>
      <c r="DB136" s="420"/>
      <c r="DC136" s="418"/>
      <c r="DD136" s="419"/>
      <c r="DE136" s="420"/>
      <c r="DF136" s="418"/>
      <c r="DG136" s="419"/>
      <c r="DH136" s="420"/>
      <c r="DI136" s="418"/>
      <c r="DJ136" s="419"/>
      <c r="DK136" s="420"/>
      <c r="DL136" s="418"/>
      <c r="DM136" s="419"/>
      <c r="DN136" s="420"/>
      <c r="DO136" s="418"/>
      <c r="DP136" s="419"/>
      <c r="DQ136" s="420"/>
      <c r="DR136" s="418"/>
      <c r="DS136" s="419"/>
      <c r="DT136" s="420"/>
    </row>
    <row r="137" spans="1:124" s="393" customFormat="1" ht="18" customHeight="1">
      <c r="A137" s="525"/>
      <c r="B137" s="499"/>
      <c r="C137" s="496"/>
      <c r="D137" s="488" t="s">
        <v>502</v>
      </c>
      <c r="E137" s="424" t="s">
        <v>188</v>
      </c>
      <c r="F137" s="425" t="s">
        <v>41</v>
      </c>
      <c r="G137" s="426"/>
      <c r="H137" s="424" t="s">
        <v>187</v>
      </c>
      <c r="I137" s="425" t="s">
        <v>32</v>
      </c>
      <c r="J137" s="426"/>
      <c r="K137" s="424" t="s">
        <v>173</v>
      </c>
      <c r="L137" s="425" t="s">
        <v>37</v>
      </c>
      <c r="M137" s="426"/>
      <c r="N137" s="424" t="s">
        <v>176</v>
      </c>
      <c r="O137" s="425" t="s">
        <v>77</v>
      </c>
      <c r="P137" s="426"/>
      <c r="Q137" s="424" t="s">
        <v>175</v>
      </c>
      <c r="R137" s="425" t="s">
        <v>36</v>
      </c>
      <c r="S137" s="426"/>
      <c r="T137" s="424" t="s">
        <v>180</v>
      </c>
      <c r="U137" s="425" t="s">
        <v>30</v>
      </c>
      <c r="V137" s="426"/>
      <c r="W137" s="424" t="s">
        <v>181</v>
      </c>
      <c r="X137" s="425" t="s">
        <v>33</v>
      </c>
      <c r="Y137" s="426"/>
      <c r="Z137" s="424"/>
      <c r="AA137" s="425"/>
      <c r="AB137" s="426"/>
      <c r="AC137" s="424"/>
      <c r="AD137" s="425"/>
      <c r="AE137" s="426"/>
      <c r="AF137" s="424"/>
      <c r="AG137" s="425"/>
      <c r="AH137" s="426"/>
      <c r="AI137" s="424" t="s">
        <v>185</v>
      </c>
      <c r="AJ137" s="425" t="s">
        <v>422</v>
      </c>
      <c r="AK137" s="426"/>
      <c r="AL137" s="424" t="s">
        <v>179</v>
      </c>
      <c r="AM137" s="425" t="s">
        <v>31</v>
      </c>
      <c r="AN137" s="426"/>
      <c r="AO137" s="424" t="s">
        <v>180</v>
      </c>
      <c r="AP137" s="425" t="s">
        <v>421</v>
      </c>
      <c r="AQ137" s="426"/>
      <c r="AR137" s="424" t="s">
        <v>181</v>
      </c>
      <c r="AS137" s="425" t="s">
        <v>397</v>
      </c>
      <c r="AT137" s="426"/>
      <c r="AU137" s="424" t="s">
        <v>171</v>
      </c>
      <c r="AV137" s="425" t="s">
        <v>131</v>
      </c>
      <c r="AW137" s="426"/>
      <c r="AX137" s="424" t="s">
        <v>172</v>
      </c>
      <c r="AY137" s="425" t="s">
        <v>40</v>
      </c>
      <c r="AZ137" s="426"/>
      <c r="BA137" s="424" t="s">
        <v>173</v>
      </c>
      <c r="BB137" s="425" t="s">
        <v>29</v>
      </c>
      <c r="BC137" s="426"/>
      <c r="BD137" s="424"/>
      <c r="BE137" s="425"/>
      <c r="BF137" s="426"/>
      <c r="BG137" s="424"/>
      <c r="BH137" s="425"/>
      <c r="BI137" s="426"/>
      <c r="BJ137" s="424"/>
      <c r="BK137" s="425"/>
      <c r="BL137" s="426"/>
      <c r="BM137" s="424" t="s">
        <v>190</v>
      </c>
      <c r="BN137" s="425" t="s">
        <v>590</v>
      </c>
      <c r="BO137" s="426" t="s">
        <v>413</v>
      </c>
      <c r="BP137" s="424" t="s">
        <v>189</v>
      </c>
      <c r="BQ137" s="425" t="s">
        <v>614</v>
      </c>
      <c r="BR137" s="426" t="s">
        <v>413</v>
      </c>
      <c r="BS137" s="424" t="s">
        <v>195</v>
      </c>
      <c r="BT137" s="425" t="s">
        <v>427</v>
      </c>
      <c r="BU137" s="426" t="s">
        <v>8</v>
      </c>
      <c r="BV137" s="479" t="s">
        <v>550</v>
      </c>
      <c r="BW137" s="480"/>
      <c r="BX137" s="480"/>
      <c r="BY137" s="480"/>
      <c r="BZ137" s="480"/>
      <c r="CA137" s="480"/>
      <c r="CB137" s="480"/>
      <c r="CC137" s="480"/>
      <c r="CD137" s="481"/>
      <c r="CE137" s="424" t="s">
        <v>486</v>
      </c>
      <c r="CF137" s="425" t="s">
        <v>487</v>
      </c>
      <c r="CG137" s="426" t="s">
        <v>600</v>
      </c>
      <c r="CH137" s="424"/>
      <c r="CI137" s="425"/>
      <c r="CJ137" s="426"/>
      <c r="CK137" s="424"/>
      <c r="CL137" s="425"/>
      <c r="CM137" s="426"/>
      <c r="CN137" s="424"/>
      <c r="CO137" s="425"/>
      <c r="CP137" s="426"/>
      <c r="CQ137" s="424"/>
      <c r="CR137" s="425"/>
      <c r="CS137" s="426"/>
      <c r="CT137" s="424"/>
      <c r="CU137" s="425"/>
      <c r="CV137" s="426"/>
      <c r="CW137" s="424"/>
      <c r="CX137" s="425"/>
      <c r="CY137" s="426"/>
      <c r="CZ137" s="424"/>
      <c r="DA137" s="425"/>
      <c r="DB137" s="426"/>
      <c r="DC137" s="424"/>
      <c r="DD137" s="425"/>
      <c r="DE137" s="426"/>
      <c r="DF137" s="424"/>
      <c r="DG137" s="425"/>
      <c r="DH137" s="426"/>
      <c r="DI137" s="424"/>
      <c r="DJ137" s="425"/>
      <c r="DK137" s="426"/>
      <c r="DL137" s="424"/>
      <c r="DM137" s="425"/>
      <c r="DN137" s="426"/>
      <c r="DO137" s="424"/>
      <c r="DP137" s="425"/>
      <c r="DQ137" s="426"/>
      <c r="DR137" s="424"/>
      <c r="DS137" s="425"/>
      <c r="DT137" s="426"/>
    </row>
    <row r="138" spans="1:124" s="393" customFormat="1" ht="18" customHeight="1">
      <c r="A138" s="525"/>
      <c r="B138" s="499"/>
      <c r="C138" s="496"/>
      <c r="D138" s="491"/>
      <c r="E138" s="418"/>
      <c r="F138" s="419"/>
      <c r="G138" s="420"/>
      <c r="H138" s="418"/>
      <c r="I138" s="419"/>
      <c r="J138" s="420"/>
      <c r="K138" s="418"/>
      <c r="L138" s="419"/>
      <c r="M138" s="420"/>
      <c r="N138" s="418"/>
      <c r="O138" s="419"/>
      <c r="P138" s="420"/>
      <c r="Q138" s="418"/>
      <c r="R138" s="419"/>
      <c r="S138" s="420"/>
      <c r="T138" s="418"/>
      <c r="U138" s="419"/>
      <c r="V138" s="420"/>
      <c r="W138" s="418"/>
      <c r="X138" s="419"/>
      <c r="Y138" s="420"/>
      <c r="Z138" s="418"/>
      <c r="AA138" s="419"/>
      <c r="AB138" s="420"/>
      <c r="AC138" s="418"/>
      <c r="AD138" s="419"/>
      <c r="AE138" s="420"/>
      <c r="AF138" s="418"/>
      <c r="AG138" s="419"/>
      <c r="AH138" s="420"/>
      <c r="AI138" s="418"/>
      <c r="AJ138" s="419"/>
      <c r="AK138" s="420"/>
      <c r="AL138" s="418"/>
      <c r="AM138" s="419"/>
      <c r="AN138" s="420"/>
      <c r="AO138" s="418"/>
      <c r="AP138" s="419"/>
      <c r="AQ138" s="420"/>
      <c r="AR138" s="418"/>
      <c r="AS138" s="419"/>
      <c r="AT138" s="420"/>
      <c r="AU138" s="418"/>
      <c r="AV138" s="419"/>
      <c r="AW138" s="420"/>
      <c r="AX138" s="418"/>
      <c r="AY138" s="419"/>
      <c r="AZ138" s="420"/>
      <c r="BA138" s="418"/>
      <c r="BB138" s="419"/>
      <c r="BC138" s="420"/>
      <c r="BD138" s="418"/>
      <c r="BE138" s="419"/>
      <c r="BF138" s="420"/>
      <c r="BG138" s="418"/>
      <c r="BH138" s="419"/>
      <c r="BI138" s="420"/>
      <c r="BJ138" s="418"/>
      <c r="BK138" s="419"/>
      <c r="BL138" s="420"/>
      <c r="BM138" s="418"/>
      <c r="BN138" s="419" t="s">
        <v>591</v>
      </c>
      <c r="BO138" s="420"/>
      <c r="BP138" s="418"/>
      <c r="BQ138" s="419" t="s">
        <v>586</v>
      </c>
      <c r="BR138" s="420"/>
      <c r="BS138" s="418"/>
      <c r="BT138" s="419" t="s">
        <v>414</v>
      </c>
      <c r="BU138" s="420"/>
      <c r="BV138" s="469"/>
      <c r="BW138" s="470"/>
      <c r="BX138" s="470"/>
      <c r="BY138" s="470"/>
      <c r="BZ138" s="470"/>
      <c r="CA138" s="470"/>
      <c r="CB138" s="470"/>
      <c r="CC138" s="470"/>
      <c r="CD138" s="478"/>
      <c r="CE138" s="418"/>
      <c r="CF138" s="419"/>
      <c r="CG138" s="420"/>
      <c r="CH138" s="418"/>
      <c r="CI138" s="419"/>
      <c r="CJ138" s="420"/>
      <c r="CK138" s="418"/>
      <c r="CL138" s="419"/>
      <c r="CM138" s="420"/>
      <c r="CN138" s="418"/>
      <c r="CO138" s="419"/>
      <c r="CP138" s="420"/>
      <c r="CQ138" s="418"/>
      <c r="CR138" s="419"/>
      <c r="CS138" s="420"/>
      <c r="CT138" s="418"/>
      <c r="CU138" s="419"/>
      <c r="CV138" s="420"/>
      <c r="CW138" s="418"/>
      <c r="CX138" s="419"/>
      <c r="CY138" s="420"/>
      <c r="CZ138" s="418"/>
      <c r="DA138" s="419"/>
      <c r="DB138" s="420"/>
      <c r="DC138" s="418"/>
      <c r="DD138" s="419"/>
      <c r="DE138" s="420"/>
      <c r="DF138" s="418"/>
      <c r="DG138" s="419"/>
      <c r="DH138" s="420"/>
      <c r="DI138" s="418"/>
      <c r="DJ138" s="419"/>
      <c r="DK138" s="420"/>
      <c r="DL138" s="418"/>
      <c r="DM138" s="419"/>
      <c r="DN138" s="420"/>
      <c r="DO138" s="418"/>
      <c r="DP138" s="419"/>
      <c r="DQ138" s="420"/>
      <c r="DR138" s="418"/>
      <c r="DS138" s="419"/>
      <c r="DT138" s="420"/>
    </row>
    <row r="139" spans="1:124" s="393" customFormat="1" ht="18" customHeight="1">
      <c r="A139" s="525"/>
      <c r="B139" s="499"/>
      <c r="C139" s="496"/>
      <c r="D139" s="488" t="s">
        <v>503</v>
      </c>
      <c r="E139" s="427"/>
      <c r="F139" s="428"/>
      <c r="G139" s="433"/>
      <c r="H139" s="427"/>
      <c r="I139" s="428"/>
      <c r="J139" s="433"/>
      <c r="K139" s="427" t="s">
        <v>202</v>
      </c>
      <c r="L139" s="428" t="s">
        <v>642</v>
      </c>
      <c r="M139" s="433"/>
      <c r="N139" s="427" t="s">
        <v>202</v>
      </c>
      <c r="O139" s="428" t="s">
        <v>643</v>
      </c>
      <c r="P139" s="433"/>
      <c r="Q139" s="427" t="s">
        <v>202</v>
      </c>
      <c r="R139" s="428" t="s">
        <v>648</v>
      </c>
      <c r="S139" s="433"/>
      <c r="T139" s="427" t="s">
        <v>200</v>
      </c>
      <c r="U139" s="428" t="s">
        <v>647</v>
      </c>
      <c r="V139" s="433"/>
      <c r="W139" s="427" t="s">
        <v>200</v>
      </c>
      <c r="X139" s="428" t="s">
        <v>645</v>
      </c>
      <c r="Y139" s="433"/>
      <c r="Z139" s="427"/>
      <c r="AA139" s="428"/>
      <c r="AB139" s="433"/>
      <c r="AC139" s="427"/>
      <c r="AD139" s="428"/>
      <c r="AE139" s="433"/>
      <c r="AF139" s="427"/>
      <c r="AG139" s="428"/>
      <c r="AH139" s="433"/>
      <c r="AI139" s="427" t="s">
        <v>184</v>
      </c>
      <c r="AJ139" s="428" t="s">
        <v>33</v>
      </c>
      <c r="AK139" s="433"/>
      <c r="AL139" s="427" t="s">
        <v>185</v>
      </c>
      <c r="AM139" s="428" t="s">
        <v>30</v>
      </c>
      <c r="AN139" s="433"/>
      <c r="AO139" s="427"/>
      <c r="AP139" s="428"/>
      <c r="AQ139" s="433"/>
      <c r="AR139" s="427"/>
      <c r="AS139" s="428"/>
      <c r="AT139" s="433"/>
      <c r="AU139" s="427"/>
      <c r="AV139" s="428"/>
      <c r="AW139" s="433"/>
      <c r="AX139" s="427"/>
      <c r="AY139" s="428"/>
      <c r="AZ139" s="433"/>
      <c r="BA139" s="427"/>
      <c r="BB139" s="428"/>
      <c r="BC139" s="433"/>
      <c r="BD139" s="427"/>
      <c r="BE139" s="428"/>
      <c r="BF139" s="433"/>
      <c r="BG139" s="427"/>
      <c r="BH139" s="428"/>
      <c r="BI139" s="433"/>
      <c r="BJ139" s="427"/>
      <c r="BK139" s="428"/>
      <c r="BL139" s="433"/>
      <c r="BM139" s="427"/>
      <c r="BN139" s="428"/>
      <c r="BO139" s="433"/>
      <c r="BP139" s="427"/>
      <c r="BQ139" s="428"/>
      <c r="BR139" s="433"/>
      <c r="BS139" s="427"/>
      <c r="BT139" s="428"/>
      <c r="BU139" s="433"/>
      <c r="BV139" s="427"/>
      <c r="BW139" s="428"/>
      <c r="BX139" s="433"/>
      <c r="BY139" s="427"/>
      <c r="BZ139" s="428"/>
      <c r="CA139" s="433"/>
      <c r="CB139" s="427"/>
      <c r="CC139" s="428"/>
      <c r="CD139" s="429"/>
      <c r="CE139" s="427"/>
      <c r="CF139" s="428"/>
      <c r="CG139" s="429"/>
      <c r="CH139" s="427"/>
      <c r="CI139" s="428"/>
      <c r="CJ139" s="429"/>
      <c r="CK139" s="427"/>
      <c r="CL139" s="428"/>
      <c r="CM139" s="429"/>
      <c r="CN139" s="427"/>
      <c r="CO139" s="428"/>
      <c r="CP139" s="429"/>
      <c r="CQ139" s="427"/>
      <c r="CR139" s="428"/>
      <c r="CS139" s="429"/>
      <c r="CT139" s="427"/>
      <c r="CU139" s="428"/>
      <c r="CV139" s="429"/>
      <c r="CW139" s="427"/>
      <c r="CX139" s="428"/>
      <c r="CY139" s="429"/>
      <c r="CZ139" s="427"/>
      <c r="DA139" s="428"/>
      <c r="DB139" s="429"/>
      <c r="DC139" s="427"/>
      <c r="DD139" s="428"/>
      <c r="DE139" s="429"/>
      <c r="DF139" s="427"/>
      <c r="DG139" s="428"/>
      <c r="DH139" s="429"/>
      <c r="DI139" s="427"/>
      <c r="DJ139" s="428"/>
      <c r="DK139" s="429"/>
      <c r="DL139" s="427"/>
      <c r="DM139" s="428"/>
      <c r="DN139" s="429"/>
      <c r="DO139" s="427"/>
      <c r="DP139" s="428"/>
      <c r="DQ139" s="429"/>
      <c r="DR139" s="427"/>
      <c r="DS139" s="428"/>
      <c r="DT139" s="429"/>
    </row>
    <row r="140" spans="1:124" s="393" customFormat="1" ht="18" customHeight="1" thickBot="1">
      <c r="A140" s="525"/>
      <c r="B140" s="500"/>
      <c r="C140" s="497"/>
      <c r="D140" s="489"/>
      <c r="E140" s="430"/>
      <c r="F140" s="431"/>
      <c r="G140" s="432"/>
      <c r="H140" s="430"/>
      <c r="I140" s="431"/>
      <c r="J140" s="432"/>
      <c r="K140" s="430"/>
      <c r="L140" s="431" t="s">
        <v>616</v>
      </c>
      <c r="M140" s="432"/>
      <c r="N140" s="430"/>
      <c r="O140" s="431" t="s">
        <v>616</v>
      </c>
      <c r="P140" s="432"/>
      <c r="Q140" s="430"/>
      <c r="R140" s="431" t="s">
        <v>616</v>
      </c>
      <c r="S140" s="432"/>
      <c r="T140" s="430"/>
      <c r="U140" s="431" t="s">
        <v>616</v>
      </c>
      <c r="V140" s="432"/>
      <c r="W140" s="430"/>
      <c r="X140" s="431" t="s">
        <v>616</v>
      </c>
      <c r="Y140" s="432"/>
      <c r="Z140" s="430"/>
      <c r="AA140" s="431"/>
      <c r="AB140" s="432"/>
      <c r="AC140" s="430"/>
      <c r="AD140" s="431"/>
      <c r="AE140" s="432"/>
      <c r="AF140" s="430"/>
      <c r="AG140" s="431"/>
      <c r="AH140" s="432"/>
      <c r="AI140" s="430"/>
      <c r="AJ140" s="431"/>
      <c r="AK140" s="432"/>
      <c r="AL140" s="430"/>
      <c r="AM140" s="431"/>
      <c r="AN140" s="432"/>
      <c r="AO140" s="430"/>
      <c r="AP140" s="431"/>
      <c r="AQ140" s="432"/>
      <c r="AR140" s="430"/>
      <c r="AS140" s="431"/>
      <c r="AT140" s="432"/>
      <c r="AU140" s="430"/>
      <c r="AV140" s="431"/>
      <c r="AW140" s="432"/>
      <c r="AX140" s="430"/>
      <c r="AY140" s="431"/>
      <c r="AZ140" s="432"/>
      <c r="BA140" s="430"/>
      <c r="BB140" s="431"/>
      <c r="BC140" s="432"/>
      <c r="BD140" s="430"/>
      <c r="BE140" s="431"/>
      <c r="BF140" s="432"/>
      <c r="BG140" s="430"/>
      <c r="BH140" s="431"/>
      <c r="BI140" s="432"/>
      <c r="BJ140" s="430"/>
      <c r="BK140" s="431"/>
      <c r="BL140" s="432"/>
      <c r="BM140" s="430"/>
      <c r="BN140" s="431"/>
      <c r="BO140" s="432"/>
      <c r="BP140" s="430"/>
      <c r="BQ140" s="431"/>
      <c r="BR140" s="432"/>
      <c r="BS140" s="430"/>
      <c r="BT140" s="431"/>
      <c r="BU140" s="432"/>
      <c r="BV140" s="430"/>
      <c r="BW140" s="431"/>
      <c r="BX140" s="432"/>
      <c r="BY140" s="430"/>
      <c r="BZ140" s="431"/>
      <c r="CA140" s="432"/>
      <c r="CB140" s="430"/>
      <c r="CC140" s="431"/>
      <c r="CD140" s="432"/>
      <c r="CE140" s="430"/>
      <c r="CF140" s="431"/>
      <c r="CG140" s="432"/>
      <c r="CH140" s="430"/>
      <c r="CI140" s="431"/>
      <c r="CJ140" s="432"/>
      <c r="CK140" s="430"/>
      <c r="CL140" s="431"/>
      <c r="CM140" s="432"/>
      <c r="CN140" s="430"/>
      <c r="CO140" s="431"/>
      <c r="CP140" s="432"/>
      <c r="CQ140" s="430"/>
      <c r="CR140" s="431"/>
      <c r="CS140" s="432"/>
      <c r="CT140" s="430"/>
      <c r="CU140" s="431"/>
      <c r="CV140" s="432"/>
      <c r="CW140" s="430"/>
      <c r="CX140" s="431"/>
      <c r="CY140" s="432"/>
      <c r="CZ140" s="430"/>
      <c r="DA140" s="431"/>
      <c r="DB140" s="432"/>
      <c r="DC140" s="430"/>
      <c r="DD140" s="431"/>
      <c r="DE140" s="432"/>
      <c r="DF140" s="430"/>
      <c r="DG140" s="431"/>
      <c r="DH140" s="432"/>
      <c r="DI140" s="430"/>
      <c r="DJ140" s="431"/>
      <c r="DK140" s="432"/>
      <c r="DL140" s="430"/>
      <c r="DM140" s="431"/>
      <c r="DN140" s="432"/>
      <c r="DO140" s="430"/>
      <c r="DP140" s="431"/>
      <c r="DQ140" s="432"/>
      <c r="DR140" s="430"/>
      <c r="DS140" s="431"/>
      <c r="DT140" s="432"/>
    </row>
    <row r="141" spans="1:124" s="393" customFormat="1" ht="18" customHeight="1">
      <c r="A141" s="525"/>
      <c r="B141" s="498" t="s">
        <v>58</v>
      </c>
      <c r="C141" s="495">
        <v>44884</v>
      </c>
      <c r="D141" s="490" t="s">
        <v>501</v>
      </c>
      <c r="E141" s="412" t="s">
        <v>193</v>
      </c>
      <c r="F141" s="413" t="s">
        <v>116</v>
      </c>
      <c r="G141" s="414"/>
      <c r="H141" s="412" t="s">
        <v>188</v>
      </c>
      <c r="I141" s="413" t="s">
        <v>60</v>
      </c>
      <c r="J141" s="414"/>
      <c r="K141" s="424" t="s">
        <v>174</v>
      </c>
      <c r="L141" s="425" t="s">
        <v>29</v>
      </c>
      <c r="M141" s="426"/>
      <c r="N141" s="424" t="s">
        <v>175</v>
      </c>
      <c r="O141" s="425" t="s">
        <v>33</v>
      </c>
      <c r="P141" s="426"/>
      <c r="Q141" s="424" t="s">
        <v>176</v>
      </c>
      <c r="R141" s="425" t="s">
        <v>131</v>
      </c>
      <c r="S141" s="426"/>
      <c r="T141" s="412" t="s">
        <v>181</v>
      </c>
      <c r="U141" s="413" t="s">
        <v>422</v>
      </c>
      <c r="V141" s="414"/>
      <c r="W141" s="412" t="s">
        <v>182</v>
      </c>
      <c r="X141" s="413" t="s">
        <v>31</v>
      </c>
      <c r="Y141" s="414"/>
      <c r="Z141" s="412"/>
      <c r="AA141" s="413"/>
      <c r="AB141" s="414"/>
      <c r="AC141" s="412"/>
      <c r="AD141" s="413"/>
      <c r="AE141" s="414"/>
      <c r="AF141" s="412"/>
      <c r="AG141" s="413"/>
      <c r="AH141" s="414"/>
      <c r="AI141" s="412" t="s">
        <v>186</v>
      </c>
      <c r="AJ141" s="413" t="s">
        <v>38</v>
      </c>
      <c r="AK141" s="414"/>
      <c r="AL141" s="412" t="s">
        <v>187</v>
      </c>
      <c r="AM141" s="413" t="s">
        <v>15</v>
      </c>
      <c r="AN141" s="414"/>
      <c r="AO141" s="412" t="s">
        <v>188</v>
      </c>
      <c r="AP141" s="413" t="s">
        <v>61</v>
      </c>
      <c r="AQ141" s="414"/>
      <c r="AR141" s="412" t="s">
        <v>191</v>
      </c>
      <c r="AS141" s="413" t="s">
        <v>35</v>
      </c>
      <c r="AT141" s="414"/>
      <c r="AU141" s="412" t="s">
        <v>172</v>
      </c>
      <c r="AV141" s="413" t="s">
        <v>77</v>
      </c>
      <c r="AW141" s="414"/>
      <c r="AX141" s="412" t="s">
        <v>177</v>
      </c>
      <c r="AY141" s="413" t="s">
        <v>421</v>
      </c>
      <c r="AZ141" s="414"/>
      <c r="BA141" s="412" t="s">
        <v>174</v>
      </c>
      <c r="BB141" s="413" t="s">
        <v>397</v>
      </c>
      <c r="BC141" s="414"/>
      <c r="BD141" s="412"/>
      <c r="BE141" s="413"/>
      <c r="BF141" s="414"/>
      <c r="BG141" s="412"/>
      <c r="BH141" s="413"/>
      <c r="BI141" s="414"/>
      <c r="BJ141" s="412"/>
      <c r="BK141" s="413"/>
      <c r="BL141" s="414"/>
      <c r="BM141" s="412" t="s">
        <v>194</v>
      </c>
      <c r="BN141" s="413" t="s">
        <v>3</v>
      </c>
      <c r="BO141" s="414">
        <v>101</v>
      </c>
      <c r="BP141" s="412" t="s">
        <v>194</v>
      </c>
      <c r="BQ141" s="413" t="s">
        <v>42</v>
      </c>
      <c r="BR141" s="414">
        <v>104</v>
      </c>
      <c r="BS141" s="412" t="s">
        <v>196</v>
      </c>
      <c r="BT141" s="413" t="s">
        <v>14</v>
      </c>
      <c r="BU141" s="414" t="s">
        <v>438</v>
      </c>
      <c r="BV141" s="412" t="s">
        <v>186</v>
      </c>
      <c r="BW141" s="413" t="s">
        <v>628</v>
      </c>
      <c r="BX141" s="414">
        <v>301</v>
      </c>
      <c r="BY141" s="412" t="s">
        <v>186</v>
      </c>
      <c r="BZ141" s="413" t="s">
        <v>612</v>
      </c>
      <c r="CA141" s="414">
        <v>304</v>
      </c>
      <c r="CB141" s="412" t="s">
        <v>169</v>
      </c>
      <c r="CC141" s="413" t="s">
        <v>624</v>
      </c>
      <c r="CD141" s="414" t="s">
        <v>6</v>
      </c>
      <c r="CE141" s="412" t="s">
        <v>179</v>
      </c>
      <c r="CF141" s="413" t="s">
        <v>491</v>
      </c>
      <c r="CG141" s="414" t="s">
        <v>7</v>
      </c>
      <c r="CH141" s="412"/>
      <c r="CI141" s="413"/>
      <c r="CJ141" s="414"/>
      <c r="CK141" s="412"/>
      <c r="CL141" s="413"/>
      <c r="CM141" s="414"/>
      <c r="CN141" s="412"/>
      <c r="CO141" s="413"/>
      <c r="CP141" s="414"/>
      <c r="CQ141" s="412"/>
      <c r="CR141" s="413"/>
      <c r="CS141" s="414"/>
      <c r="CT141" s="412"/>
      <c r="CU141" s="413"/>
      <c r="CV141" s="414"/>
      <c r="CW141" s="412"/>
      <c r="CX141" s="413"/>
      <c r="CY141" s="414"/>
      <c r="CZ141" s="412"/>
      <c r="DA141" s="413"/>
      <c r="DB141" s="414"/>
      <c r="DC141" s="412"/>
      <c r="DD141" s="413"/>
      <c r="DE141" s="414"/>
      <c r="DF141" s="412"/>
      <c r="DG141" s="413"/>
      <c r="DH141" s="414"/>
      <c r="DI141" s="412"/>
      <c r="DJ141" s="413"/>
      <c r="DK141" s="414"/>
      <c r="DL141" s="412"/>
      <c r="DM141" s="413"/>
      <c r="DN141" s="414"/>
      <c r="DO141" s="412"/>
      <c r="DP141" s="413"/>
      <c r="DQ141" s="414"/>
      <c r="DR141" s="412"/>
      <c r="DS141" s="413"/>
      <c r="DT141" s="414"/>
    </row>
    <row r="142" spans="1:124" s="393" customFormat="1" ht="18" customHeight="1">
      <c r="A142" s="525"/>
      <c r="B142" s="499"/>
      <c r="C142" s="496"/>
      <c r="D142" s="491"/>
      <c r="E142" s="418"/>
      <c r="F142" s="419"/>
      <c r="G142" s="420"/>
      <c r="H142" s="418"/>
      <c r="I142" s="419"/>
      <c r="J142" s="420"/>
      <c r="K142" s="418"/>
      <c r="L142" s="419"/>
      <c r="M142" s="420"/>
      <c r="N142" s="418"/>
      <c r="O142" s="419"/>
      <c r="P142" s="420"/>
      <c r="Q142" s="418"/>
      <c r="R142" s="419"/>
      <c r="S142" s="420"/>
      <c r="T142" s="418"/>
      <c r="U142" s="419"/>
      <c r="V142" s="420"/>
      <c r="W142" s="418"/>
      <c r="X142" s="419"/>
      <c r="Y142" s="420"/>
      <c r="Z142" s="418"/>
      <c r="AA142" s="419"/>
      <c r="AB142" s="420"/>
      <c r="AC142" s="418"/>
      <c r="AD142" s="419"/>
      <c r="AE142" s="420"/>
      <c r="AF142" s="418"/>
      <c r="AG142" s="419"/>
      <c r="AH142" s="420"/>
      <c r="AI142" s="418"/>
      <c r="AJ142" s="419"/>
      <c r="AK142" s="420"/>
      <c r="AL142" s="418"/>
      <c r="AM142" s="419"/>
      <c r="AN142" s="420"/>
      <c r="AO142" s="418"/>
      <c r="AP142" s="419"/>
      <c r="AQ142" s="420"/>
      <c r="AR142" s="418"/>
      <c r="AS142" s="419"/>
      <c r="AT142" s="420"/>
      <c r="AU142" s="418"/>
      <c r="AV142" s="419"/>
      <c r="AW142" s="420"/>
      <c r="AX142" s="418"/>
      <c r="AY142" s="419"/>
      <c r="AZ142" s="420"/>
      <c r="BA142" s="418"/>
      <c r="BB142" s="419"/>
      <c r="BC142" s="420"/>
      <c r="BD142" s="418"/>
      <c r="BE142" s="419"/>
      <c r="BF142" s="420"/>
      <c r="BG142" s="418"/>
      <c r="BH142" s="419"/>
      <c r="BI142" s="420"/>
      <c r="BJ142" s="418"/>
      <c r="BK142" s="419"/>
      <c r="BL142" s="420"/>
      <c r="BM142" s="418"/>
      <c r="BN142" s="419"/>
      <c r="BO142" s="420"/>
      <c r="BP142" s="418"/>
      <c r="BQ142" s="419"/>
      <c r="BR142" s="420"/>
      <c r="BS142" s="418"/>
      <c r="BT142" s="419"/>
      <c r="BU142" s="420"/>
      <c r="BV142" s="418" t="s">
        <v>187</v>
      </c>
      <c r="BW142" s="419"/>
      <c r="BX142" s="420"/>
      <c r="BY142" s="418" t="s">
        <v>187</v>
      </c>
      <c r="BZ142" s="419"/>
      <c r="CA142" s="420"/>
      <c r="CB142" s="418" t="s">
        <v>175</v>
      </c>
      <c r="CC142" s="419"/>
      <c r="CD142" s="420"/>
      <c r="CE142" s="418" t="s">
        <v>181</v>
      </c>
      <c r="CF142" s="419"/>
      <c r="CG142" s="420"/>
      <c r="CH142" s="418"/>
      <c r="CI142" s="419"/>
      <c r="CJ142" s="420"/>
      <c r="CK142" s="418"/>
      <c r="CL142" s="419"/>
      <c r="CM142" s="420"/>
      <c r="CN142" s="418"/>
      <c r="CO142" s="419"/>
      <c r="CP142" s="420"/>
      <c r="CQ142" s="418"/>
      <c r="CR142" s="419"/>
      <c r="CS142" s="420"/>
      <c r="CT142" s="418"/>
      <c r="CU142" s="419"/>
      <c r="CV142" s="420"/>
      <c r="CW142" s="418"/>
      <c r="CX142" s="419"/>
      <c r="CY142" s="420"/>
      <c r="CZ142" s="418"/>
      <c r="DA142" s="419"/>
      <c r="DB142" s="420"/>
      <c r="DC142" s="418"/>
      <c r="DD142" s="419"/>
      <c r="DE142" s="420"/>
      <c r="DF142" s="418"/>
      <c r="DG142" s="419"/>
      <c r="DH142" s="420"/>
      <c r="DI142" s="418"/>
      <c r="DJ142" s="419"/>
      <c r="DK142" s="420"/>
      <c r="DL142" s="418"/>
      <c r="DM142" s="419"/>
      <c r="DN142" s="420"/>
      <c r="DO142" s="418"/>
      <c r="DP142" s="419"/>
      <c r="DQ142" s="420"/>
      <c r="DR142" s="418"/>
      <c r="DS142" s="419"/>
      <c r="DT142" s="420"/>
    </row>
    <row r="143" spans="1:124" s="393" customFormat="1" ht="18" customHeight="1">
      <c r="A143" s="525"/>
      <c r="B143" s="499"/>
      <c r="C143" s="496"/>
      <c r="D143" s="488" t="s">
        <v>502</v>
      </c>
      <c r="E143" s="424" t="s">
        <v>186</v>
      </c>
      <c r="F143" s="425" t="s">
        <v>14</v>
      </c>
      <c r="G143" s="426"/>
      <c r="H143" s="424" t="s">
        <v>191</v>
      </c>
      <c r="I143" s="425" t="s">
        <v>61</v>
      </c>
      <c r="J143" s="426"/>
      <c r="K143" s="427" t="s">
        <v>399</v>
      </c>
      <c r="L143" s="428" t="s">
        <v>643</v>
      </c>
      <c r="M143" s="433"/>
      <c r="N143" s="427" t="s">
        <v>399</v>
      </c>
      <c r="O143" s="428" t="s">
        <v>644</v>
      </c>
      <c r="P143" s="433"/>
      <c r="Q143" s="427" t="s">
        <v>399</v>
      </c>
      <c r="R143" s="428" t="s">
        <v>650</v>
      </c>
      <c r="S143" s="433"/>
      <c r="T143" s="424" t="s">
        <v>182</v>
      </c>
      <c r="U143" s="425" t="s">
        <v>31</v>
      </c>
      <c r="V143" s="426"/>
      <c r="W143" s="424" t="s">
        <v>183</v>
      </c>
      <c r="X143" s="425" t="s">
        <v>422</v>
      </c>
      <c r="Y143" s="426"/>
      <c r="Z143" s="424"/>
      <c r="AA143" s="425"/>
      <c r="AB143" s="426"/>
      <c r="AC143" s="424"/>
      <c r="AD143" s="425"/>
      <c r="AE143" s="426"/>
      <c r="AF143" s="424"/>
      <c r="AG143" s="425"/>
      <c r="AH143" s="426"/>
      <c r="AI143" s="424" t="s">
        <v>187</v>
      </c>
      <c r="AJ143" s="425" t="s">
        <v>42</v>
      </c>
      <c r="AK143" s="426"/>
      <c r="AL143" s="424" t="s">
        <v>188</v>
      </c>
      <c r="AM143" s="425" t="s">
        <v>38</v>
      </c>
      <c r="AN143" s="426"/>
      <c r="AO143" s="424" t="s">
        <v>191</v>
      </c>
      <c r="AP143" s="425" t="s">
        <v>3</v>
      </c>
      <c r="AQ143" s="426"/>
      <c r="AR143" s="424" t="s">
        <v>192</v>
      </c>
      <c r="AS143" s="425" t="s">
        <v>12</v>
      </c>
      <c r="AT143" s="426"/>
      <c r="AU143" s="424" t="s">
        <v>173</v>
      </c>
      <c r="AV143" s="425" t="s">
        <v>421</v>
      </c>
      <c r="AW143" s="426"/>
      <c r="AX143" s="424" t="s">
        <v>174</v>
      </c>
      <c r="AY143" s="425" t="s">
        <v>37</v>
      </c>
      <c r="AZ143" s="426"/>
      <c r="BA143" s="424" t="s">
        <v>175</v>
      </c>
      <c r="BB143" s="425" t="s">
        <v>36</v>
      </c>
      <c r="BC143" s="426"/>
      <c r="BD143" s="424"/>
      <c r="BE143" s="425"/>
      <c r="BF143" s="426"/>
      <c r="BG143" s="424"/>
      <c r="BH143" s="425"/>
      <c r="BI143" s="426"/>
      <c r="BJ143" s="424"/>
      <c r="BK143" s="425"/>
      <c r="BL143" s="426"/>
      <c r="BM143" s="424" t="s">
        <v>195</v>
      </c>
      <c r="BN143" s="425" t="s">
        <v>35</v>
      </c>
      <c r="BO143" s="426" t="s">
        <v>8</v>
      </c>
      <c r="BP143" s="424" t="s">
        <v>195</v>
      </c>
      <c r="BQ143" s="425" t="s">
        <v>64</v>
      </c>
      <c r="BR143" s="426" t="s">
        <v>8</v>
      </c>
      <c r="BS143" s="424" t="s">
        <v>198</v>
      </c>
      <c r="BT143" s="425" t="s">
        <v>60</v>
      </c>
      <c r="BU143" s="426" t="s">
        <v>18</v>
      </c>
      <c r="BV143" s="424" t="s">
        <v>188</v>
      </c>
      <c r="BW143" s="425" t="s">
        <v>40</v>
      </c>
      <c r="BX143" s="426">
        <v>301</v>
      </c>
      <c r="BY143" s="424" t="s">
        <v>188</v>
      </c>
      <c r="BZ143" s="425" t="s">
        <v>32</v>
      </c>
      <c r="CA143" s="426">
        <v>304</v>
      </c>
      <c r="CB143" s="424" t="s">
        <v>171</v>
      </c>
      <c r="CC143" s="425" t="s">
        <v>131</v>
      </c>
      <c r="CD143" s="426">
        <v>101</v>
      </c>
      <c r="CE143" s="424" t="s">
        <v>180</v>
      </c>
      <c r="CF143" s="425" t="s">
        <v>30</v>
      </c>
      <c r="CG143" s="426">
        <v>104</v>
      </c>
      <c r="CH143" s="424"/>
      <c r="CI143" s="425"/>
      <c r="CJ143" s="426"/>
      <c r="CK143" s="424"/>
      <c r="CL143" s="425"/>
      <c r="CM143" s="426"/>
      <c r="CN143" s="424"/>
      <c r="CO143" s="425"/>
      <c r="CP143" s="426"/>
      <c r="CQ143" s="424"/>
      <c r="CR143" s="425"/>
      <c r="CS143" s="426"/>
      <c r="CT143" s="424"/>
      <c r="CU143" s="425"/>
      <c r="CV143" s="426"/>
      <c r="CW143" s="424"/>
      <c r="CX143" s="425"/>
      <c r="CY143" s="426"/>
      <c r="CZ143" s="424"/>
      <c r="DA143" s="425"/>
      <c r="DB143" s="426"/>
      <c r="DC143" s="424"/>
      <c r="DD143" s="425"/>
      <c r="DE143" s="426"/>
      <c r="DF143" s="424"/>
      <c r="DG143" s="425"/>
      <c r="DH143" s="426"/>
      <c r="DI143" s="424"/>
      <c r="DJ143" s="425"/>
      <c r="DK143" s="426"/>
      <c r="DL143" s="424"/>
      <c r="DM143" s="425"/>
      <c r="DN143" s="426"/>
      <c r="DO143" s="424"/>
      <c r="DP143" s="425"/>
      <c r="DQ143" s="426"/>
      <c r="DR143" s="424"/>
      <c r="DS143" s="425"/>
      <c r="DT143" s="426"/>
    </row>
    <row r="144" spans="1:124" s="393" customFormat="1" ht="18" customHeight="1">
      <c r="A144" s="525"/>
      <c r="B144" s="499"/>
      <c r="C144" s="496"/>
      <c r="D144" s="491"/>
      <c r="E144" s="418"/>
      <c r="F144" s="419"/>
      <c r="G144" s="420"/>
      <c r="H144" s="418"/>
      <c r="I144" s="419"/>
      <c r="J144" s="420"/>
      <c r="K144" s="418"/>
      <c r="L144" s="419" t="s">
        <v>615</v>
      </c>
      <c r="M144" s="420"/>
      <c r="N144" s="418"/>
      <c r="O144" s="419" t="s">
        <v>615</v>
      </c>
      <c r="P144" s="420"/>
      <c r="Q144" s="418"/>
      <c r="R144" s="419" t="s">
        <v>615</v>
      </c>
      <c r="S144" s="420"/>
      <c r="T144" s="418"/>
      <c r="U144" s="419"/>
      <c r="V144" s="420"/>
      <c r="W144" s="418"/>
      <c r="X144" s="419"/>
      <c r="Y144" s="420"/>
      <c r="Z144" s="418"/>
      <c r="AA144" s="419"/>
      <c r="AB144" s="420"/>
      <c r="AC144" s="418"/>
      <c r="AD144" s="419"/>
      <c r="AE144" s="420"/>
      <c r="AF144" s="418"/>
      <c r="AG144" s="419"/>
      <c r="AH144" s="420"/>
      <c r="AI144" s="418"/>
      <c r="AJ144" s="419"/>
      <c r="AK144" s="420"/>
      <c r="AL144" s="418"/>
      <c r="AM144" s="419"/>
      <c r="AN144" s="420"/>
      <c r="AO144" s="418"/>
      <c r="AP144" s="419"/>
      <c r="AQ144" s="420"/>
      <c r="AR144" s="418"/>
      <c r="AS144" s="419"/>
      <c r="AT144" s="420"/>
      <c r="AU144" s="418"/>
      <c r="AV144" s="419"/>
      <c r="AW144" s="420"/>
      <c r="AX144" s="418"/>
      <c r="AY144" s="419"/>
      <c r="AZ144" s="420"/>
      <c r="BA144" s="418"/>
      <c r="BB144" s="419"/>
      <c r="BC144" s="420"/>
      <c r="BD144" s="418"/>
      <c r="BE144" s="419"/>
      <c r="BF144" s="420"/>
      <c r="BG144" s="418"/>
      <c r="BH144" s="419"/>
      <c r="BI144" s="420"/>
      <c r="BJ144" s="418"/>
      <c r="BK144" s="419"/>
      <c r="BL144" s="420"/>
      <c r="BM144" s="418"/>
      <c r="BN144" s="419" t="s">
        <v>594</v>
      </c>
      <c r="BO144" s="420"/>
      <c r="BP144" s="418"/>
      <c r="BQ144" s="419" t="s">
        <v>116</v>
      </c>
      <c r="BR144" s="420"/>
      <c r="BS144" s="418"/>
      <c r="BT144" s="419"/>
      <c r="BU144" s="420"/>
      <c r="BV144" s="418"/>
      <c r="BW144" s="419"/>
      <c r="BX144" s="420"/>
      <c r="BY144" s="418"/>
      <c r="BZ144" s="419"/>
      <c r="CA144" s="420"/>
      <c r="CB144" s="418"/>
      <c r="CC144" s="419"/>
      <c r="CD144" s="420"/>
      <c r="CE144" s="418"/>
      <c r="CF144" s="419"/>
      <c r="CG144" s="420"/>
      <c r="CH144" s="418"/>
      <c r="CI144" s="419"/>
      <c r="CJ144" s="420"/>
      <c r="CK144" s="418"/>
      <c r="CL144" s="419"/>
      <c r="CM144" s="420"/>
      <c r="CN144" s="418"/>
      <c r="CO144" s="419"/>
      <c r="CP144" s="420"/>
      <c r="CQ144" s="418"/>
      <c r="CR144" s="419"/>
      <c r="CS144" s="420"/>
      <c r="CT144" s="418"/>
      <c r="CU144" s="419"/>
      <c r="CV144" s="420"/>
      <c r="CW144" s="418"/>
      <c r="CX144" s="419"/>
      <c r="CY144" s="420"/>
      <c r="CZ144" s="418"/>
      <c r="DA144" s="419"/>
      <c r="DB144" s="420"/>
      <c r="DC144" s="418"/>
      <c r="DD144" s="419"/>
      <c r="DE144" s="420"/>
      <c r="DF144" s="418"/>
      <c r="DG144" s="419"/>
      <c r="DH144" s="420"/>
      <c r="DI144" s="418"/>
      <c r="DJ144" s="419"/>
      <c r="DK144" s="420"/>
      <c r="DL144" s="418"/>
      <c r="DM144" s="419"/>
      <c r="DN144" s="420"/>
      <c r="DO144" s="418"/>
      <c r="DP144" s="419"/>
      <c r="DQ144" s="420"/>
      <c r="DR144" s="418"/>
      <c r="DS144" s="419"/>
      <c r="DT144" s="420"/>
    </row>
    <row r="145" spans="1:124" s="393" customFormat="1" ht="18" customHeight="1">
      <c r="A145" s="525"/>
      <c r="B145" s="499"/>
      <c r="C145" s="496"/>
      <c r="D145" s="488" t="s">
        <v>503</v>
      </c>
      <c r="E145" s="427"/>
      <c r="F145" s="428"/>
      <c r="G145" s="433"/>
      <c r="H145" s="427"/>
      <c r="I145" s="428"/>
      <c r="J145" s="433"/>
      <c r="K145" s="427"/>
      <c r="L145" s="428"/>
      <c r="M145" s="433"/>
      <c r="N145" s="427"/>
      <c r="O145" s="428"/>
      <c r="P145" s="433"/>
      <c r="Q145" s="427"/>
      <c r="R145" s="428"/>
      <c r="S145" s="433"/>
      <c r="T145" s="427"/>
      <c r="U145" s="428"/>
      <c r="V145" s="433"/>
      <c r="W145" s="427"/>
      <c r="X145" s="428"/>
      <c r="Y145" s="433"/>
      <c r="Z145" s="427"/>
      <c r="AA145" s="428"/>
      <c r="AB145" s="433"/>
      <c r="AC145" s="427"/>
      <c r="AD145" s="428"/>
      <c r="AE145" s="433"/>
      <c r="AF145" s="427"/>
      <c r="AG145" s="428"/>
      <c r="AH145" s="433"/>
      <c r="AI145" s="427" t="s">
        <v>201</v>
      </c>
      <c r="AJ145" s="428" t="s">
        <v>651</v>
      </c>
      <c r="AK145" s="433"/>
      <c r="AL145" s="427" t="s">
        <v>201</v>
      </c>
      <c r="AM145" s="428" t="s">
        <v>634</v>
      </c>
      <c r="AN145" s="433"/>
      <c r="AO145" s="427" t="s">
        <v>201</v>
      </c>
      <c r="AP145" s="428" t="s">
        <v>639</v>
      </c>
      <c r="AQ145" s="433"/>
      <c r="AR145" s="427" t="s">
        <v>201</v>
      </c>
      <c r="AS145" s="428" t="s">
        <v>637</v>
      </c>
      <c r="AT145" s="433"/>
      <c r="AU145" s="427"/>
      <c r="AV145" s="428"/>
      <c r="AW145" s="433"/>
      <c r="AX145" s="427"/>
      <c r="AY145" s="428"/>
      <c r="AZ145" s="433"/>
      <c r="BA145" s="427"/>
      <c r="BB145" s="428"/>
      <c r="BC145" s="433"/>
      <c r="BD145" s="427"/>
      <c r="BE145" s="428"/>
      <c r="BF145" s="433"/>
      <c r="BG145" s="427"/>
      <c r="BH145" s="428"/>
      <c r="BI145" s="433"/>
      <c r="BJ145" s="427"/>
      <c r="BK145" s="428"/>
      <c r="BL145" s="433"/>
      <c r="BM145" s="427"/>
      <c r="BN145" s="428"/>
      <c r="BO145" s="433"/>
      <c r="BP145" s="427"/>
      <c r="BQ145" s="428"/>
      <c r="BR145" s="433"/>
      <c r="BS145" s="427"/>
      <c r="BT145" s="428"/>
      <c r="BU145" s="433"/>
      <c r="BV145" s="427"/>
      <c r="BW145" s="428"/>
      <c r="BX145" s="433"/>
      <c r="BY145" s="427"/>
      <c r="BZ145" s="428"/>
      <c r="CA145" s="433"/>
      <c r="CB145" s="427"/>
      <c r="CC145" s="428"/>
      <c r="CD145" s="429"/>
      <c r="CE145" s="427"/>
      <c r="CF145" s="428"/>
      <c r="CG145" s="429"/>
      <c r="CH145" s="427"/>
      <c r="CI145" s="428"/>
      <c r="CJ145" s="429"/>
      <c r="CK145" s="427"/>
      <c r="CL145" s="428"/>
      <c r="CM145" s="429"/>
      <c r="CN145" s="427"/>
      <c r="CO145" s="428"/>
      <c r="CP145" s="429"/>
      <c r="CQ145" s="427"/>
      <c r="CR145" s="428"/>
      <c r="CS145" s="429"/>
      <c r="CT145" s="427"/>
      <c r="CU145" s="428"/>
      <c r="CV145" s="429"/>
      <c r="CW145" s="427"/>
      <c r="CX145" s="428"/>
      <c r="CY145" s="429"/>
      <c r="CZ145" s="427"/>
      <c r="DA145" s="428"/>
      <c r="DB145" s="429"/>
      <c r="DC145" s="427"/>
      <c r="DD145" s="428"/>
      <c r="DE145" s="429"/>
      <c r="DF145" s="427"/>
      <c r="DG145" s="428"/>
      <c r="DH145" s="429"/>
      <c r="DI145" s="427"/>
      <c r="DJ145" s="428"/>
      <c r="DK145" s="429"/>
      <c r="DL145" s="427"/>
      <c r="DM145" s="428"/>
      <c r="DN145" s="429"/>
      <c r="DO145" s="427"/>
      <c r="DP145" s="428"/>
      <c r="DQ145" s="429"/>
      <c r="DR145" s="427"/>
      <c r="DS145" s="428"/>
      <c r="DT145" s="429"/>
    </row>
    <row r="146" spans="1:124" s="393" customFormat="1" ht="18" customHeight="1" thickBot="1">
      <c r="A146" s="525"/>
      <c r="B146" s="500"/>
      <c r="C146" s="497"/>
      <c r="D146" s="489"/>
      <c r="E146" s="430"/>
      <c r="F146" s="431"/>
      <c r="G146" s="432"/>
      <c r="H146" s="430"/>
      <c r="I146" s="431"/>
      <c r="J146" s="432"/>
      <c r="K146" s="430"/>
      <c r="L146" s="431"/>
      <c r="M146" s="432"/>
      <c r="N146" s="430"/>
      <c r="O146" s="431"/>
      <c r="P146" s="432"/>
      <c r="Q146" s="430"/>
      <c r="R146" s="431"/>
      <c r="S146" s="432"/>
      <c r="T146" s="430"/>
      <c r="U146" s="431"/>
      <c r="V146" s="432"/>
      <c r="W146" s="430"/>
      <c r="X146" s="431"/>
      <c r="Y146" s="432"/>
      <c r="Z146" s="430"/>
      <c r="AA146" s="431"/>
      <c r="AB146" s="432"/>
      <c r="AC146" s="430"/>
      <c r="AD146" s="431"/>
      <c r="AE146" s="432"/>
      <c r="AF146" s="430"/>
      <c r="AG146" s="431"/>
      <c r="AH146" s="432"/>
      <c r="AI146" s="430"/>
      <c r="AJ146" s="431" t="s">
        <v>616</v>
      </c>
      <c r="AK146" s="432"/>
      <c r="AL146" s="430"/>
      <c r="AM146" s="431" t="s">
        <v>616</v>
      </c>
      <c r="AN146" s="432"/>
      <c r="AO146" s="430"/>
      <c r="AP146" s="431" t="s">
        <v>616</v>
      </c>
      <c r="AQ146" s="432"/>
      <c r="AR146" s="430"/>
      <c r="AS146" s="431" t="s">
        <v>616</v>
      </c>
      <c r="AT146" s="432"/>
      <c r="AU146" s="430"/>
      <c r="AV146" s="431"/>
      <c r="AW146" s="432"/>
      <c r="AX146" s="430"/>
      <c r="AY146" s="431"/>
      <c r="AZ146" s="432"/>
      <c r="BA146" s="430"/>
      <c r="BB146" s="431"/>
      <c r="BC146" s="432"/>
      <c r="BD146" s="430"/>
      <c r="BE146" s="431"/>
      <c r="BF146" s="432"/>
      <c r="BG146" s="430"/>
      <c r="BH146" s="431"/>
      <c r="BI146" s="432"/>
      <c r="BJ146" s="430"/>
      <c r="BK146" s="431"/>
      <c r="BL146" s="432"/>
      <c r="BM146" s="430"/>
      <c r="BN146" s="431"/>
      <c r="BO146" s="432"/>
      <c r="BP146" s="430"/>
      <c r="BQ146" s="431"/>
      <c r="BR146" s="432"/>
      <c r="BS146" s="430"/>
      <c r="BT146" s="431"/>
      <c r="BU146" s="432"/>
      <c r="BV146" s="430"/>
      <c r="BW146" s="431"/>
      <c r="BX146" s="432"/>
      <c r="BY146" s="430"/>
      <c r="BZ146" s="431"/>
      <c r="CA146" s="432"/>
      <c r="CB146" s="430"/>
      <c r="CC146" s="431"/>
      <c r="CD146" s="432"/>
      <c r="CE146" s="430"/>
      <c r="CF146" s="431"/>
      <c r="CG146" s="432"/>
      <c r="CH146" s="430"/>
      <c r="CI146" s="431"/>
      <c r="CJ146" s="432"/>
      <c r="CK146" s="430"/>
      <c r="CL146" s="431"/>
      <c r="CM146" s="432"/>
      <c r="CN146" s="430"/>
      <c r="CO146" s="431"/>
      <c r="CP146" s="432"/>
      <c r="CQ146" s="430"/>
      <c r="CR146" s="431"/>
      <c r="CS146" s="432"/>
      <c r="CT146" s="430"/>
      <c r="CU146" s="431"/>
      <c r="CV146" s="432"/>
      <c r="CW146" s="430"/>
      <c r="CX146" s="431"/>
      <c r="CY146" s="432"/>
      <c r="CZ146" s="430"/>
      <c r="DA146" s="431"/>
      <c r="DB146" s="432"/>
      <c r="DC146" s="430"/>
      <c r="DD146" s="431"/>
      <c r="DE146" s="432"/>
      <c r="DF146" s="430"/>
      <c r="DG146" s="431"/>
      <c r="DH146" s="432"/>
      <c r="DI146" s="430"/>
      <c r="DJ146" s="431"/>
      <c r="DK146" s="432"/>
      <c r="DL146" s="430"/>
      <c r="DM146" s="431"/>
      <c r="DN146" s="432"/>
      <c r="DO146" s="430"/>
      <c r="DP146" s="431"/>
      <c r="DQ146" s="432"/>
      <c r="DR146" s="430"/>
      <c r="DS146" s="431"/>
      <c r="DT146" s="432"/>
    </row>
    <row r="147" spans="1:124" s="393" customFormat="1" ht="18" customHeight="1">
      <c r="A147" s="525"/>
      <c r="B147" s="492" t="s">
        <v>11</v>
      </c>
      <c r="C147" s="495">
        <v>44885</v>
      </c>
      <c r="D147" s="490" t="s">
        <v>501</v>
      </c>
      <c r="E147" s="412"/>
      <c r="F147" s="413"/>
      <c r="G147" s="414"/>
      <c r="H147" s="412"/>
      <c r="I147" s="413"/>
      <c r="J147" s="414"/>
      <c r="K147" s="412"/>
      <c r="L147" s="413"/>
      <c r="M147" s="414"/>
      <c r="N147" s="412"/>
      <c r="O147" s="413"/>
      <c r="P147" s="414"/>
      <c r="Q147" s="412"/>
      <c r="R147" s="413"/>
      <c r="S147" s="414"/>
      <c r="T147" s="412"/>
      <c r="U147" s="413"/>
      <c r="V147" s="414"/>
      <c r="W147" s="412"/>
      <c r="X147" s="413"/>
      <c r="Y147" s="414"/>
      <c r="Z147" s="412"/>
      <c r="AA147" s="413"/>
      <c r="AB147" s="414"/>
      <c r="AC147" s="412"/>
      <c r="AD147" s="413"/>
      <c r="AE147" s="414"/>
      <c r="AF147" s="412"/>
      <c r="AG147" s="413"/>
      <c r="AH147" s="414"/>
      <c r="AI147" s="412"/>
      <c r="AJ147" s="413"/>
      <c r="AK147" s="414"/>
      <c r="AL147" s="412"/>
      <c r="AM147" s="413"/>
      <c r="AN147" s="414"/>
      <c r="AO147" s="412"/>
      <c r="AP147" s="413"/>
      <c r="AQ147" s="414"/>
      <c r="AR147" s="412"/>
      <c r="AS147" s="413"/>
      <c r="AT147" s="414"/>
      <c r="AU147" s="412"/>
      <c r="AV147" s="413"/>
      <c r="AW147" s="414"/>
      <c r="AX147" s="412"/>
      <c r="AY147" s="413"/>
      <c r="AZ147" s="414"/>
      <c r="BA147" s="412"/>
      <c r="BB147" s="413"/>
      <c r="BC147" s="414"/>
      <c r="BD147" s="412"/>
      <c r="BE147" s="413"/>
      <c r="BF147" s="414"/>
      <c r="BG147" s="412"/>
      <c r="BH147" s="413"/>
      <c r="BI147" s="414"/>
      <c r="BJ147" s="412"/>
      <c r="BK147" s="413"/>
      <c r="BL147" s="414"/>
      <c r="BM147" s="412" t="s">
        <v>196</v>
      </c>
      <c r="BN147" s="413" t="s">
        <v>64</v>
      </c>
      <c r="BO147" s="414" t="s">
        <v>438</v>
      </c>
      <c r="BP147" s="412" t="s">
        <v>197</v>
      </c>
      <c r="BQ147" s="413" t="s">
        <v>398</v>
      </c>
      <c r="BR147" s="414" t="s">
        <v>18</v>
      </c>
      <c r="BS147" s="412" t="s">
        <v>195</v>
      </c>
      <c r="BT147" s="413" t="s">
        <v>427</v>
      </c>
      <c r="BU147" s="414" t="s">
        <v>8</v>
      </c>
      <c r="BV147" s="412" t="s">
        <v>189</v>
      </c>
      <c r="BW147" s="413" t="s">
        <v>35</v>
      </c>
      <c r="BX147" s="414" t="s">
        <v>413</v>
      </c>
      <c r="BY147" s="412" t="s">
        <v>192</v>
      </c>
      <c r="BZ147" s="413" t="s">
        <v>60</v>
      </c>
      <c r="CA147" s="414">
        <v>301</v>
      </c>
      <c r="CB147" s="412" t="s">
        <v>170</v>
      </c>
      <c r="CC147" s="413" t="s">
        <v>626</v>
      </c>
      <c r="CD147" s="414">
        <v>101</v>
      </c>
      <c r="CE147" s="412" t="s">
        <v>182</v>
      </c>
      <c r="CF147" s="413" t="s">
        <v>625</v>
      </c>
      <c r="CG147" s="414">
        <v>104</v>
      </c>
      <c r="CH147" s="412"/>
      <c r="CI147" s="413"/>
      <c r="CJ147" s="414"/>
      <c r="CK147" s="412"/>
      <c r="CL147" s="413"/>
      <c r="CM147" s="414"/>
      <c r="CN147" s="412"/>
      <c r="CO147" s="413"/>
      <c r="CP147" s="414"/>
      <c r="CQ147" s="412"/>
      <c r="CR147" s="413"/>
      <c r="CS147" s="414"/>
      <c r="CT147" s="412"/>
      <c r="CU147" s="413"/>
      <c r="CV147" s="414"/>
      <c r="CW147" s="412"/>
      <c r="CX147" s="413"/>
      <c r="CY147" s="414"/>
      <c r="CZ147" s="412"/>
      <c r="DA147" s="413"/>
      <c r="DB147" s="414"/>
      <c r="DC147" s="412"/>
      <c r="DD147" s="413"/>
      <c r="DE147" s="414"/>
      <c r="DF147" s="412"/>
      <c r="DG147" s="413"/>
      <c r="DH147" s="414"/>
      <c r="DI147" s="412"/>
      <c r="DJ147" s="413"/>
      <c r="DK147" s="414"/>
      <c r="DL147" s="412"/>
      <c r="DM147" s="413"/>
      <c r="DN147" s="414"/>
      <c r="DO147" s="412"/>
      <c r="DP147" s="413"/>
      <c r="DQ147" s="414"/>
      <c r="DR147" s="412"/>
      <c r="DS147" s="413"/>
      <c r="DT147" s="414"/>
    </row>
    <row r="148" spans="1:124" s="393" customFormat="1" ht="18" customHeight="1">
      <c r="A148" s="525"/>
      <c r="B148" s="493"/>
      <c r="C148" s="496"/>
      <c r="D148" s="491"/>
      <c r="E148" s="418"/>
      <c r="F148" s="419"/>
      <c r="G148" s="420"/>
      <c r="H148" s="418"/>
      <c r="I148" s="419"/>
      <c r="J148" s="420"/>
      <c r="K148" s="418"/>
      <c r="L148" s="419"/>
      <c r="M148" s="420"/>
      <c r="N148" s="418"/>
      <c r="O148" s="419"/>
      <c r="P148" s="420"/>
      <c r="Q148" s="418"/>
      <c r="R148" s="419"/>
      <c r="S148" s="420"/>
      <c r="T148" s="418"/>
      <c r="U148" s="419"/>
      <c r="V148" s="420"/>
      <c r="W148" s="418"/>
      <c r="X148" s="419"/>
      <c r="Y148" s="420"/>
      <c r="Z148" s="418"/>
      <c r="AA148" s="419"/>
      <c r="AB148" s="420"/>
      <c r="AC148" s="418"/>
      <c r="AD148" s="419"/>
      <c r="AE148" s="420"/>
      <c r="AF148" s="418"/>
      <c r="AG148" s="419"/>
      <c r="AH148" s="420"/>
      <c r="AI148" s="418"/>
      <c r="AJ148" s="419"/>
      <c r="AK148" s="420"/>
      <c r="AL148" s="418"/>
      <c r="AM148" s="419"/>
      <c r="AN148" s="420"/>
      <c r="AO148" s="418"/>
      <c r="AP148" s="419"/>
      <c r="AQ148" s="420"/>
      <c r="AR148" s="418"/>
      <c r="AS148" s="419"/>
      <c r="AT148" s="420"/>
      <c r="AU148" s="418"/>
      <c r="AV148" s="419"/>
      <c r="AW148" s="420"/>
      <c r="AX148" s="418"/>
      <c r="AY148" s="419"/>
      <c r="AZ148" s="420"/>
      <c r="BA148" s="418"/>
      <c r="BB148" s="419"/>
      <c r="BC148" s="420"/>
      <c r="BD148" s="418"/>
      <c r="BE148" s="419"/>
      <c r="BF148" s="420"/>
      <c r="BG148" s="418"/>
      <c r="BH148" s="419"/>
      <c r="BI148" s="420"/>
      <c r="BJ148" s="418"/>
      <c r="BK148" s="419"/>
      <c r="BL148" s="420"/>
      <c r="BM148" s="418"/>
      <c r="BN148" s="419"/>
      <c r="BO148" s="420"/>
      <c r="BP148" s="418"/>
      <c r="BQ148" s="419"/>
      <c r="BR148" s="420"/>
      <c r="BS148" s="418"/>
      <c r="BT148" s="419" t="s">
        <v>414</v>
      </c>
      <c r="BU148" s="420"/>
      <c r="BV148" s="418" t="s">
        <v>190</v>
      </c>
      <c r="BW148" s="419" t="s">
        <v>594</v>
      </c>
      <c r="BX148" s="420"/>
      <c r="BY148" s="418"/>
      <c r="BZ148" s="419"/>
      <c r="CA148" s="420"/>
      <c r="CB148" s="418" t="s">
        <v>173</v>
      </c>
      <c r="CC148" s="419"/>
      <c r="CD148" s="420"/>
      <c r="CE148" s="418" t="s">
        <v>183</v>
      </c>
      <c r="CF148" s="419"/>
      <c r="CG148" s="420"/>
      <c r="CH148" s="418"/>
      <c r="CI148" s="419"/>
      <c r="CJ148" s="420"/>
      <c r="CK148" s="418"/>
      <c r="CL148" s="419"/>
      <c r="CM148" s="420"/>
      <c r="CN148" s="418"/>
      <c r="CO148" s="419"/>
      <c r="CP148" s="420"/>
      <c r="CQ148" s="418"/>
      <c r="CR148" s="419"/>
      <c r="CS148" s="420"/>
      <c r="CT148" s="418"/>
      <c r="CU148" s="419"/>
      <c r="CV148" s="420"/>
      <c r="CW148" s="418"/>
      <c r="CX148" s="419"/>
      <c r="CY148" s="420"/>
      <c r="CZ148" s="418"/>
      <c r="DA148" s="419"/>
      <c r="DB148" s="420"/>
      <c r="DC148" s="418"/>
      <c r="DD148" s="419"/>
      <c r="DE148" s="420"/>
      <c r="DF148" s="418"/>
      <c r="DG148" s="419"/>
      <c r="DH148" s="420"/>
      <c r="DI148" s="418"/>
      <c r="DJ148" s="419"/>
      <c r="DK148" s="420"/>
      <c r="DL148" s="418"/>
      <c r="DM148" s="419"/>
      <c r="DN148" s="420"/>
      <c r="DO148" s="418"/>
      <c r="DP148" s="419"/>
      <c r="DQ148" s="420"/>
      <c r="DR148" s="418"/>
      <c r="DS148" s="419"/>
      <c r="DT148" s="420"/>
    </row>
    <row r="149" spans="1:124" s="393" customFormat="1" ht="18" customHeight="1">
      <c r="A149" s="525"/>
      <c r="B149" s="493"/>
      <c r="C149" s="496"/>
      <c r="D149" s="488" t="s">
        <v>502</v>
      </c>
      <c r="E149" s="424"/>
      <c r="F149" s="425"/>
      <c r="G149" s="426"/>
      <c r="H149" s="424"/>
      <c r="I149" s="425"/>
      <c r="J149" s="426"/>
      <c r="K149" s="424"/>
      <c r="L149" s="425"/>
      <c r="M149" s="426"/>
      <c r="N149" s="424"/>
      <c r="O149" s="425"/>
      <c r="P149" s="426"/>
      <c r="Q149" s="424"/>
      <c r="R149" s="425"/>
      <c r="S149" s="426"/>
      <c r="T149" s="424"/>
      <c r="U149" s="425"/>
      <c r="V149" s="426"/>
      <c r="W149" s="424"/>
      <c r="X149" s="425"/>
      <c r="Y149" s="426"/>
      <c r="Z149" s="424"/>
      <c r="AA149" s="425"/>
      <c r="AB149" s="426"/>
      <c r="AC149" s="424"/>
      <c r="AD149" s="425"/>
      <c r="AE149" s="426"/>
      <c r="AF149" s="424"/>
      <c r="AG149" s="425"/>
      <c r="AH149" s="426"/>
      <c r="AI149" s="424"/>
      <c r="AJ149" s="425"/>
      <c r="AK149" s="426"/>
      <c r="AL149" s="424"/>
      <c r="AM149" s="425"/>
      <c r="AN149" s="426"/>
      <c r="AO149" s="424"/>
      <c r="AP149" s="425"/>
      <c r="AQ149" s="426"/>
      <c r="AR149" s="424"/>
      <c r="AS149" s="425"/>
      <c r="AT149" s="426"/>
      <c r="AU149" s="424"/>
      <c r="AV149" s="425"/>
      <c r="AW149" s="426"/>
      <c r="AX149" s="424"/>
      <c r="AY149" s="425"/>
      <c r="AZ149" s="426"/>
      <c r="BA149" s="424"/>
      <c r="BB149" s="425"/>
      <c r="BC149" s="426"/>
      <c r="BD149" s="424"/>
      <c r="BE149" s="425"/>
      <c r="BF149" s="426"/>
      <c r="BG149" s="424"/>
      <c r="BH149" s="425"/>
      <c r="BI149" s="426"/>
      <c r="BJ149" s="424"/>
      <c r="BK149" s="425"/>
      <c r="BL149" s="426"/>
      <c r="BM149" s="424" t="s">
        <v>197</v>
      </c>
      <c r="BN149" s="425" t="s">
        <v>14</v>
      </c>
      <c r="BO149" s="426" t="s">
        <v>18</v>
      </c>
      <c r="BP149" s="424" t="s">
        <v>197</v>
      </c>
      <c r="BQ149" s="425" t="s">
        <v>398</v>
      </c>
      <c r="BR149" s="426" t="s">
        <v>18</v>
      </c>
      <c r="BS149" s="424" t="s">
        <v>199</v>
      </c>
      <c r="BT149" s="425" t="s">
        <v>3</v>
      </c>
      <c r="BU149" s="426" t="s">
        <v>413</v>
      </c>
      <c r="BV149" s="424" t="s">
        <v>191</v>
      </c>
      <c r="BW149" s="425" t="s">
        <v>61</v>
      </c>
      <c r="BX149" s="426">
        <v>101</v>
      </c>
      <c r="BY149" s="424" t="s">
        <v>189</v>
      </c>
      <c r="BZ149" s="425" t="s">
        <v>594</v>
      </c>
      <c r="CA149" s="426" t="s">
        <v>413</v>
      </c>
      <c r="CB149" s="424" t="s">
        <v>174</v>
      </c>
      <c r="CC149" s="425" t="s">
        <v>39</v>
      </c>
      <c r="CD149" s="426">
        <v>301</v>
      </c>
      <c r="CE149" s="424" t="s">
        <v>184</v>
      </c>
      <c r="CF149" s="425" t="s">
        <v>33</v>
      </c>
      <c r="CG149" s="426">
        <v>304</v>
      </c>
      <c r="CH149" s="424"/>
      <c r="CI149" s="425"/>
      <c r="CJ149" s="426"/>
      <c r="CK149" s="424"/>
      <c r="CL149" s="425"/>
      <c r="CM149" s="426"/>
      <c r="CN149" s="424"/>
      <c r="CO149" s="425"/>
      <c r="CP149" s="426"/>
      <c r="CQ149" s="424"/>
      <c r="CR149" s="425"/>
      <c r="CS149" s="426"/>
      <c r="CT149" s="424"/>
      <c r="CU149" s="425"/>
      <c r="CV149" s="426"/>
      <c r="CW149" s="424"/>
      <c r="CX149" s="425"/>
      <c r="CY149" s="426"/>
      <c r="CZ149" s="424"/>
      <c r="DA149" s="425"/>
      <c r="DB149" s="426"/>
      <c r="DC149" s="424"/>
      <c r="DD149" s="425"/>
      <c r="DE149" s="426"/>
      <c r="DF149" s="424"/>
      <c r="DG149" s="425"/>
      <c r="DH149" s="426"/>
      <c r="DI149" s="424"/>
      <c r="DJ149" s="425"/>
      <c r="DK149" s="426"/>
      <c r="DL149" s="424"/>
      <c r="DM149" s="425"/>
      <c r="DN149" s="426"/>
      <c r="DO149" s="424"/>
      <c r="DP149" s="425"/>
      <c r="DQ149" s="426"/>
      <c r="DR149" s="424"/>
      <c r="DS149" s="425"/>
      <c r="DT149" s="426"/>
    </row>
    <row r="150" spans="1:124" s="393" customFormat="1" ht="18" customHeight="1">
      <c r="A150" s="525"/>
      <c r="B150" s="493"/>
      <c r="C150" s="496"/>
      <c r="D150" s="491"/>
      <c r="E150" s="418"/>
      <c r="F150" s="419"/>
      <c r="G150" s="420"/>
      <c r="H150" s="418"/>
      <c r="I150" s="419"/>
      <c r="J150" s="420"/>
      <c r="K150" s="418"/>
      <c r="L150" s="419"/>
      <c r="M150" s="420"/>
      <c r="N150" s="418"/>
      <c r="O150" s="419"/>
      <c r="P150" s="420"/>
      <c r="Q150" s="418"/>
      <c r="R150" s="419"/>
      <c r="S150" s="420"/>
      <c r="T150" s="418"/>
      <c r="U150" s="419"/>
      <c r="V150" s="420"/>
      <c r="W150" s="418"/>
      <c r="X150" s="419"/>
      <c r="Y150" s="420"/>
      <c r="Z150" s="418"/>
      <c r="AA150" s="419"/>
      <c r="AB150" s="420"/>
      <c r="AC150" s="418"/>
      <c r="AD150" s="419"/>
      <c r="AE150" s="420"/>
      <c r="AF150" s="418"/>
      <c r="AG150" s="419"/>
      <c r="AH150" s="420"/>
      <c r="AI150" s="418"/>
      <c r="AJ150" s="419"/>
      <c r="AK150" s="420"/>
      <c r="AL150" s="418"/>
      <c r="AM150" s="419"/>
      <c r="AN150" s="420"/>
      <c r="AO150" s="418"/>
      <c r="AP150" s="419"/>
      <c r="AQ150" s="420"/>
      <c r="AR150" s="418"/>
      <c r="AS150" s="419"/>
      <c r="AT150" s="420"/>
      <c r="AU150" s="418"/>
      <c r="AV150" s="419"/>
      <c r="AW150" s="420"/>
      <c r="AX150" s="418"/>
      <c r="AY150" s="419"/>
      <c r="AZ150" s="420"/>
      <c r="BA150" s="418"/>
      <c r="BB150" s="419"/>
      <c r="BC150" s="420"/>
      <c r="BD150" s="418"/>
      <c r="BE150" s="419"/>
      <c r="BF150" s="420"/>
      <c r="BG150" s="418"/>
      <c r="BH150" s="419"/>
      <c r="BI150" s="420"/>
      <c r="BJ150" s="418"/>
      <c r="BK150" s="419"/>
      <c r="BL150" s="420"/>
      <c r="BM150" s="418"/>
      <c r="BN150" s="419"/>
      <c r="BO150" s="420"/>
      <c r="BP150" s="418"/>
      <c r="BQ150" s="419"/>
      <c r="BR150" s="420"/>
      <c r="BS150" s="418"/>
      <c r="BT150" s="419"/>
      <c r="BU150" s="420"/>
      <c r="BV150" s="418"/>
      <c r="BW150" s="419"/>
      <c r="BX150" s="420"/>
      <c r="BY150" s="418" t="s">
        <v>190</v>
      </c>
      <c r="BZ150" s="419" t="s">
        <v>35</v>
      </c>
      <c r="CA150" s="420"/>
      <c r="CB150" s="418"/>
      <c r="CC150" s="419"/>
      <c r="CD150" s="420"/>
      <c r="CE150" s="418"/>
      <c r="CF150" s="419"/>
      <c r="CG150" s="420"/>
      <c r="CH150" s="418"/>
      <c r="CI150" s="419"/>
      <c r="CJ150" s="420"/>
      <c r="CK150" s="418"/>
      <c r="CL150" s="419"/>
      <c r="CM150" s="420"/>
      <c r="CN150" s="418"/>
      <c r="CO150" s="419"/>
      <c r="CP150" s="420"/>
      <c r="CQ150" s="418"/>
      <c r="CR150" s="419"/>
      <c r="CS150" s="420"/>
      <c r="CT150" s="418"/>
      <c r="CU150" s="419"/>
      <c r="CV150" s="420"/>
      <c r="CW150" s="418"/>
      <c r="CX150" s="419"/>
      <c r="CY150" s="420"/>
      <c r="CZ150" s="418"/>
      <c r="DA150" s="419"/>
      <c r="DB150" s="420"/>
      <c r="DC150" s="418"/>
      <c r="DD150" s="419"/>
      <c r="DE150" s="420"/>
      <c r="DF150" s="418"/>
      <c r="DG150" s="419"/>
      <c r="DH150" s="420"/>
      <c r="DI150" s="418"/>
      <c r="DJ150" s="419"/>
      <c r="DK150" s="420"/>
      <c r="DL150" s="418"/>
      <c r="DM150" s="419"/>
      <c r="DN150" s="420"/>
      <c r="DO150" s="418"/>
      <c r="DP150" s="419"/>
      <c r="DQ150" s="420"/>
      <c r="DR150" s="418"/>
      <c r="DS150" s="419"/>
      <c r="DT150" s="420"/>
    </row>
    <row r="151" spans="1:124" s="393" customFormat="1" ht="18" customHeight="1">
      <c r="A151" s="525"/>
      <c r="B151" s="493"/>
      <c r="C151" s="496"/>
      <c r="D151" s="488" t="s">
        <v>503</v>
      </c>
      <c r="E151" s="427"/>
      <c r="F151" s="428"/>
      <c r="G151" s="433"/>
      <c r="H151" s="427"/>
      <c r="I151" s="428"/>
      <c r="J151" s="433"/>
      <c r="K151" s="427"/>
      <c r="L151" s="428"/>
      <c r="M151" s="433"/>
      <c r="N151" s="427"/>
      <c r="O151" s="428"/>
      <c r="P151" s="433"/>
      <c r="Q151" s="427"/>
      <c r="R151" s="428"/>
      <c r="S151" s="433"/>
      <c r="T151" s="427"/>
      <c r="U151" s="428"/>
      <c r="V151" s="433"/>
      <c r="W151" s="427"/>
      <c r="X151" s="428"/>
      <c r="Y151" s="433"/>
      <c r="Z151" s="427"/>
      <c r="AA151" s="428"/>
      <c r="AB151" s="433"/>
      <c r="AC151" s="427"/>
      <c r="AD151" s="428"/>
      <c r="AE151" s="433"/>
      <c r="AF151" s="427"/>
      <c r="AG151" s="428"/>
      <c r="AH151" s="433"/>
      <c r="AI151" s="427"/>
      <c r="AJ151" s="428"/>
      <c r="AK151" s="433"/>
      <c r="AL151" s="427"/>
      <c r="AM151" s="428"/>
      <c r="AN151" s="433"/>
      <c r="AO151" s="427"/>
      <c r="AP151" s="428"/>
      <c r="AQ151" s="433"/>
      <c r="AR151" s="427"/>
      <c r="AS151" s="428"/>
      <c r="AT151" s="433"/>
      <c r="AU151" s="427"/>
      <c r="AV151" s="428"/>
      <c r="AW151" s="433"/>
      <c r="AX151" s="427"/>
      <c r="AY151" s="428"/>
      <c r="AZ151" s="433"/>
      <c r="BA151" s="427"/>
      <c r="BB151" s="428"/>
      <c r="BC151" s="433"/>
      <c r="BD151" s="427"/>
      <c r="BE151" s="428"/>
      <c r="BF151" s="433"/>
      <c r="BG151" s="427"/>
      <c r="BH151" s="428"/>
      <c r="BI151" s="433"/>
      <c r="BJ151" s="427"/>
      <c r="BK151" s="428"/>
      <c r="BL151" s="433"/>
      <c r="BM151" s="427"/>
      <c r="BN151" s="428"/>
      <c r="BO151" s="433"/>
      <c r="BP151" s="427"/>
      <c r="BQ151" s="428"/>
      <c r="BR151" s="433"/>
      <c r="BS151" s="427"/>
      <c r="BT151" s="428"/>
      <c r="BU151" s="433"/>
      <c r="BV151" s="427"/>
      <c r="BW151" s="428"/>
      <c r="BX151" s="433"/>
      <c r="BY151" s="427"/>
      <c r="BZ151" s="428"/>
      <c r="CA151" s="433"/>
      <c r="CB151" s="427"/>
      <c r="CC151" s="428"/>
      <c r="CD151" s="429"/>
      <c r="CE151" s="427"/>
      <c r="CF151" s="428"/>
      <c r="CG151" s="429"/>
      <c r="CH151" s="427"/>
      <c r="CI151" s="428"/>
      <c r="CJ151" s="429"/>
      <c r="CK151" s="427"/>
      <c r="CL151" s="428"/>
      <c r="CM151" s="429"/>
      <c r="CN151" s="427"/>
      <c r="CO151" s="428"/>
      <c r="CP151" s="429"/>
      <c r="CQ151" s="427"/>
      <c r="CR151" s="428"/>
      <c r="CS151" s="429"/>
      <c r="CT151" s="427"/>
      <c r="CU151" s="428"/>
      <c r="CV151" s="429"/>
      <c r="CW151" s="427"/>
      <c r="CX151" s="428"/>
      <c r="CY151" s="429"/>
      <c r="CZ151" s="427"/>
      <c r="DA151" s="428"/>
      <c r="DB151" s="429"/>
      <c r="DC151" s="427"/>
      <c r="DD151" s="428"/>
      <c r="DE151" s="429"/>
      <c r="DF151" s="427"/>
      <c r="DG151" s="428"/>
      <c r="DH151" s="429"/>
      <c r="DI151" s="427"/>
      <c r="DJ151" s="428"/>
      <c r="DK151" s="429"/>
      <c r="DL151" s="427"/>
      <c r="DM151" s="428"/>
      <c r="DN151" s="429"/>
      <c r="DO151" s="427"/>
      <c r="DP151" s="428"/>
      <c r="DQ151" s="429"/>
      <c r="DR151" s="427"/>
      <c r="DS151" s="428"/>
      <c r="DT151" s="429"/>
    </row>
    <row r="152" spans="1:124" s="393" customFormat="1" ht="18" customHeight="1" thickBot="1">
      <c r="A152" s="525"/>
      <c r="B152" s="494"/>
      <c r="C152" s="497"/>
      <c r="D152" s="489"/>
      <c r="E152" s="430"/>
      <c r="F152" s="431"/>
      <c r="G152" s="432"/>
      <c r="H152" s="430"/>
      <c r="I152" s="431"/>
      <c r="J152" s="432"/>
      <c r="K152" s="430"/>
      <c r="L152" s="431"/>
      <c r="M152" s="432"/>
      <c r="N152" s="430"/>
      <c r="O152" s="431"/>
      <c r="P152" s="432"/>
      <c r="Q152" s="430"/>
      <c r="R152" s="431"/>
      <c r="S152" s="432"/>
      <c r="T152" s="430"/>
      <c r="U152" s="431"/>
      <c r="V152" s="432"/>
      <c r="W152" s="430"/>
      <c r="X152" s="431"/>
      <c r="Y152" s="432"/>
      <c r="Z152" s="430"/>
      <c r="AA152" s="431"/>
      <c r="AB152" s="432"/>
      <c r="AC152" s="430"/>
      <c r="AD152" s="431"/>
      <c r="AE152" s="432"/>
      <c r="AF152" s="430"/>
      <c r="AG152" s="431"/>
      <c r="AH152" s="432"/>
      <c r="AI152" s="430"/>
      <c r="AJ152" s="431"/>
      <c r="AK152" s="432"/>
      <c r="AL152" s="430"/>
      <c r="AM152" s="431"/>
      <c r="AN152" s="432"/>
      <c r="AO152" s="430"/>
      <c r="AP152" s="431"/>
      <c r="AQ152" s="432"/>
      <c r="AR152" s="430"/>
      <c r="AS152" s="431"/>
      <c r="AT152" s="432"/>
      <c r="AU152" s="430"/>
      <c r="AV152" s="431"/>
      <c r="AW152" s="432"/>
      <c r="AX152" s="430"/>
      <c r="AY152" s="431"/>
      <c r="AZ152" s="432"/>
      <c r="BA152" s="430"/>
      <c r="BB152" s="431"/>
      <c r="BC152" s="432"/>
      <c r="BD152" s="430"/>
      <c r="BE152" s="431"/>
      <c r="BF152" s="432"/>
      <c r="BG152" s="430"/>
      <c r="BH152" s="431"/>
      <c r="BI152" s="432"/>
      <c r="BJ152" s="430"/>
      <c r="BK152" s="431"/>
      <c r="BL152" s="432"/>
      <c r="BM152" s="430"/>
      <c r="BN152" s="431"/>
      <c r="BO152" s="432"/>
      <c r="BP152" s="430"/>
      <c r="BQ152" s="431"/>
      <c r="BR152" s="432"/>
      <c r="BS152" s="430"/>
      <c r="BT152" s="431"/>
      <c r="BU152" s="432"/>
      <c r="BV152" s="430"/>
      <c r="BW152" s="431"/>
      <c r="BX152" s="432"/>
      <c r="BY152" s="430"/>
      <c r="BZ152" s="431"/>
      <c r="CA152" s="432"/>
      <c r="CB152" s="430"/>
      <c r="CC152" s="431"/>
      <c r="CD152" s="432"/>
      <c r="CE152" s="430"/>
      <c r="CF152" s="431"/>
      <c r="CG152" s="432"/>
      <c r="CH152" s="430"/>
      <c r="CI152" s="431"/>
      <c r="CJ152" s="432"/>
      <c r="CK152" s="430"/>
      <c r="CL152" s="431"/>
      <c r="CM152" s="432"/>
      <c r="CN152" s="430"/>
      <c r="CO152" s="431"/>
      <c r="CP152" s="432"/>
      <c r="CQ152" s="430"/>
      <c r="CR152" s="431"/>
      <c r="CS152" s="432"/>
      <c r="CT152" s="430"/>
      <c r="CU152" s="431"/>
      <c r="CV152" s="432"/>
      <c r="CW152" s="430"/>
      <c r="CX152" s="431"/>
      <c r="CY152" s="432"/>
      <c r="CZ152" s="430"/>
      <c r="DA152" s="431"/>
      <c r="DB152" s="432"/>
      <c r="DC152" s="430"/>
      <c r="DD152" s="431"/>
      <c r="DE152" s="432"/>
      <c r="DF152" s="430"/>
      <c r="DG152" s="431"/>
      <c r="DH152" s="432"/>
      <c r="DI152" s="430"/>
      <c r="DJ152" s="431"/>
      <c r="DK152" s="432"/>
      <c r="DL152" s="430"/>
      <c r="DM152" s="431"/>
      <c r="DN152" s="432"/>
      <c r="DO152" s="430"/>
      <c r="DP152" s="431"/>
      <c r="DQ152" s="432"/>
      <c r="DR152" s="430"/>
      <c r="DS152" s="431"/>
      <c r="DT152" s="432"/>
    </row>
    <row r="153" spans="1:124" s="393" customFormat="1" ht="18" customHeight="1">
      <c r="A153" s="493" t="s">
        <v>426</v>
      </c>
      <c r="B153" s="492" t="s">
        <v>53</v>
      </c>
      <c r="C153" s="495">
        <v>44886</v>
      </c>
      <c r="D153" s="490" t="s">
        <v>501</v>
      </c>
      <c r="E153" s="412" t="s">
        <v>191</v>
      </c>
      <c r="F153" s="413" t="s">
        <v>61</v>
      </c>
      <c r="G153" s="414"/>
      <c r="H153" s="412" t="s">
        <v>192</v>
      </c>
      <c r="I153" s="413" t="s">
        <v>12</v>
      </c>
      <c r="J153" s="414"/>
      <c r="K153" s="412" t="s">
        <v>175</v>
      </c>
      <c r="L153" s="413" t="s">
        <v>36</v>
      </c>
      <c r="M153" s="414"/>
      <c r="N153" s="412" t="s">
        <v>174</v>
      </c>
      <c r="O153" s="413" t="s">
        <v>37</v>
      </c>
      <c r="P153" s="414"/>
      <c r="Q153" s="412" t="s">
        <v>177</v>
      </c>
      <c r="R153" s="413" t="s">
        <v>31</v>
      </c>
      <c r="S153" s="414"/>
      <c r="T153" s="412" t="s">
        <v>183</v>
      </c>
      <c r="U153" s="413" t="s">
        <v>422</v>
      </c>
      <c r="V153" s="414"/>
      <c r="W153" s="412" t="s">
        <v>184</v>
      </c>
      <c r="X153" s="413" t="s">
        <v>421</v>
      </c>
      <c r="Y153" s="414"/>
      <c r="Z153" s="412"/>
      <c r="AA153" s="413"/>
      <c r="AB153" s="414"/>
      <c r="AC153" s="412"/>
      <c r="AD153" s="413"/>
      <c r="AE153" s="414"/>
      <c r="AF153" s="412"/>
      <c r="AG153" s="413"/>
      <c r="AH153" s="414"/>
      <c r="AI153" s="412" t="s">
        <v>188</v>
      </c>
      <c r="AJ153" s="413" t="s">
        <v>38</v>
      </c>
      <c r="AK153" s="414"/>
      <c r="AL153" s="412" t="s">
        <v>191</v>
      </c>
      <c r="AM153" s="413" t="s">
        <v>3</v>
      </c>
      <c r="AN153" s="414"/>
      <c r="AO153" s="412" t="s">
        <v>192</v>
      </c>
      <c r="AP153" s="413" t="s">
        <v>15</v>
      </c>
      <c r="AQ153" s="414"/>
      <c r="AR153" s="412" t="s">
        <v>193</v>
      </c>
      <c r="AS153" s="413" t="s">
        <v>40</v>
      </c>
      <c r="AT153" s="414"/>
      <c r="AU153" s="412" t="s">
        <v>177</v>
      </c>
      <c r="AV153" s="413" t="s">
        <v>397</v>
      </c>
      <c r="AW153" s="414"/>
      <c r="AX153" s="412" t="s">
        <v>175</v>
      </c>
      <c r="AY153" s="413" t="s">
        <v>33</v>
      </c>
      <c r="AZ153" s="414"/>
      <c r="BA153" s="412" t="s">
        <v>176</v>
      </c>
      <c r="BB153" s="413" t="s">
        <v>131</v>
      </c>
      <c r="BC153" s="414"/>
      <c r="BD153" s="412"/>
      <c r="BE153" s="413"/>
      <c r="BF153" s="414"/>
      <c r="BG153" s="412"/>
      <c r="BH153" s="413"/>
      <c r="BI153" s="414"/>
      <c r="BJ153" s="412"/>
      <c r="BK153" s="413"/>
      <c r="BL153" s="414"/>
      <c r="BM153" s="412" t="s">
        <v>195</v>
      </c>
      <c r="BN153" s="413" t="s">
        <v>35</v>
      </c>
      <c r="BO153" s="414" t="s">
        <v>8</v>
      </c>
      <c r="BP153" s="412" t="s">
        <v>195</v>
      </c>
      <c r="BQ153" s="413" t="s">
        <v>64</v>
      </c>
      <c r="BR153" s="414" t="s">
        <v>8</v>
      </c>
      <c r="BS153" s="412" t="s">
        <v>197</v>
      </c>
      <c r="BT153" s="413" t="s">
        <v>398</v>
      </c>
      <c r="BU153" s="414" t="s">
        <v>18</v>
      </c>
      <c r="BV153" s="412" t="s">
        <v>192</v>
      </c>
      <c r="BW153" s="413" t="s">
        <v>41</v>
      </c>
      <c r="BX153" s="414">
        <v>101</v>
      </c>
      <c r="BY153" s="412" t="s">
        <v>193</v>
      </c>
      <c r="BZ153" s="413" t="s">
        <v>60</v>
      </c>
      <c r="CA153" s="414" t="s">
        <v>438</v>
      </c>
      <c r="CB153" s="412" t="s">
        <v>172</v>
      </c>
      <c r="CC153" s="413" t="s">
        <v>627</v>
      </c>
      <c r="CD153" s="414">
        <v>104</v>
      </c>
      <c r="CE153" s="412" t="s">
        <v>186</v>
      </c>
      <c r="CF153" s="413" t="s">
        <v>601</v>
      </c>
      <c r="CG153" s="414">
        <v>301</v>
      </c>
      <c r="CH153" s="412"/>
      <c r="CI153" s="413"/>
      <c r="CJ153" s="414"/>
      <c r="CK153" s="412"/>
      <c r="CL153" s="413"/>
      <c r="CM153" s="414"/>
      <c r="CN153" s="412"/>
      <c r="CO153" s="413"/>
      <c r="CP153" s="414"/>
      <c r="CQ153" s="412"/>
      <c r="CR153" s="413"/>
      <c r="CS153" s="414"/>
      <c r="CT153" s="412"/>
      <c r="CU153" s="413"/>
      <c r="CV153" s="414"/>
      <c r="CW153" s="412"/>
      <c r="CX153" s="413"/>
      <c r="CY153" s="414"/>
      <c r="CZ153" s="412"/>
      <c r="DA153" s="413"/>
      <c r="DB153" s="414"/>
      <c r="DC153" s="412"/>
      <c r="DD153" s="413"/>
      <c r="DE153" s="414"/>
      <c r="DF153" s="412"/>
      <c r="DG153" s="413"/>
      <c r="DH153" s="414"/>
      <c r="DI153" s="412"/>
      <c r="DJ153" s="413"/>
      <c r="DK153" s="414"/>
      <c r="DL153" s="412"/>
      <c r="DM153" s="413"/>
      <c r="DN153" s="414"/>
      <c r="DO153" s="412"/>
      <c r="DP153" s="413"/>
      <c r="DQ153" s="414"/>
      <c r="DR153" s="412"/>
      <c r="DS153" s="413"/>
      <c r="DT153" s="414"/>
    </row>
    <row r="154" spans="1:124" s="393" customFormat="1" ht="18" customHeight="1">
      <c r="A154" s="493"/>
      <c r="B154" s="493"/>
      <c r="C154" s="496"/>
      <c r="D154" s="491"/>
      <c r="E154" s="418"/>
      <c r="F154" s="419"/>
      <c r="G154" s="420"/>
      <c r="H154" s="418"/>
      <c r="I154" s="419"/>
      <c r="J154" s="420"/>
      <c r="K154" s="418"/>
      <c r="L154" s="419"/>
      <c r="M154" s="420"/>
      <c r="N154" s="418"/>
      <c r="O154" s="419"/>
      <c r="P154" s="420"/>
      <c r="Q154" s="418"/>
      <c r="R154" s="419"/>
      <c r="S154" s="420"/>
      <c r="T154" s="418"/>
      <c r="U154" s="419"/>
      <c r="V154" s="420"/>
      <c r="W154" s="418"/>
      <c r="X154" s="419"/>
      <c r="Y154" s="420"/>
      <c r="Z154" s="418"/>
      <c r="AA154" s="419"/>
      <c r="AB154" s="420"/>
      <c r="AC154" s="418"/>
      <c r="AD154" s="419"/>
      <c r="AE154" s="420"/>
      <c r="AF154" s="418"/>
      <c r="AG154" s="419"/>
      <c r="AH154" s="420"/>
      <c r="AI154" s="418"/>
      <c r="AJ154" s="419"/>
      <c r="AK154" s="420"/>
      <c r="AL154" s="418"/>
      <c r="AM154" s="419"/>
      <c r="AN154" s="420"/>
      <c r="AO154" s="418"/>
      <c r="AP154" s="419"/>
      <c r="AQ154" s="420"/>
      <c r="AR154" s="418"/>
      <c r="AS154" s="419"/>
      <c r="AT154" s="420"/>
      <c r="AU154" s="418"/>
      <c r="AV154" s="419"/>
      <c r="AW154" s="420"/>
      <c r="AX154" s="418"/>
      <c r="AY154" s="419"/>
      <c r="AZ154" s="420"/>
      <c r="BA154" s="418"/>
      <c r="BB154" s="419"/>
      <c r="BC154" s="420"/>
      <c r="BD154" s="418"/>
      <c r="BE154" s="419"/>
      <c r="BF154" s="420"/>
      <c r="BG154" s="418"/>
      <c r="BH154" s="419"/>
      <c r="BI154" s="420"/>
      <c r="BJ154" s="418"/>
      <c r="BK154" s="419"/>
      <c r="BL154" s="420"/>
      <c r="BM154" s="418"/>
      <c r="BN154" s="419" t="s">
        <v>594</v>
      </c>
      <c r="BO154" s="420"/>
      <c r="BP154" s="418"/>
      <c r="BQ154" s="419" t="s">
        <v>116</v>
      </c>
      <c r="BR154" s="420"/>
      <c r="BS154" s="418"/>
      <c r="BT154" s="419"/>
      <c r="BU154" s="420"/>
      <c r="BV154" s="418"/>
      <c r="BW154" s="419"/>
      <c r="BX154" s="420"/>
      <c r="BY154" s="418"/>
      <c r="BZ154" s="419"/>
      <c r="CA154" s="420"/>
      <c r="CB154" s="418" t="s">
        <v>176</v>
      </c>
      <c r="CC154" s="419"/>
      <c r="CD154" s="420"/>
      <c r="CE154" s="418" t="s">
        <v>187</v>
      </c>
      <c r="CF154" s="419"/>
      <c r="CG154" s="420"/>
      <c r="CH154" s="418"/>
      <c r="CI154" s="419"/>
      <c r="CJ154" s="420"/>
      <c r="CK154" s="418"/>
      <c r="CL154" s="419"/>
      <c r="CM154" s="420"/>
      <c r="CN154" s="418"/>
      <c r="CO154" s="419"/>
      <c r="CP154" s="420"/>
      <c r="CQ154" s="418"/>
      <c r="CR154" s="419"/>
      <c r="CS154" s="420"/>
      <c r="CT154" s="418"/>
      <c r="CU154" s="419"/>
      <c r="CV154" s="420"/>
      <c r="CW154" s="418"/>
      <c r="CX154" s="419"/>
      <c r="CY154" s="420"/>
      <c r="CZ154" s="418"/>
      <c r="DA154" s="419"/>
      <c r="DB154" s="420"/>
      <c r="DC154" s="418"/>
      <c r="DD154" s="419"/>
      <c r="DE154" s="420"/>
      <c r="DF154" s="418"/>
      <c r="DG154" s="419"/>
      <c r="DH154" s="420"/>
      <c r="DI154" s="418"/>
      <c r="DJ154" s="419"/>
      <c r="DK154" s="420"/>
      <c r="DL154" s="418"/>
      <c r="DM154" s="419"/>
      <c r="DN154" s="420"/>
      <c r="DO154" s="418"/>
      <c r="DP154" s="419"/>
      <c r="DQ154" s="420"/>
      <c r="DR154" s="418"/>
      <c r="DS154" s="419"/>
      <c r="DT154" s="420"/>
    </row>
    <row r="155" spans="1:124" s="393" customFormat="1" ht="18" customHeight="1">
      <c r="A155" s="493"/>
      <c r="B155" s="493"/>
      <c r="C155" s="496"/>
      <c r="D155" s="488" t="s">
        <v>502</v>
      </c>
      <c r="E155" s="424" t="s">
        <v>192</v>
      </c>
      <c r="F155" s="425" t="s">
        <v>41</v>
      </c>
      <c r="G155" s="426"/>
      <c r="H155" s="424" t="s">
        <v>186</v>
      </c>
      <c r="I155" s="425" t="s">
        <v>42</v>
      </c>
      <c r="J155" s="426"/>
      <c r="K155" s="424" t="s">
        <v>176</v>
      </c>
      <c r="L155" s="425" t="s">
        <v>131</v>
      </c>
      <c r="M155" s="426"/>
      <c r="N155" s="424" t="s">
        <v>177</v>
      </c>
      <c r="O155" s="425" t="s">
        <v>422</v>
      </c>
      <c r="P155" s="426"/>
      <c r="Q155" s="424" t="s">
        <v>178</v>
      </c>
      <c r="R155" s="425" t="s">
        <v>421</v>
      </c>
      <c r="S155" s="426"/>
      <c r="T155" s="424" t="s">
        <v>184</v>
      </c>
      <c r="U155" s="425" t="s">
        <v>397</v>
      </c>
      <c r="V155" s="426"/>
      <c r="W155" s="424" t="s">
        <v>185</v>
      </c>
      <c r="X155" s="425" t="s">
        <v>33</v>
      </c>
      <c r="Y155" s="426"/>
      <c r="Z155" s="424"/>
      <c r="AA155" s="425"/>
      <c r="AB155" s="426"/>
      <c r="AC155" s="424"/>
      <c r="AD155" s="425"/>
      <c r="AE155" s="426"/>
      <c r="AF155" s="424"/>
      <c r="AG155" s="425"/>
      <c r="AH155" s="426"/>
      <c r="AI155" s="424" t="s">
        <v>191</v>
      </c>
      <c r="AJ155" s="425" t="s">
        <v>61</v>
      </c>
      <c r="AK155" s="426"/>
      <c r="AL155" s="424" t="s">
        <v>192</v>
      </c>
      <c r="AM155" s="425" t="s">
        <v>15</v>
      </c>
      <c r="AN155" s="426"/>
      <c r="AO155" s="424" t="s">
        <v>193</v>
      </c>
      <c r="AP155" s="425" t="s">
        <v>40</v>
      </c>
      <c r="AQ155" s="426"/>
      <c r="AR155" s="424" t="s">
        <v>186</v>
      </c>
      <c r="AS155" s="425" t="s">
        <v>32</v>
      </c>
      <c r="AT155" s="426"/>
      <c r="AU155" s="424" t="s">
        <v>175</v>
      </c>
      <c r="AV155" s="425" t="s">
        <v>36</v>
      </c>
      <c r="AW155" s="426"/>
      <c r="AX155" s="424" t="s">
        <v>173</v>
      </c>
      <c r="AY155" s="425" t="s">
        <v>29</v>
      </c>
      <c r="AZ155" s="426"/>
      <c r="BA155" s="424" t="s">
        <v>177</v>
      </c>
      <c r="BB155" s="425" t="s">
        <v>31</v>
      </c>
      <c r="BC155" s="426"/>
      <c r="BD155" s="424"/>
      <c r="BE155" s="425"/>
      <c r="BF155" s="426"/>
      <c r="BG155" s="424"/>
      <c r="BH155" s="425"/>
      <c r="BI155" s="426"/>
      <c r="BJ155" s="424"/>
      <c r="BK155" s="425"/>
      <c r="BL155" s="426"/>
      <c r="BM155" s="424" t="s">
        <v>197</v>
      </c>
      <c r="BN155" s="425" t="s">
        <v>14</v>
      </c>
      <c r="BO155" s="426" t="s">
        <v>18</v>
      </c>
      <c r="BP155" s="424" t="s">
        <v>198</v>
      </c>
      <c r="BQ155" s="425" t="s">
        <v>398</v>
      </c>
      <c r="BR155" s="426" t="s">
        <v>18</v>
      </c>
      <c r="BS155" s="424" t="s">
        <v>195</v>
      </c>
      <c r="BT155" s="425" t="s">
        <v>427</v>
      </c>
      <c r="BU155" s="426" t="s">
        <v>8</v>
      </c>
      <c r="BV155" s="424" t="s">
        <v>193</v>
      </c>
      <c r="BW155" s="425" t="s">
        <v>116</v>
      </c>
      <c r="BX155" s="426" t="s">
        <v>438</v>
      </c>
      <c r="BY155" s="424" t="s">
        <v>191</v>
      </c>
      <c r="BZ155" s="425" t="s">
        <v>35</v>
      </c>
      <c r="CA155" s="426">
        <v>101</v>
      </c>
      <c r="CB155" s="424" t="s">
        <v>177</v>
      </c>
      <c r="CC155" s="425" t="s">
        <v>37</v>
      </c>
      <c r="CD155" s="426">
        <v>104</v>
      </c>
      <c r="CE155" s="424" t="s">
        <v>185</v>
      </c>
      <c r="CF155" s="425" t="s">
        <v>30</v>
      </c>
      <c r="CG155" s="426">
        <v>301</v>
      </c>
      <c r="CH155" s="424"/>
      <c r="CI155" s="425"/>
      <c r="CJ155" s="426"/>
      <c r="CK155" s="424"/>
      <c r="CL155" s="425"/>
      <c r="CM155" s="426"/>
      <c r="CN155" s="424"/>
      <c r="CO155" s="425"/>
      <c r="CP155" s="426"/>
      <c r="CQ155" s="424"/>
      <c r="CR155" s="425"/>
      <c r="CS155" s="426"/>
      <c r="CT155" s="424"/>
      <c r="CU155" s="425"/>
      <c r="CV155" s="426"/>
      <c r="CW155" s="424"/>
      <c r="CX155" s="425"/>
      <c r="CY155" s="426"/>
      <c r="CZ155" s="424"/>
      <c r="DA155" s="425"/>
      <c r="DB155" s="426"/>
      <c r="DC155" s="424"/>
      <c r="DD155" s="425"/>
      <c r="DE155" s="426"/>
      <c r="DF155" s="424"/>
      <c r="DG155" s="425"/>
      <c r="DH155" s="426"/>
      <c r="DI155" s="424"/>
      <c r="DJ155" s="425"/>
      <c r="DK155" s="426"/>
      <c r="DL155" s="424"/>
      <c r="DM155" s="425"/>
      <c r="DN155" s="426"/>
      <c r="DO155" s="424"/>
      <c r="DP155" s="425"/>
      <c r="DQ155" s="426"/>
      <c r="DR155" s="424"/>
      <c r="DS155" s="425"/>
      <c r="DT155" s="426"/>
    </row>
    <row r="156" spans="1:124" s="393" customFormat="1" ht="18" customHeight="1">
      <c r="A156" s="493"/>
      <c r="B156" s="493"/>
      <c r="C156" s="496"/>
      <c r="D156" s="491"/>
      <c r="E156" s="418"/>
      <c r="F156" s="419"/>
      <c r="G156" s="420"/>
      <c r="H156" s="418"/>
      <c r="I156" s="419"/>
      <c r="J156" s="420"/>
      <c r="K156" s="418"/>
      <c r="L156" s="419"/>
      <c r="M156" s="420"/>
      <c r="N156" s="418"/>
      <c r="O156" s="419"/>
      <c r="P156" s="420"/>
      <c r="Q156" s="418"/>
      <c r="R156" s="419"/>
      <c r="S156" s="420"/>
      <c r="T156" s="418"/>
      <c r="U156" s="419"/>
      <c r="V156" s="420"/>
      <c r="W156" s="418"/>
      <c r="X156" s="419"/>
      <c r="Y156" s="420"/>
      <c r="Z156" s="418"/>
      <c r="AA156" s="419"/>
      <c r="AB156" s="420"/>
      <c r="AC156" s="418"/>
      <c r="AD156" s="419"/>
      <c r="AE156" s="420"/>
      <c r="AF156" s="418"/>
      <c r="AG156" s="419"/>
      <c r="AH156" s="420"/>
      <c r="AI156" s="418"/>
      <c r="AJ156" s="419"/>
      <c r="AK156" s="420"/>
      <c r="AL156" s="418"/>
      <c r="AM156" s="419"/>
      <c r="AN156" s="420"/>
      <c r="AO156" s="418"/>
      <c r="AP156" s="419"/>
      <c r="AQ156" s="420"/>
      <c r="AR156" s="418"/>
      <c r="AS156" s="419"/>
      <c r="AT156" s="420"/>
      <c r="AU156" s="418"/>
      <c r="AV156" s="419"/>
      <c r="AW156" s="420"/>
      <c r="AX156" s="418"/>
      <c r="AY156" s="419"/>
      <c r="AZ156" s="420"/>
      <c r="BA156" s="418"/>
      <c r="BB156" s="419"/>
      <c r="BC156" s="420"/>
      <c r="BD156" s="418"/>
      <c r="BE156" s="419"/>
      <c r="BF156" s="420"/>
      <c r="BG156" s="418"/>
      <c r="BH156" s="419"/>
      <c r="BI156" s="420"/>
      <c r="BJ156" s="418"/>
      <c r="BK156" s="419"/>
      <c r="BL156" s="420"/>
      <c r="BM156" s="418"/>
      <c r="BN156" s="419"/>
      <c r="BO156" s="420"/>
      <c r="BP156" s="418"/>
      <c r="BQ156" s="419"/>
      <c r="BR156" s="420"/>
      <c r="BS156" s="418"/>
      <c r="BT156" s="419" t="s">
        <v>414</v>
      </c>
      <c r="BU156" s="420"/>
      <c r="BV156" s="418"/>
      <c r="BW156" s="419"/>
      <c r="BX156" s="420"/>
      <c r="BY156" s="418"/>
      <c r="BZ156" s="419"/>
      <c r="CA156" s="420"/>
      <c r="CB156" s="418"/>
      <c r="CC156" s="419"/>
      <c r="CD156" s="420"/>
      <c r="CE156" s="418"/>
      <c r="CF156" s="419"/>
      <c r="CG156" s="420"/>
      <c r="CH156" s="418"/>
      <c r="CI156" s="419"/>
      <c r="CJ156" s="420"/>
      <c r="CK156" s="418"/>
      <c r="CL156" s="419"/>
      <c r="CM156" s="420"/>
      <c r="CN156" s="418"/>
      <c r="CO156" s="419"/>
      <c r="CP156" s="420"/>
      <c r="CQ156" s="418"/>
      <c r="CR156" s="419"/>
      <c r="CS156" s="420"/>
      <c r="CT156" s="418"/>
      <c r="CU156" s="419"/>
      <c r="CV156" s="420"/>
      <c r="CW156" s="418"/>
      <c r="CX156" s="419"/>
      <c r="CY156" s="420"/>
      <c r="CZ156" s="418"/>
      <c r="DA156" s="419"/>
      <c r="DB156" s="420"/>
      <c r="DC156" s="418"/>
      <c r="DD156" s="419"/>
      <c r="DE156" s="420"/>
      <c r="DF156" s="418"/>
      <c r="DG156" s="419"/>
      <c r="DH156" s="420"/>
      <c r="DI156" s="418"/>
      <c r="DJ156" s="419"/>
      <c r="DK156" s="420"/>
      <c r="DL156" s="418"/>
      <c r="DM156" s="419"/>
      <c r="DN156" s="420"/>
      <c r="DO156" s="418"/>
      <c r="DP156" s="419"/>
      <c r="DQ156" s="420"/>
      <c r="DR156" s="418"/>
      <c r="DS156" s="419"/>
      <c r="DT156" s="420"/>
    </row>
    <row r="157" spans="1:124" s="393" customFormat="1" ht="18" customHeight="1">
      <c r="A157" s="493"/>
      <c r="B157" s="493"/>
      <c r="C157" s="496"/>
      <c r="D157" s="488" t="s">
        <v>503</v>
      </c>
      <c r="E157" s="427" t="s">
        <v>201</v>
      </c>
      <c r="F157" s="428" t="s">
        <v>638</v>
      </c>
      <c r="G157" s="433"/>
      <c r="H157" s="427" t="s">
        <v>201</v>
      </c>
      <c r="I157" s="428" t="s">
        <v>640</v>
      </c>
      <c r="J157" s="433"/>
      <c r="K157" s="427"/>
      <c r="L157" s="428"/>
      <c r="M157" s="433"/>
      <c r="N157" s="427"/>
      <c r="O157" s="428"/>
      <c r="P157" s="433"/>
      <c r="Q157" s="427"/>
      <c r="R157" s="428"/>
      <c r="S157" s="433"/>
      <c r="T157" s="427"/>
      <c r="U157" s="428"/>
      <c r="V157" s="433"/>
      <c r="W157" s="427"/>
      <c r="X157" s="428"/>
      <c r="Y157" s="433"/>
      <c r="Z157" s="427"/>
      <c r="AA157" s="428"/>
      <c r="AB157" s="433"/>
      <c r="AC157" s="427"/>
      <c r="AD157" s="428"/>
      <c r="AE157" s="433"/>
      <c r="AF157" s="427"/>
      <c r="AG157" s="428"/>
      <c r="AH157" s="433"/>
      <c r="AI157" s="427" t="s">
        <v>472</v>
      </c>
      <c r="AJ157" s="428" t="s">
        <v>641</v>
      </c>
      <c r="AK157" s="433"/>
      <c r="AL157" s="427" t="s">
        <v>472</v>
      </c>
      <c r="AM157" s="428" t="s">
        <v>642</v>
      </c>
      <c r="AN157" s="433"/>
      <c r="AO157" s="427" t="s">
        <v>472</v>
      </c>
      <c r="AP157" s="428" t="s">
        <v>643</v>
      </c>
      <c r="AQ157" s="433"/>
      <c r="AR157" s="427" t="s">
        <v>472</v>
      </c>
      <c r="AS157" s="428" t="s">
        <v>644</v>
      </c>
      <c r="AT157" s="433"/>
      <c r="AU157" s="427"/>
      <c r="AV157" s="428"/>
      <c r="AW157" s="433"/>
      <c r="AX157" s="427"/>
      <c r="AY157" s="428"/>
      <c r="AZ157" s="433"/>
      <c r="BA157" s="427"/>
      <c r="BB157" s="428"/>
      <c r="BC157" s="433"/>
      <c r="BD157" s="427"/>
      <c r="BE157" s="428"/>
      <c r="BF157" s="433"/>
      <c r="BG157" s="427"/>
      <c r="BH157" s="428"/>
      <c r="BI157" s="433"/>
      <c r="BJ157" s="427"/>
      <c r="BK157" s="428"/>
      <c r="BL157" s="433"/>
      <c r="BM157" s="427"/>
      <c r="BN157" s="428"/>
      <c r="BO157" s="433"/>
      <c r="BP157" s="427"/>
      <c r="BQ157" s="428"/>
      <c r="BR157" s="433"/>
      <c r="BS157" s="427"/>
      <c r="BT157" s="428"/>
      <c r="BU157" s="433"/>
      <c r="BV157" s="427"/>
      <c r="BW157" s="428"/>
      <c r="BX157" s="433"/>
      <c r="BY157" s="427"/>
      <c r="BZ157" s="428"/>
      <c r="CA157" s="433"/>
      <c r="CB157" s="427"/>
      <c r="CC157" s="428"/>
      <c r="CD157" s="429"/>
      <c r="CE157" s="427"/>
      <c r="CF157" s="428"/>
      <c r="CG157" s="429"/>
      <c r="CH157" s="427"/>
      <c r="CI157" s="428"/>
      <c r="CJ157" s="429"/>
      <c r="CK157" s="427"/>
      <c r="CL157" s="428"/>
      <c r="CM157" s="429"/>
      <c r="CN157" s="427"/>
      <c r="CO157" s="428"/>
      <c r="CP157" s="429"/>
      <c r="CQ157" s="427"/>
      <c r="CR157" s="428"/>
      <c r="CS157" s="429"/>
      <c r="CT157" s="427"/>
      <c r="CU157" s="428"/>
      <c r="CV157" s="429"/>
      <c r="CW157" s="427"/>
      <c r="CX157" s="428"/>
      <c r="CY157" s="429"/>
      <c r="CZ157" s="427"/>
      <c r="DA157" s="428"/>
      <c r="DB157" s="429"/>
      <c r="DC157" s="427"/>
      <c r="DD157" s="428"/>
      <c r="DE157" s="429"/>
      <c r="DF157" s="427"/>
      <c r="DG157" s="428"/>
      <c r="DH157" s="429"/>
      <c r="DI157" s="427"/>
      <c r="DJ157" s="428"/>
      <c r="DK157" s="429"/>
      <c r="DL157" s="427"/>
      <c r="DM157" s="428"/>
      <c r="DN157" s="429"/>
      <c r="DO157" s="427"/>
      <c r="DP157" s="428"/>
      <c r="DQ157" s="429"/>
      <c r="DR157" s="427"/>
      <c r="DS157" s="428"/>
      <c r="DT157" s="429"/>
    </row>
    <row r="158" spans="1:124" s="393" customFormat="1" ht="18" customHeight="1" thickBot="1">
      <c r="A158" s="493"/>
      <c r="B158" s="494"/>
      <c r="C158" s="497"/>
      <c r="D158" s="489"/>
      <c r="E158" s="430"/>
      <c r="F158" s="431" t="s">
        <v>616</v>
      </c>
      <c r="G158" s="432"/>
      <c r="H158" s="430"/>
      <c r="I158" s="431" t="s">
        <v>616</v>
      </c>
      <c r="J158" s="432"/>
      <c r="K158" s="430"/>
      <c r="L158" s="431"/>
      <c r="M158" s="432"/>
      <c r="N158" s="430"/>
      <c r="O158" s="431"/>
      <c r="P158" s="432"/>
      <c r="Q158" s="430"/>
      <c r="R158" s="431"/>
      <c r="S158" s="432"/>
      <c r="T158" s="430"/>
      <c r="U158" s="431"/>
      <c r="V158" s="432"/>
      <c r="W158" s="430"/>
      <c r="X158" s="431"/>
      <c r="Y158" s="432"/>
      <c r="Z158" s="430"/>
      <c r="AA158" s="431"/>
      <c r="AB158" s="432"/>
      <c r="AC158" s="430"/>
      <c r="AD158" s="431"/>
      <c r="AE158" s="432"/>
      <c r="AF158" s="430"/>
      <c r="AG158" s="431"/>
      <c r="AH158" s="432"/>
      <c r="AI158" s="430"/>
      <c r="AJ158" s="431" t="s">
        <v>616</v>
      </c>
      <c r="AK158" s="432"/>
      <c r="AL158" s="430"/>
      <c r="AM158" s="431" t="s">
        <v>616</v>
      </c>
      <c r="AN158" s="432"/>
      <c r="AO158" s="430"/>
      <c r="AP158" s="431" t="s">
        <v>616</v>
      </c>
      <c r="AQ158" s="432"/>
      <c r="AR158" s="430"/>
      <c r="AS158" s="431" t="s">
        <v>616</v>
      </c>
      <c r="AT158" s="432"/>
      <c r="AU158" s="430"/>
      <c r="AV158" s="431"/>
      <c r="AW158" s="432"/>
      <c r="AX158" s="430"/>
      <c r="AY158" s="431"/>
      <c r="AZ158" s="432"/>
      <c r="BA158" s="430"/>
      <c r="BB158" s="431"/>
      <c r="BC158" s="432"/>
      <c r="BD158" s="430"/>
      <c r="BE158" s="431"/>
      <c r="BF158" s="432"/>
      <c r="BG158" s="430"/>
      <c r="BH158" s="431"/>
      <c r="BI158" s="432"/>
      <c r="BJ158" s="430"/>
      <c r="BK158" s="431"/>
      <c r="BL158" s="432"/>
      <c r="BM158" s="430"/>
      <c r="BN158" s="431"/>
      <c r="BO158" s="432"/>
      <c r="BP158" s="430"/>
      <c r="BQ158" s="431"/>
      <c r="BR158" s="432"/>
      <c r="BS158" s="430"/>
      <c r="BT158" s="431"/>
      <c r="BU158" s="432"/>
      <c r="BV158" s="430"/>
      <c r="BW158" s="431"/>
      <c r="BX158" s="432"/>
      <c r="BY158" s="430"/>
      <c r="BZ158" s="431"/>
      <c r="CA158" s="432"/>
      <c r="CB158" s="430"/>
      <c r="CC158" s="431"/>
      <c r="CD158" s="432"/>
      <c r="CE158" s="430"/>
      <c r="CF158" s="431"/>
      <c r="CG158" s="432"/>
      <c r="CH158" s="430"/>
      <c r="CI158" s="431"/>
      <c r="CJ158" s="432"/>
      <c r="CK158" s="430"/>
      <c r="CL158" s="431"/>
      <c r="CM158" s="432"/>
      <c r="CN158" s="430"/>
      <c r="CO158" s="431"/>
      <c r="CP158" s="432"/>
      <c r="CQ158" s="430"/>
      <c r="CR158" s="431"/>
      <c r="CS158" s="432"/>
      <c r="CT158" s="430"/>
      <c r="CU158" s="431"/>
      <c r="CV158" s="432"/>
      <c r="CW158" s="430"/>
      <c r="CX158" s="431"/>
      <c r="CY158" s="432"/>
      <c r="CZ158" s="430"/>
      <c r="DA158" s="431"/>
      <c r="DB158" s="432"/>
      <c r="DC158" s="430"/>
      <c r="DD158" s="431"/>
      <c r="DE158" s="432"/>
      <c r="DF158" s="430"/>
      <c r="DG158" s="431"/>
      <c r="DH158" s="432"/>
      <c r="DI158" s="430"/>
      <c r="DJ158" s="431"/>
      <c r="DK158" s="432"/>
      <c r="DL158" s="430"/>
      <c r="DM158" s="431"/>
      <c r="DN158" s="432"/>
      <c r="DO158" s="430"/>
      <c r="DP158" s="431"/>
      <c r="DQ158" s="432"/>
      <c r="DR158" s="430"/>
      <c r="DS158" s="431"/>
      <c r="DT158" s="432"/>
    </row>
    <row r="159" spans="1:124" s="393" customFormat="1" ht="18" customHeight="1">
      <c r="A159" s="493"/>
      <c r="B159" s="492" t="s">
        <v>54</v>
      </c>
      <c r="C159" s="495">
        <v>44887</v>
      </c>
      <c r="D159" s="490" t="s">
        <v>501</v>
      </c>
      <c r="E159" s="412" t="s">
        <v>187</v>
      </c>
      <c r="F159" s="413" t="s">
        <v>15</v>
      </c>
      <c r="G159" s="414"/>
      <c r="H159" s="412" t="s">
        <v>193</v>
      </c>
      <c r="I159" s="413" t="s">
        <v>61</v>
      </c>
      <c r="J159" s="414"/>
      <c r="K159" s="412" t="s">
        <v>177</v>
      </c>
      <c r="L159" s="413" t="s">
        <v>31</v>
      </c>
      <c r="M159" s="414"/>
      <c r="N159" s="412" t="s">
        <v>169</v>
      </c>
      <c r="O159" s="413" t="s">
        <v>39</v>
      </c>
      <c r="P159" s="414"/>
      <c r="Q159" s="412" t="s">
        <v>169</v>
      </c>
      <c r="R159" s="413" t="s">
        <v>29</v>
      </c>
      <c r="S159" s="414"/>
      <c r="T159" s="412" t="s">
        <v>185</v>
      </c>
      <c r="U159" s="413" t="s">
        <v>30</v>
      </c>
      <c r="V159" s="414"/>
      <c r="W159" s="412" t="s">
        <v>179</v>
      </c>
      <c r="X159" s="413" t="s">
        <v>37</v>
      </c>
      <c r="Y159" s="414"/>
      <c r="Z159" s="412"/>
      <c r="AA159" s="413"/>
      <c r="AB159" s="414"/>
      <c r="AC159" s="412"/>
      <c r="AD159" s="413"/>
      <c r="AE159" s="414"/>
      <c r="AF159" s="412"/>
      <c r="AG159" s="413"/>
      <c r="AH159" s="414"/>
      <c r="AI159" s="412" t="s">
        <v>192</v>
      </c>
      <c r="AJ159" s="413" t="s">
        <v>41</v>
      </c>
      <c r="AK159" s="414"/>
      <c r="AL159" s="412" t="s">
        <v>193</v>
      </c>
      <c r="AM159" s="413" t="s">
        <v>40</v>
      </c>
      <c r="AN159" s="414"/>
      <c r="AO159" s="412" t="s">
        <v>186</v>
      </c>
      <c r="AP159" s="413" t="s">
        <v>60</v>
      </c>
      <c r="AQ159" s="414"/>
      <c r="AR159" s="412" t="s">
        <v>187</v>
      </c>
      <c r="AS159" s="413" t="s">
        <v>42</v>
      </c>
      <c r="AT159" s="414"/>
      <c r="AU159" s="412" t="s">
        <v>176</v>
      </c>
      <c r="AV159" s="413" t="s">
        <v>77</v>
      </c>
      <c r="AW159" s="414"/>
      <c r="AX159" s="412" t="s">
        <v>176</v>
      </c>
      <c r="AY159" s="413" t="s">
        <v>131</v>
      </c>
      <c r="AZ159" s="414"/>
      <c r="BA159" s="412" t="s">
        <v>178</v>
      </c>
      <c r="BB159" s="413" t="s">
        <v>397</v>
      </c>
      <c r="BC159" s="414"/>
      <c r="BD159" s="412"/>
      <c r="BE159" s="413"/>
      <c r="BF159" s="414"/>
      <c r="BG159" s="412"/>
      <c r="BH159" s="413"/>
      <c r="BI159" s="414"/>
      <c r="BJ159" s="412"/>
      <c r="BK159" s="413"/>
      <c r="BL159" s="414"/>
      <c r="BM159" s="412" t="s">
        <v>198</v>
      </c>
      <c r="BN159" s="413" t="s">
        <v>14</v>
      </c>
      <c r="BO159" s="414" t="s">
        <v>18</v>
      </c>
      <c r="BP159" s="412" t="s">
        <v>199</v>
      </c>
      <c r="BQ159" s="413" t="s">
        <v>32</v>
      </c>
      <c r="BR159" s="414" t="s">
        <v>413</v>
      </c>
      <c r="BS159" s="412" t="s">
        <v>197</v>
      </c>
      <c r="BT159" s="413" t="s">
        <v>398</v>
      </c>
      <c r="BU159" s="414" t="s">
        <v>18</v>
      </c>
      <c r="BV159" s="412" t="s">
        <v>194</v>
      </c>
      <c r="BW159" s="413" t="s">
        <v>35</v>
      </c>
      <c r="BX159" s="414" t="s">
        <v>8</v>
      </c>
      <c r="BY159" s="412" t="s">
        <v>194</v>
      </c>
      <c r="BZ159" s="413" t="s">
        <v>602</v>
      </c>
      <c r="CA159" s="414" t="s">
        <v>59</v>
      </c>
      <c r="CB159" s="412" t="s">
        <v>179</v>
      </c>
      <c r="CC159" s="413" t="s">
        <v>491</v>
      </c>
      <c r="CD159" s="414">
        <v>101</v>
      </c>
      <c r="CE159" s="412" t="s">
        <v>189</v>
      </c>
      <c r="CF159" s="413" t="s">
        <v>427</v>
      </c>
      <c r="CG159" s="414">
        <v>104</v>
      </c>
      <c r="CH159" s="412"/>
      <c r="CI159" s="413"/>
      <c r="CJ159" s="414"/>
      <c r="CK159" s="412"/>
      <c r="CL159" s="413"/>
      <c r="CM159" s="414"/>
      <c r="CN159" s="412"/>
      <c r="CO159" s="413"/>
      <c r="CP159" s="414"/>
      <c r="CQ159" s="412"/>
      <c r="CR159" s="413"/>
      <c r="CS159" s="414"/>
      <c r="CT159" s="412"/>
      <c r="CU159" s="413"/>
      <c r="CV159" s="414"/>
      <c r="CW159" s="412"/>
      <c r="CX159" s="413"/>
      <c r="CY159" s="414"/>
      <c r="CZ159" s="412"/>
      <c r="DA159" s="413"/>
      <c r="DB159" s="414"/>
      <c r="DC159" s="412"/>
      <c r="DD159" s="413"/>
      <c r="DE159" s="414"/>
      <c r="DF159" s="412"/>
      <c r="DG159" s="413"/>
      <c r="DH159" s="414"/>
      <c r="DI159" s="412"/>
      <c r="DJ159" s="413"/>
      <c r="DK159" s="414"/>
      <c r="DL159" s="412"/>
      <c r="DM159" s="413"/>
      <c r="DN159" s="414"/>
      <c r="DO159" s="412"/>
      <c r="DP159" s="413"/>
      <c r="DQ159" s="414"/>
      <c r="DR159" s="412"/>
      <c r="DS159" s="413"/>
      <c r="DT159" s="414"/>
    </row>
    <row r="160" spans="1:124" s="393" customFormat="1" ht="18" customHeight="1">
      <c r="A160" s="493"/>
      <c r="B160" s="493"/>
      <c r="C160" s="496"/>
      <c r="D160" s="491"/>
      <c r="E160" s="418"/>
      <c r="F160" s="419"/>
      <c r="G160" s="420"/>
      <c r="H160" s="418"/>
      <c r="I160" s="419"/>
      <c r="J160" s="420"/>
      <c r="K160" s="418"/>
      <c r="L160" s="419"/>
      <c r="M160" s="420"/>
      <c r="N160" s="418"/>
      <c r="O160" s="419"/>
      <c r="P160" s="420"/>
      <c r="Q160" s="418"/>
      <c r="R160" s="419"/>
      <c r="S160" s="420"/>
      <c r="T160" s="418"/>
      <c r="U160" s="419"/>
      <c r="V160" s="420"/>
      <c r="W160" s="418"/>
      <c r="X160" s="419"/>
      <c r="Y160" s="420"/>
      <c r="Z160" s="418"/>
      <c r="AA160" s="419"/>
      <c r="AB160" s="420"/>
      <c r="AC160" s="418"/>
      <c r="AD160" s="419"/>
      <c r="AE160" s="420"/>
      <c r="AF160" s="418"/>
      <c r="AG160" s="419"/>
      <c r="AH160" s="420"/>
      <c r="AI160" s="418"/>
      <c r="AJ160" s="419"/>
      <c r="AK160" s="420"/>
      <c r="AL160" s="418"/>
      <c r="AM160" s="419"/>
      <c r="AN160" s="420"/>
      <c r="AO160" s="418"/>
      <c r="AP160" s="419"/>
      <c r="AQ160" s="420"/>
      <c r="AR160" s="418"/>
      <c r="AS160" s="419"/>
      <c r="AT160" s="420"/>
      <c r="AU160" s="418"/>
      <c r="AV160" s="419"/>
      <c r="AW160" s="420"/>
      <c r="AX160" s="418"/>
      <c r="AY160" s="419"/>
      <c r="AZ160" s="420"/>
      <c r="BA160" s="418"/>
      <c r="BB160" s="419"/>
      <c r="BC160" s="420"/>
      <c r="BD160" s="418"/>
      <c r="BE160" s="419"/>
      <c r="BF160" s="420"/>
      <c r="BG160" s="418"/>
      <c r="BH160" s="419"/>
      <c r="BI160" s="420"/>
      <c r="BJ160" s="418"/>
      <c r="BK160" s="419"/>
      <c r="BL160" s="420"/>
      <c r="BM160" s="418"/>
      <c r="BN160" s="419"/>
      <c r="BO160" s="420"/>
      <c r="BP160" s="418"/>
      <c r="BQ160" s="419"/>
      <c r="BR160" s="420"/>
      <c r="BS160" s="418"/>
      <c r="BT160" s="419"/>
      <c r="BU160" s="420"/>
      <c r="BV160" s="418" t="s">
        <v>195</v>
      </c>
      <c r="BW160" s="419" t="s">
        <v>594</v>
      </c>
      <c r="BX160" s="420"/>
      <c r="BY160" s="418" t="s">
        <v>195</v>
      </c>
      <c r="BZ160" s="419" t="s">
        <v>436</v>
      </c>
      <c r="CA160" s="420" t="s">
        <v>565</v>
      </c>
      <c r="CB160" s="418" t="s">
        <v>181</v>
      </c>
      <c r="CC160" s="419"/>
      <c r="CD160" s="420"/>
      <c r="CE160" s="418" t="s">
        <v>190</v>
      </c>
      <c r="CF160" s="419" t="s">
        <v>414</v>
      </c>
      <c r="CG160" s="420"/>
      <c r="CH160" s="418"/>
      <c r="CI160" s="419"/>
      <c r="CJ160" s="420"/>
      <c r="CK160" s="418"/>
      <c r="CL160" s="419"/>
      <c r="CM160" s="420"/>
      <c r="CN160" s="418"/>
      <c r="CO160" s="419"/>
      <c r="CP160" s="420"/>
      <c r="CQ160" s="418"/>
      <c r="CR160" s="419"/>
      <c r="CS160" s="420"/>
      <c r="CT160" s="418"/>
      <c r="CU160" s="419"/>
      <c r="CV160" s="420"/>
      <c r="CW160" s="418"/>
      <c r="CX160" s="419"/>
      <c r="CY160" s="420"/>
      <c r="CZ160" s="418"/>
      <c r="DA160" s="419"/>
      <c r="DB160" s="420"/>
      <c r="DC160" s="418"/>
      <c r="DD160" s="419"/>
      <c r="DE160" s="420"/>
      <c r="DF160" s="418"/>
      <c r="DG160" s="419"/>
      <c r="DH160" s="420"/>
      <c r="DI160" s="418"/>
      <c r="DJ160" s="419"/>
      <c r="DK160" s="420"/>
      <c r="DL160" s="418"/>
      <c r="DM160" s="419"/>
      <c r="DN160" s="420"/>
      <c r="DO160" s="418"/>
      <c r="DP160" s="419"/>
      <c r="DQ160" s="420"/>
      <c r="DR160" s="418"/>
      <c r="DS160" s="419"/>
      <c r="DT160" s="420"/>
    </row>
    <row r="161" spans="1:124" s="393" customFormat="1" ht="18" customHeight="1">
      <c r="A161" s="493"/>
      <c r="B161" s="493"/>
      <c r="C161" s="496"/>
      <c r="D161" s="488" t="s">
        <v>502</v>
      </c>
      <c r="E161" s="427" t="s">
        <v>472</v>
      </c>
      <c r="F161" s="428" t="s">
        <v>652</v>
      </c>
      <c r="G161" s="433"/>
      <c r="H161" s="427" t="s">
        <v>472</v>
      </c>
      <c r="I161" s="428" t="s">
        <v>645</v>
      </c>
      <c r="J161" s="433"/>
      <c r="K161" s="424" t="s">
        <v>178</v>
      </c>
      <c r="L161" s="425" t="s">
        <v>33</v>
      </c>
      <c r="M161" s="426"/>
      <c r="N161" s="424" t="s">
        <v>178</v>
      </c>
      <c r="O161" s="425" t="s">
        <v>31</v>
      </c>
      <c r="P161" s="426"/>
      <c r="Q161" s="424" t="s">
        <v>170</v>
      </c>
      <c r="R161" s="425" t="s">
        <v>131</v>
      </c>
      <c r="S161" s="426"/>
      <c r="T161" s="427" t="s">
        <v>471</v>
      </c>
      <c r="U161" s="428" t="s">
        <v>647</v>
      </c>
      <c r="V161" s="429"/>
      <c r="W161" s="427" t="s">
        <v>471</v>
      </c>
      <c r="X161" s="428" t="s">
        <v>649</v>
      </c>
      <c r="Y161" s="429"/>
      <c r="Z161" s="424"/>
      <c r="AA161" s="425"/>
      <c r="AB161" s="426"/>
      <c r="AC161" s="424"/>
      <c r="AD161" s="425"/>
      <c r="AE161" s="426"/>
      <c r="AF161" s="424"/>
      <c r="AG161" s="425"/>
      <c r="AH161" s="426"/>
      <c r="AI161" s="424" t="s">
        <v>193</v>
      </c>
      <c r="AJ161" s="425" t="s">
        <v>61</v>
      </c>
      <c r="AK161" s="426"/>
      <c r="AL161" s="424" t="s">
        <v>186</v>
      </c>
      <c r="AM161" s="425" t="s">
        <v>15</v>
      </c>
      <c r="AN161" s="426"/>
      <c r="AO161" s="424" t="s">
        <v>187</v>
      </c>
      <c r="AP161" s="425" t="s">
        <v>42</v>
      </c>
      <c r="AQ161" s="426"/>
      <c r="AR161" s="424" t="s">
        <v>188</v>
      </c>
      <c r="AS161" s="425" t="s">
        <v>41</v>
      </c>
      <c r="AT161" s="426"/>
      <c r="AU161" s="424" t="s">
        <v>174</v>
      </c>
      <c r="AV161" s="425" t="s">
        <v>397</v>
      </c>
      <c r="AW161" s="426"/>
      <c r="AX161" s="424" t="s">
        <v>169</v>
      </c>
      <c r="AY161" s="425" t="s">
        <v>39</v>
      </c>
      <c r="AZ161" s="426"/>
      <c r="BA161" s="424" t="s">
        <v>169</v>
      </c>
      <c r="BB161" s="425" t="s">
        <v>29</v>
      </c>
      <c r="BC161" s="426"/>
      <c r="BD161" s="424"/>
      <c r="BE161" s="425"/>
      <c r="BF161" s="426"/>
      <c r="BG161" s="424"/>
      <c r="BH161" s="425"/>
      <c r="BI161" s="426"/>
      <c r="BJ161" s="424"/>
      <c r="BK161" s="425"/>
      <c r="BL161" s="426"/>
      <c r="BM161" s="424" t="s">
        <v>195</v>
      </c>
      <c r="BN161" s="425" t="s">
        <v>436</v>
      </c>
      <c r="BO161" s="426" t="s">
        <v>8</v>
      </c>
      <c r="BP161" s="424" t="s">
        <v>195</v>
      </c>
      <c r="BQ161" s="425" t="s">
        <v>64</v>
      </c>
      <c r="BR161" s="426" t="s">
        <v>8</v>
      </c>
      <c r="BS161" s="424" t="s">
        <v>195</v>
      </c>
      <c r="BT161" s="425" t="s">
        <v>427</v>
      </c>
      <c r="BU161" s="426" t="s">
        <v>59</v>
      </c>
      <c r="BV161" s="424" t="s">
        <v>197</v>
      </c>
      <c r="BW161" s="425" t="s">
        <v>398</v>
      </c>
      <c r="BX161" s="426" t="s">
        <v>18</v>
      </c>
      <c r="BY161" s="424" t="s">
        <v>198</v>
      </c>
      <c r="BZ161" s="425" t="s">
        <v>14</v>
      </c>
      <c r="CA161" s="426" t="s">
        <v>18</v>
      </c>
      <c r="CB161" s="424" t="s">
        <v>178</v>
      </c>
      <c r="CC161" s="425" t="s">
        <v>37</v>
      </c>
      <c r="CD161" s="426">
        <v>101</v>
      </c>
      <c r="CE161" s="424" t="s">
        <v>191</v>
      </c>
      <c r="CF161" s="425" t="s">
        <v>35</v>
      </c>
      <c r="CG161" s="426">
        <v>104</v>
      </c>
      <c r="CH161" s="424"/>
      <c r="CI161" s="425"/>
      <c r="CJ161" s="426"/>
      <c r="CK161" s="424"/>
      <c r="CL161" s="425"/>
      <c r="CM161" s="426"/>
      <c r="CN161" s="424"/>
      <c r="CO161" s="425"/>
      <c r="CP161" s="426"/>
      <c r="CQ161" s="424"/>
      <c r="CR161" s="425"/>
      <c r="CS161" s="426"/>
      <c r="CT161" s="424"/>
      <c r="CU161" s="425"/>
      <c r="CV161" s="426"/>
      <c r="CW161" s="424"/>
      <c r="CX161" s="425"/>
      <c r="CY161" s="426"/>
      <c r="CZ161" s="424"/>
      <c r="DA161" s="425"/>
      <c r="DB161" s="426"/>
      <c r="DC161" s="424"/>
      <c r="DD161" s="425"/>
      <c r="DE161" s="426"/>
      <c r="DF161" s="424"/>
      <c r="DG161" s="425"/>
      <c r="DH161" s="426"/>
      <c r="DI161" s="424"/>
      <c r="DJ161" s="425"/>
      <c r="DK161" s="426"/>
      <c r="DL161" s="424"/>
      <c r="DM161" s="425"/>
      <c r="DN161" s="426"/>
      <c r="DO161" s="424"/>
      <c r="DP161" s="425"/>
      <c r="DQ161" s="426"/>
      <c r="DR161" s="424"/>
      <c r="DS161" s="425"/>
      <c r="DT161" s="426"/>
    </row>
    <row r="162" spans="1:124" s="393" customFormat="1" ht="18" customHeight="1">
      <c r="A162" s="493"/>
      <c r="B162" s="493"/>
      <c r="C162" s="496"/>
      <c r="D162" s="491"/>
      <c r="E162" s="418"/>
      <c r="F162" s="419" t="s">
        <v>615</v>
      </c>
      <c r="G162" s="420"/>
      <c r="H162" s="418"/>
      <c r="I162" s="419" t="s">
        <v>615</v>
      </c>
      <c r="J162" s="420"/>
      <c r="K162" s="418"/>
      <c r="L162" s="419"/>
      <c r="M162" s="420"/>
      <c r="N162" s="418"/>
      <c r="O162" s="419"/>
      <c r="P162" s="420"/>
      <c r="Q162" s="418"/>
      <c r="R162" s="419"/>
      <c r="S162" s="420"/>
      <c r="T162" s="421"/>
      <c r="U162" s="422" t="s">
        <v>615</v>
      </c>
      <c r="V162" s="423"/>
      <c r="W162" s="421"/>
      <c r="X162" s="422" t="s">
        <v>615</v>
      </c>
      <c r="Y162" s="423"/>
      <c r="Z162" s="418"/>
      <c r="AA162" s="419"/>
      <c r="AB162" s="420"/>
      <c r="AC162" s="418"/>
      <c r="AD162" s="419"/>
      <c r="AE162" s="420"/>
      <c r="AF162" s="418"/>
      <c r="AG162" s="419"/>
      <c r="AH162" s="420"/>
      <c r="AI162" s="418"/>
      <c r="AJ162" s="419"/>
      <c r="AK162" s="420"/>
      <c r="AL162" s="418"/>
      <c r="AM162" s="419"/>
      <c r="AN162" s="420"/>
      <c r="AO162" s="418"/>
      <c r="AP162" s="419"/>
      <c r="AQ162" s="420"/>
      <c r="AR162" s="418"/>
      <c r="AS162" s="419"/>
      <c r="AT162" s="420"/>
      <c r="AU162" s="418"/>
      <c r="AV162" s="419"/>
      <c r="AW162" s="420"/>
      <c r="AX162" s="418"/>
      <c r="AY162" s="419"/>
      <c r="AZ162" s="420"/>
      <c r="BA162" s="418"/>
      <c r="BB162" s="419"/>
      <c r="BC162" s="420"/>
      <c r="BD162" s="418"/>
      <c r="BE162" s="419"/>
      <c r="BF162" s="420"/>
      <c r="BG162" s="418"/>
      <c r="BH162" s="419"/>
      <c r="BI162" s="420"/>
      <c r="BJ162" s="418"/>
      <c r="BK162" s="419"/>
      <c r="BL162" s="420"/>
      <c r="BM162" s="418"/>
      <c r="BN162" s="419" t="s">
        <v>594</v>
      </c>
      <c r="BO162" s="420"/>
      <c r="BP162" s="418"/>
      <c r="BQ162" s="419" t="s">
        <v>116</v>
      </c>
      <c r="BR162" s="420"/>
      <c r="BS162" s="418"/>
      <c r="BT162" s="419" t="s">
        <v>414</v>
      </c>
      <c r="BU162" s="420" t="s">
        <v>565</v>
      </c>
      <c r="BV162" s="418"/>
      <c r="BW162" s="419"/>
      <c r="BX162" s="420"/>
      <c r="BY162" s="418"/>
      <c r="BZ162" s="419"/>
      <c r="CA162" s="420"/>
      <c r="CB162" s="418"/>
      <c r="CC162" s="419"/>
      <c r="CD162" s="420"/>
      <c r="CE162" s="418"/>
      <c r="CF162" s="419"/>
      <c r="CG162" s="420"/>
      <c r="CH162" s="418"/>
      <c r="CI162" s="419"/>
      <c r="CJ162" s="420"/>
      <c r="CK162" s="418"/>
      <c r="CL162" s="419"/>
      <c r="CM162" s="420"/>
      <c r="CN162" s="418"/>
      <c r="CO162" s="419"/>
      <c r="CP162" s="420"/>
      <c r="CQ162" s="418"/>
      <c r="CR162" s="419"/>
      <c r="CS162" s="420"/>
      <c r="CT162" s="418"/>
      <c r="CU162" s="419"/>
      <c r="CV162" s="420"/>
      <c r="CW162" s="418"/>
      <c r="CX162" s="419"/>
      <c r="CY162" s="420"/>
      <c r="CZ162" s="418"/>
      <c r="DA162" s="419"/>
      <c r="DB162" s="420"/>
      <c r="DC162" s="418"/>
      <c r="DD162" s="419"/>
      <c r="DE162" s="420"/>
      <c r="DF162" s="418"/>
      <c r="DG162" s="419"/>
      <c r="DH162" s="420"/>
      <c r="DI162" s="418"/>
      <c r="DJ162" s="419"/>
      <c r="DK162" s="420"/>
      <c r="DL162" s="418"/>
      <c r="DM162" s="419"/>
      <c r="DN162" s="420"/>
      <c r="DO162" s="418"/>
      <c r="DP162" s="419"/>
      <c r="DQ162" s="420"/>
      <c r="DR162" s="418"/>
      <c r="DS162" s="419"/>
      <c r="DT162" s="420"/>
    </row>
    <row r="163" spans="1:124" s="393" customFormat="1" ht="18" customHeight="1">
      <c r="A163" s="493"/>
      <c r="B163" s="493"/>
      <c r="C163" s="496"/>
      <c r="D163" s="488" t="s">
        <v>503</v>
      </c>
      <c r="E163" s="427"/>
      <c r="F163" s="428"/>
      <c r="G163" s="433"/>
      <c r="H163" s="427"/>
      <c r="I163" s="428"/>
      <c r="J163" s="433"/>
      <c r="K163" s="427"/>
      <c r="L163" s="428"/>
      <c r="M163" s="433"/>
      <c r="N163" s="427"/>
      <c r="O163" s="428"/>
      <c r="P163" s="433"/>
      <c r="Q163" s="427"/>
      <c r="R163" s="428"/>
      <c r="S163" s="433"/>
      <c r="T163" s="427"/>
      <c r="U163" s="428"/>
      <c r="V163" s="433"/>
      <c r="W163" s="427"/>
      <c r="X163" s="428"/>
      <c r="Y163" s="433"/>
      <c r="Z163" s="427"/>
      <c r="AA163" s="428"/>
      <c r="AB163" s="433"/>
      <c r="AC163" s="427"/>
      <c r="AD163" s="428"/>
      <c r="AE163" s="433"/>
      <c r="AF163" s="427"/>
      <c r="AG163" s="428"/>
      <c r="AH163" s="433"/>
      <c r="AI163" s="427"/>
      <c r="AJ163" s="428"/>
      <c r="AK163" s="433"/>
      <c r="AL163" s="427"/>
      <c r="AM163" s="428"/>
      <c r="AN163" s="433"/>
      <c r="AO163" s="427"/>
      <c r="AP163" s="428"/>
      <c r="AQ163" s="433"/>
      <c r="AR163" s="427"/>
      <c r="AS163" s="428"/>
      <c r="AT163" s="433"/>
      <c r="AU163" s="427"/>
      <c r="AV163" s="428"/>
      <c r="AW163" s="433"/>
      <c r="AX163" s="427"/>
      <c r="AY163" s="428"/>
      <c r="AZ163" s="433"/>
      <c r="BA163" s="427"/>
      <c r="BB163" s="428"/>
      <c r="BC163" s="433"/>
      <c r="BD163" s="427"/>
      <c r="BE163" s="428"/>
      <c r="BF163" s="433"/>
      <c r="BG163" s="427"/>
      <c r="BH163" s="428"/>
      <c r="BI163" s="433"/>
      <c r="BJ163" s="427"/>
      <c r="BK163" s="428"/>
      <c r="BL163" s="433"/>
      <c r="BM163" s="427"/>
      <c r="BN163" s="428"/>
      <c r="BO163" s="433"/>
      <c r="BP163" s="427"/>
      <c r="BQ163" s="428"/>
      <c r="BR163" s="433"/>
      <c r="BS163" s="427"/>
      <c r="BT163" s="428"/>
      <c r="BU163" s="433"/>
      <c r="BV163" s="427" t="s">
        <v>202</v>
      </c>
      <c r="BW163" s="428" t="s">
        <v>645</v>
      </c>
      <c r="BX163" s="433">
        <v>101</v>
      </c>
      <c r="BY163" s="427" t="s">
        <v>202</v>
      </c>
      <c r="BZ163" s="428" t="s">
        <v>648</v>
      </c>
      <c r="CA163" s="433">
        <v>301</v>
      </c>
      <c r="CB163" s="427"/>
      <c r="CC163" s="428"/>
      <c r="CD163" s="429"/>
      <c r="CE163" s="427" t="s">
        <v>201</v>
      </c>
      <c r="CF163" s="428" t="s">
        <v>646</v>
      </c>
      <c r="CG163" s="429" t="s">
        <v>6</v>
      </c>
      <c r="CH163" s="427"/>
      <c r="CI163" s="428"/>
      <c r="CJ163" s="429"/>
      <c r="CK163" s="427"/>
      <c r="CL163" s="428"/>
      <c r="CM163" s="429"/>
      <c r="CN163" s="427"/>
      <c r="CO163" s="428"/>
      <c r="CP163" s="429"/>
      <c r="CQ163" s="427"/>
      <c r="CR163" s="428"/>
      <c r="CS163" s="429"/>
      <c r="CT163" s="427"/>
      <c r="CU163" s="428"/>
      <c r="CV163" s="429"/>
      <c r="CW163" s="427"/>
      <c r="CX163" s="428"/>
      <c r="CY163" s="429"/>
      <c r="CZ163" s="427"/>
      <c r="DA163" s="428"/>
      <c r="DB163" s="429"/>
      <c r="DC163" s="427"/>
      <c r="DD163" s="428"/>
      <c r="DE163" s="429"/>
      <c r="DF163" s="427"/>
      <c r="DG163" s="428"/>
      <c r="DH163" s="429"/>
      <c r="DI163" s="427"/>
      <c r="DJ163" s="428"/>
      <c r="DK163" s="429"/>
      <c r="DL163" s="427"/>
      <c r="DM163" s="428"/>
      <c r="DN163" s="429"/>
      <c r="DO163" s="427"/>
      <c r="DP163" s="428"/>
      <c r="DQ163" s="429"/>
      <c r="DR163" s="427"/>
      <c r="DS163" s="428"/>
      <c r="DT163" s="429"/>
    </row>
    <row r="164" spans="1:124" s="393" customFormat="1" ht="18" customHeight="1" thickBot="1">
      <c r="A164" s="493"/>
      <c r="B164" s="494"/>
      <c r="C164" s="497"/>
      <c r="D164" s="489"/>
      <c r="E164" s="430"/>
      <c r="F164" s="431"/>
      <c r="G164" s="432"/>
      <c r="H164" s="430"/>
      <c r="I164" s="431"/>
      <c r="J164" s="432"/>
      <c r="K164" s="430"/>
      <c r="L164" s="431"/>
      <c r="M164" s="432"/>
      <c r="N164" s="430"/>
      <c r="O164" s="431"/>
      <c r="P164" s="432"/>
      <c r="Q164" s="430"/>
      <c r="R164" s="431"/>
      <c r="S164" s="432"/>
      <c r="T164" s="430"/>
      <c r="U164" s="431"/>
      <c r="V164" s="432"/>
      <c r="W164" s="430"/>
      <c r="X164" s="431"/>
      <c r="Y164" s="432"/>
      <c r="Z164" s="430"/>
      <c r="AA164" s="431"/>
      <c r="AB164" s="432"/>
      <c r="AC164" s="430"/>
      <c r="AD164" s="431"/>
      <c r="AE164" s="432"/>
      <c r="AF164" s="430"/>
      <c r="AG164" s="431"/>
      <c r="AH164" s="432"/>
      <c r="AI164" s="430"/>
      <c r="AJ164" s="431"/>
      <c r="AK164" s="432"/>
      <c r="AL164" s="430"/>
      <c r="AM164" s="431"/>
      <c r="AN164" s="432"/>
      <c r="AO164" s="430"/>
      <c r="AP164" s="431"/>
      <c r="AQ164" s="432"/>
      <c r="AR164" s="430"/>
      <c r="AS164" s="431"/>
      <c r="AT164" s="432"/>
      <c r="AU164" s="430"/>
      <c r="AV164" s="431"/>
      <c r="AW164" s="432"/>
      <c r="AX164" s="430"/>
      <c r="AY164" s="431"/>
      <c r="AZ164" s="432"/>
      <c r="BA164" s="430"/>
      <c r="BB164" s="431"/>
      <c r="BC164" s="432"/>
      <c r="BD164" s="430"/>
      <c r="BE164" s="431"/>
      <c r="BF164" s="432"/>
      <c r="BG164" s="430"/>
      <c r="BH164" s="431"/>
      <c r="BI164" s="432"/>
      <c r="BJ164" s="430"/>
      <c r="BK164" s="431"/>
      <c r="BL164" s="432"/>
      <c r="BM164" s="430"/>
      <c r="BN164" s="431"/>
      <c r="BO164" s="432"/>
      <c r="BP164" s="430"/>
      <c r="BQ164" s="431"/>
      <c r="BR164" s="432"/>
      <c r="BS164" s="430"/>
      <c r="BT164" s="431"/>
      <c r="BU164" s="432"/>
      <c r="BV164" s="430"/>
      <c r="BW164" s="431" t="s">
        <v>647</v>
      </c>
      <c r="BX164" s="432">
        <v>104</v>
      </c>
      <c r="BY164" s="430"/>
      <c r="BZ164" s="431" t="s">
        <v>649</v>
      </c>
      <c r="CA164" s="432">
        <v>304</v>
      </c>
      <c r="CB164" s="430"/>
      <c r="CC164" s="431"/>
      <c r="CD164" s="432"/>
      <c r="CE164" s="430"/>
      <c r="CF164" s="431" t="s">
        <v>650</v>
      </c>
      <c r="CG164" s="432" t="s">
        <v>7</v>
      </c>
      <c r="CH164" s="430"/>
      <c r="CI164" s="431"/>
      <c r="CJ164" s="432"/>
      <c r="CK164" s="430"/>
      <c r="CL164" s="431"/>
      <c r="CM164" s="432"/>
      <c r="CN164" s="430"/>
      <c r="CO164" s="431"/>
      <c r="CP164" s="432"/>
      <c r="CQ164" s="430"/>
      <c r="CR164" s="431"/>
      <c r="CS164" s="432"/>
      <c r="CT164" s="430"/>
      <c r="CU164" s="431"/>
      <c r="CV164" s="432"/>
      <c r="CW164" s="430"/>
      <c r="CX164" s="431"/>
      <c r="CY164" s="432"/>
      <c r="CZ164" s="430"/>
      <c r="DA164" s="431"/>
      <c r="DB164" s="432"/>
      <c r="DC164" s="430"/>
      <c r="DD164" s="431"/>
      <c r="DE164" s="432"/>
      <c r="DF164" s="430"/>
      <c r="DG164" s="431"/>
      <c r="DH164" s="432"/>
      <c r="DI164" s="430"/>
      <c r="DJ164" s="431"/>
      <c r="DK164" s="432"/>
      <c r="DL164" s="430"/>
      <c r="DM164" s="431"/>
      <c r="DN164" s="432"/>
      <c r="DO164" s="430"/>
      <c r="DP164" s="431"/>
      <c r="DQ164" s="432"/>
      <c r="DR164" s="430"/>
      <c r="DS164" s="431"/>
      <c r="DT164" s="432"/>
    </row>
    <row r="165" spans="1:124" s="393" customFormat="1" ht="18" customHeight="1">
      <c r="A165" s="493"/>
      <c r="B165" s="492" t="s">
        <v>55</v>
      </c>
      <c r="C165" s="495">
        <v>44888</v>
      </c>
      <c r="D165" s="490" t="s">
        <v>501</v>
      </c>
      <c r="E165" s="415" t="s">
        <v>202</v>
      </c>
      <c r="F165" s="416" t="s">
        <v>651</v>
      </c>
      <c r="G165" s="417"/>
      <c r="H165" s="415" t="s">
        <v>202</v>
      </c>
      <c r="I165" s="416" t="s">
        <v>634</v>
      </c>
      <c r="J165" s="417"/>
      <c r="K165" s="415" t="s">
        <v>200</v>
      </c>
      <c r="L165" s="416" t="s">
        <v>637</v>
      </c>
      <c r="M165" s="417"/>
      <c r="N165" s="415" t="s">
        <v>200</v>
      </c>
      <c r="O165" s="416" t="s">
        <v>38</v>
      </c>
      <c r="P165" s="417"/>
      <c r="Q165" s="415" t="s">
        <v>200</v>
      </c>
      <c r="R165" s="416" t="s">
        <v>642</v>
      </c>
      <c r="S165" s="417"/>
      <c r="T165" s="415" t="s">
        <v>201</v>
      </c>
      <c r="U165" s="416" t="s">
        <v>643</v>
      </c>
      <c r="V165" s="417"/>
      <c r="W165" s="415" t="s">
        <v>201</v>
      </c>
      <c r="X165" s="416" t="s">
        <v>645</v>
      </c>
      <c r="Y165" s="417"/>
      <c r="Z165" s="412"/>
      <c r="AA165" s="413"/>
      <c r="AB165" s="414"/>
      <c r="AC165" s="412"/>
      <c r="AD165" s="413"/>
      <c r="AE165" s="414"/>
      <c r="AF165" s="412"/>
      <c r="AG165" s="413"/>
      <c r="AH165" s="414"/>
      <c r="AI165" s="415" t="s">
        <v>579</v>
      </c>
      <c r="AJ165" s="416"/>
      <c r="AK165" s="417"/>
      <c r="AL165" s="415" t="s">
        <v>579</v>
      </c>
      <c r="AM165" s="416"/>
      <c r="AN165" s="417"/>
      <c r="AO165" s="415" t="s">
        <v>579</v>
      </c>
      <c r="AP165" s="416"/>
      <c r="AQ165" s="417"/>
      <c r="AR165" s="415" t="s">
        <v>579</v>
      </c>
      <c r="AS165" s="416"/>
      <c r="AT165" s="417"/>
      <c r="AU165" s="412" t="s">
        <v>178</v>
      </c>
      <c r="AV165" s="413" t="s">
        <v>422</v>
      </c>
      <c r="AW165" s="414"/>
      <c r="AX165" s="412" t="s">
        <v>178</v>
      </c>
      <c r="AY165" s="413" t="s">
        <v>421</v>
      </c>
      <c r="AZ165" s="414"/>
      <c r="BA165" s="412" t="s">
        <v>170</v>
      </c>
      <c r="BB165" s="413" t="s">
        <v>397</v>
      </c>
      <c r="BC165" s="414"/>
      <c r="BD165" s="412"/>
      <c r="BE165" s="413"/>
      <c r="BF165" s="414"/>
      <c r="BG165" s="412"/>
      <c r="BH165" s="413"/>
      <c r="BI165" s="414"/>
      <c r="BJ165" s="412"/>
      <c r="BK165" s="413"/>
      <c r="BL165" s="414"/>
      <c r="BM165" s="412" t="s">
        <v>199</v>
      </c>
      <c r="BN165" s="413" t="s">
        <v>14</v>
      </c>
      <c r="BO165" s="414" t="s">
        <v>18</v>
      </c>
      <c r="BP165" s="412" t="s">
        <v>196</v>
      </c>
      <c r="BQ165" s="413" t="s">
        <v>41</v>
      </c>
      <c r="BR165" s="414" t="s">
        <v>438</v>
      </c>
      <c r="BS165" s="415" t="s">
        <v>203</v>
      </c>
      <c r="BT165" s="416" t="s">
        <v>32</v>
      </c>
      <c r="BU165" s="417" t="s">
        <v>59</v>
      </c>
      <c r="BV165" s="412" t="s">
        <v>195</v>
      </c>
      <c r="BW165" s="413" t="s">
        <v>35</v>
      </c>
      <c r="BX165" s="414" t="s">
        <v>8</v>
      </c>
      <c r="BY165" s="412" t="s">
        <v>197</v>
      </c>
      <c r="BZ165" s="413" t="s">
        <v>398</v>
      </c>
      <c r="CA165" s="414" t="s">
        <v>18</v>
      </c>
      <c r="CB165" s="412" t="s">
        <v>182</v>
      </c>
      <c r="CC165" s="413" t="s">
        <v>625</v>
      </c>
      <c r="CD165" s="414">
        <v>101</v>
      </c>
      <c r="CE165" s="412" t="s">
        <v>194</v>
      </c>
      <c r="CF165" s="413" t="s">
        <v>601</v>
      </c>
      <c r="CG165" s="414" t="s">
        <v>8</v>
      </c>
      <c r="CH165" s="412"/>
      <c r="CI165" s="413"/>
      <c r="CJ165" s="414"/>
      <c r="CK165" s="412"/>
      <c r="CL165" s="413"/>
      <c r="CM165" s="414"/>
      <c r="CN165" s="412"/>
      <c r="CO165" s="413"/>
      <c r="CP165" s="414"/>
      <c r="CQ165" s="412"/>
      <c r="CR165" s="413"/>
      <c r="CS165" s="414"/>
      <c r="CT165" s="412"/>
      <c r="CU165" s="413"/>
      <c r="CV165" s="414"/>
      <c r="CW165" s="412"/>
      <c r="CX165" s="413"/>
      <c r="CY165" s="414"/>
      <c r="CZ165" s="412"/>
      <c r="DA165" s="413"/>
      <c r="DB165" s="414"/>
      <c r="DC165" s="412"/>
      <c r="DD165" s="413"/>
      <c r="DE165" s="414"/>
      <c r="DF165" s="412"/>
      <c r="DG165" s="413"/>
      <c r="DH165" s="414"/>
      <c r="DI165" s="412"/>
      <c r="DJ165" s="413"/>
      <c r="DK165" s="414"/>
      <c r="DL165" s="412"/>
      <c r="DM165" s="413"/>
      <c r="DN165" s="414"/>
      <c r="DO165" s="412"/>
      <c r="DP165" s="413"/>
      <c r="DQ165" s="414"/>
      <c r="DR165" s="412"/>
      <c r="DS165" s="413"/>
      <c r="DT165" s="414"/>
    </row>
    <row r="166" spans="1:124" s="393" customFormat="1" ht="18" customHeight="1">
      <c r="A166" s="493"/>
      <c r="B166" s="493"/>
      <c r="C166" s="496"/>
      <c r="D166" s="491"/>
      <c r="E166" s="421"/>
      <c r="F166" s="422" t="s">
        <v>617</v>
      </c>
      <c r="G166" s="423"/>
      <c r="H166" s="421"/>
      <c r="I166" s="422" t="s">
        <v>617</v>
      </c>
      <c r="J166" s="423"/>
      <c r="K166" s="421"/>
      <c r="L166" s="422" t="s">
        <v>617</v>
      </c>
      <c r="M166" s="423"/>
      <c r="N166" s="421"/>
      <c r="O166" s="422" t="s">
        <v>617</v>
      </c>
      <c r="P166" s="423"/>
      <c r="Q166" s="421"/>
      <c r="R166" s="422" t="s">
        <v>622</v>
      </c>
      <c r="S166" s="423"/>
      <c r="T166" s="421"/>
      <c r="U166" s="422" t="s">
        <v>622</v>
      </c>
      <c r="V166" s="423"/>
      <c r="W166" s="421"/>
      <c r="X166" s="422" t="s">
        <v>622</v>
      </c>
      <c r="Y166" s="423"/>
      <c r="Z166" s="418"/>
      <c r="AA166" s="419"/>
      <c r="AB166" s="420"/>
      <c r="AC166" s="418"/>
      <c r="AD166" s="419"/>
      <c r="AE166" s="420"/>
      <c r="AF166" s="418"/>
      <c r="AG166" s="419"/>
      <c r="AH166" s="420"/>
      <c r="AI166" s="421"/>
      <c r="AJ166" s="422"/>
      <c r="AK166" s="423"/>
      <c r="AL166" s="421"/>
      <c r="AM166" s="422"/>
      <c r="AN166" s="423"/>
      <c r="AO166" s="421"/>
      <c r="AP166" s="422"/>
      <c r="AQ166" s="423"/>
      <c r="AR166" s="421"/>
      <c r="AS166" s="422"/>
      <c r="AT166" s="423"/>
      <c r="AU166" s="418"/>
      <c r="AV166" s="419"/>
      <c r="AW166" s="420"/>
      <c r="AX166" s="418"/>
      <c r="AY166" s="419"/>
      <c r="AZ166" s="420"/>
      <c r="BA166" s="418"/>
      <c r="BB166" s="419"/>
      <c r="BC166" s="420"/>
      <c r="BD166" s="418"/>
      <c r="BE166" s="419"/>
      <c r="BF166" s="420"/>
      <c r="BG166" s="418"/>
      <c r="BH166" s="419"/>
      <c r="BI166" s="420"/>
      <c r="BJ166" s="418"/>
      <c r="BK166" s="419"/>
      <c r="BL166" s="420"/>
      <c r="BM166" s="418"/>
      <c r="BN166" s="419"/>
      <c r="BO166" s="420"/>
      <c r="BP166" s="418"/>
      <c r="BQ166" s="419"/>
      <c r="BR166" s="420"/>
      <c r="BS166" s="421"/>
      <c r="BT166" s="422" t="s">
        <v>3</v>
      </c>
      <c r="BU166" s="423"/>
      <c r="BV166" s="418"/>
      <c r="BW166" s="419" t="s">
        <v>594</v>
      </c>
      <c r="BX166" s="420"/>
      <c r="BY166" s="418"/>
      <c r="BZ166" s="419"/>
      <c r="CA166" s="420"/>
      <c r="CB166" s="418" t="s">
        <v>183</v>
      </c>
      <c r="CC166" s="419"/>
      <c r="CD166" s="420"/>
      <c r="CE166" s="418" t="s">
        <v>195</v>
      </c>
      <c r="CF166" s="419" t="s">
        <v>611</v>
      </c>
      <c r="CG166" s="420"/>
      <c r="CH166" s="418"/>
      <c r="CI166" s="419"/>
      <c r="CJ166" s="420"/>
      <c r="CK166" s="418"/>
      <c r="CL166" s="419"/>
      <c r="CM166" s="420"/>
      <c r="CN166" s="418"/>
      <c r="CO166" s="419"/>
      <c r="CP166" s="420"/>
      <c r="CQ166" s="418"/>
      <c r="CR166" s="419"/>
      <c r="CS166" s="420"/>
      <c r="CT166" s="418"/>
      <c r="CU166" s="419"/>
      <c r="CV166" s="420"/>
      <c r="CW166" s="418"/>
      <c r="CX166" s="419"/>
      <c r="CY166" s="420"/>
      <c r="CZ166" s="418"/>
      <c r="DA166" s="419"/>
      <c r="DB166" s="420"/>
      <c r="DC166" s="418"/>
      <c r="DD166" s="419"/>
      <c r="DE166" s="420"/>
      <c r="DF166" s="418"/>
      <c r="DG166" s="419"/>
      <c r="DH166" s="420"/>
      <c r="DI166" s="418"/>
      <c r="DJ166" s="419"/>
      <c r="DK166" s="420"/>
      <c r="DL166" s="418"/>
      <c r="DM166" s="419"/>
      <c r="DN166" s="420"/>
      <c r="DO166" s="418"/>
      <c r="DP166" s="419"/>
      <c r="DQ166" s="420"/>
      <c r="DR166" s="418"/>
      <c r="DS166" s="419"/>
      <c r="DT166" s="420"/>
    </row>
    <row r="167" spans="1:124" s="393" customFormat="1" ht="18" customHeight="1">
      <c r="A167" s="493"/>
      <c r="B167" s="493"/>
      <c r="C167" s="496"/>
      <c r="D167" s="488" t="s">
        <v>502</v>
      </c>
      <c r="E167" s="427" t="s">
        <v>399</v>
      </c>
      <c r="F167" s="428" t="s">
        <v>636</v>
      </c>
      <c r="G167" s="429"/>
      <c r="H167" s="427" t="s">
        <v>399</v>
      </c>
      <c r="I167" s="428" t="s">
        <v>651</v>
      </c>
      <c r="J167" s="429"/>
      <c r="K167" s="427" t="s">
        <v>471</v>
      </c>
      <c r="L167" s="428" t="s">
        <v>643</v>
      </c>
      <c r="M167" s="429"/>
      <c r="N167" s="427" t="s">
        <v>471</v>
      </c>
      <c r="O167" s="428" t="s">
        <v>642</v>
      </c>
      <c r="P167" s="429"/>
      <c r="Q167" s="427" t="s">
        <v>471</v>
      </c>
      <c r="R167" s="428" t="s">
        <v>646</v>
      </c>
      <c r="S167" s="429"/>
      <c r="T167" s="427" t="s">
        <v>472</v>
      </c>
      <c r="U167" s="428" t="s">
        <v>644</v>
      </c>
      <c r="V167" s="429"/>
      <c r="W167" s="427" t="s">
        <v>472</v>
      </c>
      <c r="X167" s="428" t="s">
        <v>647</v>
      </c>
      <c r="Y167" s="429"/>
      <c r="Z167" s="424"/>
      <c r="AA167" s="425"/>
      <c r="AB167" s="426"/>
      <c r="AC167" s="424"/>
      <c r="AD167" s="425"/>
      <c r="AE167" s="426"/>
      <c r="AF167" s="424"/>
      <c r="AG167" s="425"/>
      <c r="AH167" s="426"/>
      <c r="AI167" s="427" t="s">
        <v>202</v>
      </c>
      <c r="AJ167" s="428" t="s">
        <v>648</v>
      </c>
      <c r="AK167" s="429"/>
      <c r="AL167" s="427" t="s">
        <v>202</v>
      </c>
      <c r="AM167" s="428" t="s">
        <v>649</v>
      </c>
      <c r="AN167" s="429"/>
      <c r="AO167" s="427" t="s">
        <v>202</v>
      </c>
      <c r="AP167" s="428" t="s">
        <v>651</v>
      </c>
      <c r="AQ167" s="429"/>
      <c r="AR167" s="427" t="s">
        <v>202</v>
      </c>
      <c r="AS167" s="428" t="s">
        <v>634</v>
      </c>
      <c r="AT167" s="429"/>
      <c r="AU167" s="427" t="s">
        <v>200</v>
      </c>
      <c r="AV167" s="428" t="s">
        <v>636</v>
      </c>
      <c r="AW167" s="429"/>
      <c r="AX167" s="427" t="s">
        <v>200</v>
      </c>
      <c r="AY167" s="428" t="s">
        <v>643</v>
      </c>
      <c r="AZ167" s="429"/>
      <c r="BA167" s="427" t="s">
        <v>200</v>
      </c>
      <c r="BB167" s="428" t="s">
        <v>642</v>
      </c>
      <c r="BC167" s="429"/>
      <c r="BD167" s="424"/>
      <c r="BE167" s="425"/>
      <c r="BF167" s="426"/>
      <c r="BG167" s="424"/>
      <c r="BH167" s="425"/>
      <c r="BI167" s="426"/>
      <c r="BJ167" s="424"/>
      <c r="BK167" s="425"/>
      <c r="BL167" s="426"/>
      <c r="BM167" s="424" t="s">
        <v>195</v>
      </c>
      <c r="BN167" s="425" t="s">
        <v>15</v>
      </c>
      <c r="BO167" s="426" t="s">
        <v>8</v>
      </c>
      <c r="BP167" s="424" t="s">
        <v>195</v>
      </c>
      <c r="BQ167" s="425" t="s">
        <v>40</v>
      </c>
      <c r="BR167" s="426" t="s">
        <v>8</v>
      </c>
      <c r="BS167" s="424" t="s">
        <v>189</v>
      </c>
      <c r="BT167" s="425" t="s">
        <v>586</v>
      </c>
      <c r="BU167" s="426" t="s">
        <v>413</v>
      </c>
      <c r="BV167" s="424" t="s">
        <v>196</v>
      </c>
      <c r="BW167" s="425" t="s">
        <v>603</v>
      </c>
      <c r="BX167" s="426" t="s">
        <v>18</v>
      </c>
      <c r="BY167" s="424" t="s">
        <v>195</v>
      </c>
      <c r="BZ167" s="425" t="s">
        <v>64</v>
      </c>
      <c r="CA167" s="426" t="s">
        <v>59</v>
      </c>
      <c r="CB167" s="424" t="s">
        <v>184</v>
      </c>
      <c r="CC167" s="425" t="s">
        <v>33</v>
      </c>
      <c r="CD167" s="426">
        <v>101</v>
      </c>
      <c r="CE167" s="424" t="s">
        <v>188</v>
      </c>
      <c r="CF167" s="425" t="s">
        <v>38</v>
      </c>
      <c r="CG167" s="426">
        <v>104</v>
      </c>
      <c r="CH167" s="424"/>
      <c r="CI167" s="425"/>
      <c r="CJ167" s="426"/>
      <c r="CK167" s="424"/>
      <c r="CL167" s="425"/>
      <c r="CM167" s="426"/>
      <c r="CN167" s="424"/>
      <c r="CO167" s="425"/>
      <c r="CP167" s="426"/>
      <c r="CQ167" s="424"/>
      <c r="CR167" s="425"/>
      <c r="CS167" s="426"/>
      <c r="CT167" s="424"/>
      <c r="CU167" s="425"/>
      <c r="CV167" s="426"/>
      <c r="CW167" s="424"/>
      <c r="CX167" s="425"/>
      <c r="CY167" s="426"/>
      <c r="CZ167" s="424"/>
      <c r="DA167" s="425"/>
      <c r="DB167" s="426"/>
      <c r="DC167" s="424"/>
      <c r="DD167" s="425"/>
      <c r="DE167" s="426"/>
      <c r="DF167" s="424"/>
      <c r="DG167" s="425"/>
      <c r="DH167" s="426"/>
      <c r="DI167" s="424"/>
      <c r="DJ167" s="425"/>
      <c r="DK167" s="426"/>
      <c r="DL167" s="424"/>
      <c r="DM167" s="425"/>
      <c r="DN167" s="426"/>
      <c r="DO167" s="424"/>
      <c r="DP167" s="425"/>
      <c r="DQ167" s="426"/>
      <c r="DR167" s="424"/>
      <c r="DS167" s="425"/>
      <c r="DT167" s="426"/>
    </row>
    <row r="168" spans="1:124" s="393" customFormat="1" ht="18" customHeight="1">
      <c r="A168" s="493"/>
      <c r="B168" s="493"/>
      <c r="C168" s="496"/>
      <c r="D168" s="491"/>
      <c r="E168" s="421"/>
      <c r="F168" s="422" t="s">
        <v>615</v>
      </c>
      <c r="G168" s="423"/>
      <c r="H168" s="421"/>
      <c r="I168" s="422" t="s">
        <v>615</v>
      </c>
      <c r="J168" s="423"/>
      <c r="K168" s="421"/>
      <c r="L168" s="422" t="s">
        <v>615</v>
      </c>
      <c r="M168" s="423"/>
      <c r="N168" s="421"/>
      <c r="O168" s="422" t="s">
        <v>615</v>
      </c>
      <c r="P168" s="423"/>
      <c r="Q168" s="421"/>
      <c r="R168" s="422" t="s">
        <v>615</v>
      </c>
      <c r="S168" s="423"/>
      <c r="T168" s="421"/>
      <c r="U168" s="422" t="s">
        <v>615</v>
      </c>
      <c r="V168" s="423"/>
      <c r="W168" s="421"/>
      <c r="X168" s="422" t="s">
        <v>615</v>
      </c>
      <c r="Y168" s="423"/>
      <c r="Z168" s="418"/>
      <c r="AA168" s="419"/>
      <c r="AB168" s="420"/>
      <c r="AC168" s="418"/>
      <c r="AD168" s="419"/>
      <c r="AE168" s="420"/>
      <c r="AF168" s="418"/>
      <c r="AG168" s="419"/>
      <c r="AH168" s="420"/>
      <c r="AI168" s="421"/>
      <c r="AJ168" s="422" t="s">
        <v>623</v>
      </c>
      <c r="AK168" s="423"/>
      <c r="AL168" s="421"/>
      <c r="AM168" s="422" t="s">
        <v>623</v>
      </c>
      <c r="AN168" s="423"/>
      <c r="AO168" s="421"/>
      <c r="AP168" s="422" t="s">
        <v>623</v>
      </c>
      <c r="AQ168" s="423"/>
      <c r="AR168" s="421"/>
      <c r="AS168" s="422" t="s">
        <v>623</v>
      </c>
      <c r="AT168" s="423"/>
      <c r="AU168" s="421"/>
      <c r="AV168" s="422" t="s">
        <v>653</v>
      </c>
      <c r="AW168" s="423"/>
      <c r="AX168" s="421"/>
      <c r="AY168" s="422" t="s">
        <v>653</v>
      </c>
      <c r="AZ168" s="423"/>
      <c r="BA168" s="421"/>
      <c r="BB168" s="422" t="s">
        <v>653</v>
      </c>
      <c r="BC168" s="423"/>
      <c r="BD168" s="418"/>
      <c r="BE168" s="419"/>
      <c r="BF168" s="420"/>
      <c r="BG168" s="418"/>
      <c r="BH168" s="419"/>
      <c r="BI168" s="420"/>
      <c r="BJ168" s="418"/>
      <c r="BK168" s="419"/>
      <c r="BL168" s="420"/>
      <c r="BM168" s="418"/>
      <c r="BN168" s="419" t="s">
        <v>594</v>
      </c>
      <c r="BO168" s="420"/>
      <c r="BP168" s="418"/>
      <c r="BQ168" s="419" t="s">
        <v>116</v>
      </c>
      <c r="BR168" s="420"/>
      <c r="BS168" s="418"/>
      <c r="BT168" s="419" t="s">
        <v>589</v>
      </c>
      <c r="BU168" s="420"/>
      <c r="BV168" s="418" t="s">
        <v>199</v>
      </c>
      <c r="BW168" s="419"/>
      <c r="BX168" s="420"/>
      <c r="BY168" s="418"/>
      <c r="BZ168" s="419" t="s">
        <v>436</v>
      </c>
      <c r="CA168" s="420" t="s">
        <v>565</v>
      </c>
      <c r="CB168" s="418"/>
      <c r="CC168" s="419"/>
      <c r="CD168" s="420"/>
      <c r="CE168" s="418"/>
      <c r="CF168" s="419"/>
      <c r="CG168" s="420"/>
      <c r="CH168" s="418"/>
      <c r="CI168" s="419"/>
      <c r="CJ168" s="420"/>
      <c r="CK168" s="418"/>
      <c r="CL168" s="419"/>
      <c r="CM168" s="420"/>
      <c r="CN168" s="418"/>
      <c r="CO168" s="419"/>
      <c r="CP168" s="420"/>
      <c r="CQ168" s="418"/>
      <c r="CR168" s="419"/>
      <c r="CS168" s="420"/>
      <c r="CT168" s="418"/>
      <c r="CU168" s="419"/>
      <c r="CV168" s="420"/>
      <c r="CW168" s="418"/>
      <c r="CX168" s="419"/>
      <c r="CY168" s="420"/>
      <c r="CZ168" s="418"/>
      <c r="DA168" s="419"/>
      <c r="DB168" s="420"/>
      <c r="DC168" s="418"/>
      <c r="DD168" s="419"/>
      <c r="DE168" s="420"/>
      <c r="DF168" s="418"/>
      <c r="DG168" s="419"/>
      <c r="DH168" s="420"/>
      <c r="DI168" s="418"/>
      <c r="DJ168" s="419"/>
      <c r="DK168" s="420"/>
      <c r="DL168" s="418"/>
      <c r="DM168" s="419"/>
      <c r="DN168" s="420"/>
      <c r="DO168" s="418"/>
      <c r="DP168" s="419"/>
      <c r="DQ168" s="420"/>
      <c r="DR168" s="418"/>
      <c r="DS168" s="419"/>
      <c r="DT168" s="420"/>
    </row>
    <row r="169" spans="1:124" s="393" customFormat="1" ht="18" customHeight="1">
      <c r="A169" s="493"/>
      <c r="B169" s="493"/>
      <c r="C169" s="496"/>
      <c r="D169" s="488" t="s">
        <v>503</v>
      </c>
      <c r="E169" s="427"/>
      <c r="F169" s="428"/>
      <c r="G169" s="433"/>
      <c r="H169" s="427"/>
      <c r="I169" s="428"/>
      <c r="J169" s="433"/>
      <c r="K169" s="427"/>
      <c r="L169" s="428"/>
      <c r="M169" s="433"/>
      <c r="N169" s="427"/>
      <c r="O169" s="428"/>
      <c r="P169" s="433"/>
      <c r="Q169" s="427"/>
      <c r="R169" s="428"/>
      <c r="S169" s="433"/>
      <c r="T169" s="427"/>
      <c r="U169" s="428"/>
      <c r="V169" s="433"/>
      <c r="W169" s="427"/>
      <c r="X169" s="428"/>
      <c r="Y169" s="433"/>
      <c r="Z169" s="427"/>
      <c r="AA169" s="428"/>
      <c r="AB169" s="433"/>
      <c r="AC169" s="427"/>
      <c r="AD169" s="428"/>
      <c r="AE169" s="433"/>
      <c r="AF169" s="427"/>
      <c r="AG169" s="428"/>
      <c r="AH169" s="433"/>
      <c r="AI169" s="427"/>
      <c r="AJ169" s="428"/>
      <c r="AK169" s="433"/>
      <c r="AL169" s="427"/>
      <c r="AM169" s="428"/>
      <c r="AN169" s="433"/>
      <c r="AO169" s="427"/>
      <c r="AP169" s="428"/>
      <c r="AQ169" s="433"/>
      <c r="AR169" s="427"/>
      <c r="AS169" s="428"/>
      <c r="AT169" s="433"/>
      <c r="AU169" s="427"/>
      <c r="AV169" s="428"/>
      <c r="AW169" s="433"/>
      <c r="AX169" s="427"/>
      <c r="AY169" s="428"/>
      <c r="AZ169" s="433"/>
      <c r="BA169" s="427"/>
      <c r="BB169" s="428"/>
      <c r="BC169" s="433"/>
      <c r="BD169" s="427"/>
      <c r="BE169" s="428"/>
      <c r="BF169" s="433"/>
      <c r="BG169" s="427"/>
      <c r="BH169" s="428"/>
      <c r="BI169" s="433"/>
      <c r="BJ169" s="427"/>
      <c r="BK169" s="428"/>
      <c r="BL169" s="433"/>
      <c r="BM169" s="427"/>
      <c r="BN169" s="428"/>
      <c r="BO169" s="433"/>
      <c r="BP169" s="427"/>
      <c r="BQ169" s="428"/>
      <c r="BR169" s="433"/>
      <c r="BS169" s="427"/>
      <c r="BT169" s="428"/>
      <c r="BU169" s="433"/>
      <c r="BV169" s="427" t="s">
        <v>399</v>
      </c>
      <c r="BW169" s="428"/>
      <c r="BX169" s="433">
        <v>302</v>
      </c>
      <c r="BY169" s="427" t="s">
        <v>399</v>
      </c>
      <c r="BZ169" s="428"/>
      <c r="CA169" s="433">
        <v>303</v>
      </c>
      <c r="CB169" s="427" t="s">
        <v>200</v>
      </c>
      <c r="CC169" s="428"/>
      <c r="CD169" s="429">
        <v>101</v>
      </c>
      <c r="CE169" s="427" t="s">
        <v>472</v>
      </c>
      <c r="CF169" s="428"/>
      <c r="CG169" s="429">
        <v>203</v>
      </c>
      <c r="CH169" s="427"/>
      <c r="CI169" s="428"/>
      <c r="CJ169" s="429"/>
      <c r="CK169" s="427"/>
      <c r="CL169" s="428"/>
      <c r="CM169" s="429"/>
      <c r="CN169" s="427"/>
      <c r="CO169" s="428"/>
      <c r="CP169" s="429"/>
      <c r="CQ169" s="427"/>
      <c r="CR169" s="428"/>
      <c r="CS169" s="429"/>
      <c r="CT169" s="427"/>
      <c r="CU169" s="428"/>
      <c r="CV169" s="429"/>
      <c r="CW169" s="427"/>
      <c r="CX169" s="428"/>
      <c r="CY169" s="429"/>
      <c r="CZ169" s="427"/>
      <c r="DA169" s="428"/>
      <c r="DB169" s="429"/>
      <c r="DC169" s="427"/>
      <c r="DD169" s="428"/>
      <c r="DE169" s="429"/>
      <c r="DF169" s="427"/>
      <c r="DG169" s="428"/>
      <c r="DH169" s="429"/>
      <c r="DI169" s="427"/>
      <c r="DJ169" s="428"/>
      <c r="DK169" s="429"/>
      <c r="DL169" s="427"/>
      <c r="DM169" s="428"/>
      <c r="DN169" s="429"/>
      <c r="DO169" s="427"/>
      <c r="DP169" s="428"/>
      <c r="DQ169" s="429"/>
      <c r="DR169" s="427"/>
      <c r="DS169" s="428"/>
      <c r="DT169" s="429"/>
    </row>
    <row r="170" spans="1:124" s="393" customFormat="1" ht="18" customHeight="1" thickBot="1">
      <c r="A170" s="493"/>
      <c r="B170" s="494"/>
      <c r="C170" s="497"/>
      <c r="D170" s="489"/>
      <c r="E170" s="430"/>
      <c r="F170" s="431"/>
      <c r="G170" s="432"/>
      <c r="H170" s="430"/>
      <c r="I170" s="431"/>
      <c r="J170" s="432"/>
      <c r="K170" s="430"/>
      <c r="L170" s="431"/>
      <c r="M170" s="432"/>
      <c r="N170" s="430"/>
      <c r="O170" s="431"/>
      <c r="P170" s="432"/>
      <c r="Q170" s="430"/>
      <c r="R170" s="431"/>
      <c r="S170" s="432"/>
      <c r="T170" s="430"/>
      <c r="U170" s="431"/>
      <c r="V170" s="432"/>
      <c r="W170" s="430"/>
      <c r="X170" s="431"/>
      <c r="Y170" s="432"/>
      <c r="Z170" s="430"/>
      <c r="AA170" s="431"/>
      <c r="AB170" s="432"/>
      <c r="AC170" s="430"/>
      <c r="AD170" s="431"/>
      <c r="AE170" s="432"/>
      <c r="AF170" s="430"/>
      <c r="AG170" s="431"/>
      <c r="AH170" s="432"/>
      <c r="AI170" s="430"/>
      <c r="AJ170" s="431"/>
      <c r="AK170" s="432"/>
      <c r="AL170" s="430"/>
      <c r="AM170" s="431"/>
      <c r="AN170" s="432"/>
      <c r="AO170" s="430"/>
      <c r="AP170" s="431"/>
      <c r="AQ170" s="432"/>
      <c r="AR170" s="430"/>
      <c r="AS170" s="431"/>
      <c r="AT170" s="432"/>
      <c r="AU170" s="430"/>
      <c r="AV170" s="431"/>
      <c r="AW170" s="432"/>
      <c r="AX170" s="430"/>
      <c r="AY170" s="431"/>
      <c r="AZ170" s="432"/>
      <c r="BA170" s="430"/>
      <c r="BB170" s="431"/>
      <c r="BC170" s="432"/>
      <c r="BD170" s="430"/>
      <c r="BE170" s="431"/>
      <c r="BF170" s="432"/>
      <c r="BG170" s="430"/>
      <c r="BH170" s="431"/>
      <c r="BI170" s="432"/>
      <c r="BJ170" s="430"/>
      <c r="BK170" s="431"/>
      <c r="BL170" s="432"/>
      <c r="BM170" s="430"/>
      <c r="BN170" s="431"/>
      <c r="BO170" s="432"/>
      <c r="BP170" s="430"/>
      <c r="BQ170" s="431"/>
      <c r="BR170" s="432"/>
      <c r="BS170" s="430"/>
      <c r="BT170" s="431"/>
      <c r="BU170" s="432"/>
      <c r="BV170" s="430"/>
      <c r="BW170" s="431"/>
      <c r="BX170" s="432"/>
      <c r="BY170" s="430"/>
      <c r="BZ170" s="431"/>
      <c r="CA170" s="432"/>
      <c r="CB170" s="430"/>
      <c r="CC170" s="431"/>
      <c r="CD170" s="432">
        <v>104</v>
      </c>
      <c r="CE170" s="430"/>
      <c r="CF170" s="431"/>
      <c r="CG170" s="432"/>
      <c r="CH170" s="430"/>
      <c r="CI170" s="431"/>
      <c r="CJ170" s="432"/>
      <c r="CK170" s="430"/>
      <c r="CL170" s="431"/>
      <c r="CM170" s="432"/>
      <c r="CN170" s="430"/>
      <c r="CO170" s="431"/>
      <c r="CP170" s="432"/>
      <c r="CQ170" s="430"/>
      <c r="CR170" s="431"/>
      <c r="CS170" s="432"/>
      <c r="CT170" s="430"/>
      <c r="CU170" s="431"/>
      <c r="CV170" s="432"/>
      <c r="CW170" s="430"/>
      <c r="CX170" s="431"/>
      <c r="CY170" s="432"/>
      <c r="CZ170" s="430"/>
      <c r="DA170" s="431"/>
      <c r="DB170" s="432"/>
      <c r="DC170" s="430"/>
      <c r="DD170" s="431"/>
      <c r="DE170" s="432"/>
      <c r="DF170" s="430"/>
      <c r="DG170" s="431"/>
      <c r="DH170" s="432"/>
      <c r="DI170" s="430"/>
      <c r="DJ170" s="431"/>
      <c r="DK170" s="432"/>
      <c r="DL170" s="430"/>
      <c r="DM170" s="431"/>
      <c r="DN170" s="432"/>
      <c r="DO170" s="430"/>
      <c r="DP170" s="431"/>
      <c r="DQ170" s="432"/>
      <c r="DR170" s="430"/>
      <c r="DS170" s="431"/>
      <c r="DT170" s="432"/>
    </row>
    <row r="171" spans="1:124" s="393" customFormat="1" ht="18" customHeight="1">
      <c r="A171" s="493"/>
      <c r="B171" s="492" t="s">
        <v>56</v>
      </c>
      <c r="C171" s="495">
        <v>44889</v>
      </c>
      <c r="D171" s="490" t="s">
        <v>501</v>
      </c>
      <c r="E171" s="467" t="s">
        <v>569</v>
      </c>
      <c r="F171" s="468"/>
      <c r="G171" s="468"/>
      <c r="H171" s="468"/>
      <c r="I171" s="468"/>
      <c r="J171" s="468"/>
      <c r="K171" s="468"/>
      <c r="L171" s="468"/>
      <c r="M171" s="468"/>
      <c r="N171" s="468"/>
      <c r="O171" s="468"/>
      <c r="P171" s="468"/>
      <c r="Q171" s="468"/>
      <c r="R171" s="468"/>
      <c r="S171" s="468"/>
      <c r="T171" s="468"/>
      <c r="U171" s="468"/>
      <c r="V171" s="477"/>
      <c r="W171" s="415"/>
      <c r="X171" s="416" t="s">
        <v>37</v>
      </c>
      <c r="Y171" s="417" t="s">
        <v>618</v>
      </c>
      <c r="Z171" s="412"/>
      <c r="AA171" s="413"/>
      <c r="AB171" s="414"/>
      <c r="AC171" s="412"/>
      <c r="AD171" s="413"/>
      <c r="AE171" s="414"/>
      <c r="AF171" s="412"/>
      <c r="AG171" s="413"/>
      <c r="AH171" s="414"/>
      <c r="AI171" s="415" t="s">
        <v>399</v>
      </c>
      <c r="AJ171" s="416" t="s">
        <v>634</v>
      </c>
      <c r="AK171" s="417"/>
      <c r="AL171" s="415" t="s">
        <v>399</v>
      </c>
      <c r="AM171" s="416" t="s">
        <v>638</v>
      </c>
      <c r="AN171" s="417"/>
      <c r="AO171" s="415" t="s">
        <v>399</v>
      </c>
      <c r="AP171" s="416" t="s">
        <v>642</v>
      </c>
      <c r="AQ171" s="417"/>
      <c r="AR171" s="415" t="s">
        <v>399</v>
      </c>
      <c r="AS171" s="416" t="s">
        <v>643</v>
      </c>
      <c r="AT171" s="417"/>
      <c r="AU171" s="415" t="s">
        <v>471</v>
      </c>
      <c r="AV171" s="416" t="s">
        <v>644</v>
      </c>
      <c r="AW171" s="417"/>
      <c r="AX171" s="415" t="s">
        <v>471</v>
      </c>
      <c r="AY171" s="416" t="s">
        <v>645</v>
      </c>
      <c r="AZ171" s="417"/>
      <c r="BA171" s="415" t="s">
        <v>471</v>
      </c>
      <c r="BB171" s="416" t="s">
        <v>654</v>
      </c>
      <c r="BC171" s="417"/>
      <c r="BD171" s="412"/>
      <c r="BE171" s="413"/>
      <c r="BF171" s="414"/>
      <c r="BG171" s="412"/>
      <c r="BH171" s="413"/>
      <c r="BI171" s="414"/>
      <c r="BJ171" s="412"/>
      <c r="BK171" s="413"/>
      <c r="BL171" s="414"/>
      <c r="BM171" s="415" t="s">
        <v>203</v>
      </c>
      <c r="BN171" s="416" t="s">
        <v>32</v>
      </c>
      <c r="BO171" s="417" t="s">
        <v>59</v>
      </c>
      <c r="BP171" s="415" t="s">
        <v>203</v>
      </c>
      <c r="BQ171" s="416" t="s">
        <v>40</v>
      </c>
      <c r="BR171" s="417" t="s">
        <v>59</v>
      </c>
      <c r="BS171" s="412" t="s">
        <v>190</v>
      </c>
      <c r="BT171" s="413" t="s">
        <v>35</v>
      </c>
      <c r="BU171" s="414" t="s">
        <v>413</v>
      </c>
      <c r="BV171" s="412" t="s">
        <v>198</v>
      </c>
      <c r="BW171" s="413" t="s">
        <v>12</v>
      </c>
      <c r="BX171" s="414" t="s">
        <v>18</v>
      </c>
      <c r="BY171" s="412" t="s">
        <v>196</v>
      </c>
      <c r="BZ171" s="413" t="s">
        <v>603</v>
      </c>
      <c r="CA171" s="414" t="s">
        <v>438</v>
      </c>
      <c r="CB171" s="412" t="s">
        <v>180</v>
      </c>
      <c r="CC171" s="413" t="s">
        <v>453</v>
      </c>
      <c r="CD171" s="414">
        <v>101</v>
      </c>
      <c r="CE171" s="412" t="s">
        <v>196</v>
      </c>
      <c r="CF171" s="413" t="s">
        <v>604</v>
      </c>
      <c r="CG171" s="414" t="s">
        <v>438</v>
      </c>
      <c r="CH171" s="412"/>
      <c r="CI171" s="413"/>
      <c r="CJ171" s="414"/>
      <c r="CK171" s="412"/>
      <c r="CL171" s="413"/>
      <c r="CM171" s="414"/>
      <c r="CN171" s="412"/>
      <c r="CO171" s="413"/>
      <c r="CP171" s="414"/>
      <c r="CQ171" s="412"/>
      <c r="CR171" s="413"/>
      <c r="CS171" s="414"/>
      <c r="CT171" s="412"/>
      <c r="CU171" s="413"/>
      <c r="CV171" s="414"/>
      <c r="CW171" s="412"/>
      <c r="CX171" s="413"/>
      <c r="CY171" s="414"/>
      <c r="CZ171" s="412"/>
      <c r="DA171" s="413"/>
      <c r="DB171" s="414"/>
      <c r="DC171" s="412"/>
      <c r="DD171" s="413"/>
      <c r="DE171" s="414"/>
      <c r="DF171" s="412"/>
      <c r="DG171" s="413"/>
      <c r="DH171" s="414"/>
      <c r="DI171" s="412"/>
      <c r="DJ171" s="413"/>
      <c r="DK171" s="414"/>
      <c r="DL171" s="412"/>
      <c r="DM171" s="413"/>
      <c r="DN171" s="414"/>
      <c r="DO171" s="412"/>
      <c r="DP171" s="413"/>
      <c r="DQ171" s="414"/>
      <c r="DR171" s="412"/>
      <c r="DS171" s="413"/>
      <c r="DT171" s="414"/>
    </row>
    <row r="172" spans="1:124" s="393" customFormat="1" ht="18" customHeight="1">
      <c r="A172" s="493"/>
      <c r="B172" s="493"/>
      <c r="C172" s="496"/>
      <c r="D172" s="491"/>
      <c r="E172" s="469"/>
      <c r="F172" s="470"/>
      <c r="G172" s="470"/>
      <c r="H172" s="470"/>
      <c r="I172" s="470"/>
      <c r="J172" s="470"/>
      <c r="K172" s="470"/>
      <c r="L172" s="470"/>
      <c r="M172" s="470"/>
      <c r="N172" s="470"/>
      <c r="O172" s="470"/>
      <c r="P172" s="470"/>
      <c r="Q172" s="470"/>
      <c r="R172" s="470"/>
      <c r="S172" s="470"/>
      <c r="T172" s="470"/>
      <c r="U172" s="470"/>
      <c r="V172" s="478"/>
      <c r="W172" s="421"/>
      <c r="X172" s="422"/>
      <c r="Y172" s="423" t="s">
        <v>619</v>
      </c>
      <c r="Z172" s="418"/>
      <c r="AA172" s="419"/>
      <c r="AB172" s="420"/>
      <c r="AC172" s="418"/>
      <c r="AD172" s="419"/>
      <c r="AE172" s="420"/>
      <c r="AF172" s="418"/>
      <c r="AG172" s="419"/>
      <c r="AH172" s="420"/>
      <c r="AI172" s="421"/>
      <c r="AJ172" s="422" t="s">
        <v>617</v>
      </c>
      <c r="AK172" s="423"/>
      <c r="AL172" s="421"/>
      <c r="AM172" s="422" t="s">
        <v>617</v>
      </c>
      <c r="AN172" s="423"/>
      <c r="AO172" s="421"/>
      <c r="AP172" s="422" t="s">
        <v>617</v>
      </c>
      <c r="AQ172" s="423"/>
      <c r="AR172" s="421"/>
      <c r="AS172" s="422" t="s">
        <v>617</v>
      </c>
      <c r="AT172" s="423"/>
      <c r="AU172" s="421"/>
      <c r="AV172" s="422" t="s">
        <v>617</v>
      </c>
      <c r="AW172" s="423"/>
      <c r="AX172" s="421"/>
      <c r="AY172" s="422" t="s">
        <v>617</v>
      </c>
      <c r="AZ172" s="423"/>
      <c r="BA172" s="421"/>
      <c r="BB172" s="422" t="s">
        <v>617</v>
      </c>
      <c r="BC172" s="423"/>
      <c r="BD172" s="418"/>
      <c r="BE172" s="419"/>
      <c r="BF172" s="420"/>
      <c r="BG172" s="418"/>
      <c r="BH172" s="419"/>
      <c r="BI172" s="420"/>
      <c r="BJ172" s="418"/>
      <c r="BK172" s="419"/>
      <c r="BL172" s="420"/>
      <c r="BM172" s="421"/>
      <c r="BN172" s="422" t="s">
        <v>41</v>
      </c>
      <c r="BO172" s="423"/>
      <c r="BP172" s="421"/>
      <c r="BQ172" s="422" t="s">
        <v>64</v>
      </c>
      <c r="BR172" s="423"/>
      <c r="BS172" s="418"/>
      <c r="BT172" s="419" t="s">
        <v>594</v>
      </c>
      <c r="BU172" s="420"/>
      <c r="BV172" s="418"/>
      <c r="BW172" s="419"/>
      <c r="BX172" s="420"/>
      <c r="BY172" s="418" t="s">
        <v>199</v>
      </c>
      <c r="BZ172" s="419"/>
      <c r="CA172" s="420"/>
      <c r="CB172" s="418" t="s">
        <v>185</v>
      </c>
      <c r="CC172" s="419"/>
      <c r="CD172" s="420"/>
      <c r="CE172" s="418" t="s">
        <v>199</v>
      </c>
      <c r="CF172" s="419"/>
      <c r="CG172" s="420"/>
      <c r="CH172" s="418"/>
      <c r="CI172" s="419"/>
      <c r="CJ172" s="420"/>
      <c r="CK172" s="418"/>
      <c r="CL172" s="419"/>
      <c r="CM172" s="420"/>
      <c r="CN172" s="418"/>
      <c r="CO172" s="419"/>
      <c r="CP172" s="420"/>
      <c r="CQ172" s="418"/>
      <c r="CR172" s="419"/>
      <c r="CS172" s="420"/>
      <c r="CT172" s="418"/>
      <c r="CU172" s="419"/>
      <c r="CV172" s="420"/>
      <c r="CW172" s="418"/>
      <c r="CX172" s="419"/>
      <c r="CY172" s="420"/>
      <c r="CZ172" s="418"/>
      <c r="DA172" s="419"/>
      <c r="DB172" s="420"/>
      <c r="DC172" s="418"/>
      <c r="DD172" s="419"/>
      <c r="DE172" s="420"/>
      <c r="DF172" s="418"/>
      <c r="DG172" s="419"/>
      <c r="DH172" s="420"/>
      <c r="DI172" s="418"/>
      <c r="DJ172" s="419"/>
      <c r="DK172" s="420"/>
      <c r="DL172" s="418"/>
      <c r="DM172" s="419"/>
      <c r="DN172" s="420"/>
      <c r="DO172" s="418"/>
      <c r="DP172" s="419"/>
      <c r="DQ172" s="420"/>
      <c r="DR172" s="418"/>
      <c r="DS172" s="419"/>
      <c r="DT172" s="420"/>
    </row>
    <row r="173" spans="1:124" s="393" customFormat="1" ht="18" customHeight="1">
      <c r="A173" s="493"/>
      <c r="B173" s="493"/>
      <c r="C173" s="496"/>
      <c r="D173" s="488" t="s">
        <v>502</v>
      </c>
      <c r="E173" s="479" t="s">
        <v>570</v>
      </c>
      <c r="F173" s="480"/>
      <c r="G173" s="480"/>
      <c r="H173" s="480"/>
      <c r="I173" s="480"/>
      <c r="J173" s="480"/>
      <c r="K173" s="480"/>
      <c r="L173" s="480"/>
      <c r="M173" s="480"/>
      <c r="N173" s="480"/>
      <c r="O173" s="480"/>
      <c r="P173" s="480"/>
      <c r="Q173" s="480"/>
      <c r="R173" s="480"/>
      <c r="S173" s="480"/>
      <c r="T173" s="480"/>
      <c r="U173" s="480"/>
      <c r="V173" s="481"/>
      <c r="W173" s="427"/>
      <c r="X173" s="428" t="s">
        <v>33</v>
      </c>
      <c r="Y173" s="429" t="s">
        <v>620</v>
      </c>
      <c r="Z173" s="424"/>
      <c r="AA173" s="425"/>
      <c r="AB173" s="426"/>
      <c r="AC173" s="424"/>
      <c r="AD173" s="425"/>
      <c r="AE173" s="426"/>
      <c r="AF173" s="424"/>
      <c r="AG173" s="425"/>
      <c r="AH173" s="426"/>
      <c r="AI173" s="427" t="s">
        <v>569</v>
      </c>
      <c r="AJ173" s="428"/>
      <c r="AK173" s="429"/>
      <c r="AL173" s="427"/>
      <c r="AM173" s="428"/>
      <c r="AN173" s="429"/>
      <c r="AO173" s="427"/>
      <c r="AP173" s="428"/>
      <c r="AQ173" s="429"/>
      <c r="AR173" s="427"/>
      <c r="AS173" s="428"/>
      <c r="AT173" s="429"/>
      <c r="AU173" s="427"/>
      <c r="AV173" s="428"/>
      <c r="AW173" s="429"/>
      <c r="AX173" s="427"/>
      <c r="AY173" s="428"/>
      <c r="AZ173" s="429"/>
      <c r="BA173" s="427"/>
      <c r="BB173" s="428"/>
      <c r="BC173" s="429"/>
      <c r="BD173" s="424"/>
      <c r="BE173" s="425"/>
      <c r="BF173" s="426"/>
      <c r="BG173" s="424"/>
      <c r="BH173" s="425"/>
      <c r="BI173" s="426"/>
      <c r="BJ173" s="424"/>
      <c r="BK173" s="425"/>
      <c r="BL173" s="426"/>
      <c r="BM173" s="424"/>
      <c r="BN173" s="425"/>
      <c r="BO173" s="426"/>
      <c r="BP173" s="424"/>
      <c r="BQ173" s="425"/>
      <c r="BR173" s="426"/>
      <c r="BS173" s="424"/>
      <c r="BT173" s="425"/>
      <c r="BU173" s="426"/>
      <c r="BV173" s="424" t="s">
        <v>195</v>
      </c>
      <c r="BW173" s="425" t="s">
        <v>35</v>
      </c>
      <c r="BX173" s="426" t="s">
        <v>8</v>
      </c>
      <c r="BY173" s="424" t="s">
        <v>195</v>
      </c>
      <c r="BZ173" s="425" t="s">
        <v>64</v>
      </c>
      <c r="CA173" s="426" t="s">
        <v>8</v>
      </c>
      <c r="CB173" s="424" t="s">
        <v>188</v>
      </c>
      <c r="CC173" s="425" t="s">
        <v>61</v>
      </c>
      <c r="CD173" s="426">
        <v>101</v>
      </c>
      <c r="CE173" s="424" t="s">
        <v>192</v>
      </c>
      <c r="CF173" s="425" t="s">
        <v>41</v>
      </c>
      <c r="CG173" s="426">
        <v>104</v>
      </c>
      <c r="CH173" s="424"/>
      <c r="CI173" s="425"/>
      <c r="CJ173" s="426"/>
      <c r="CK173" s="424"/>
      <c r="CL173" s="425"/>
      <c r="CM173" s="426"/>
      <c r="CN173" s="424"/>
      <c r="CO173" s="425"/>
      <c r="CP173" s="426"/>
      <c r="CQ173" s="424"/>
      <c r="CR173" s="425"/>
      <c r="CS173" s="426"/>
      <c r="CT173" s="424"/>
      <c r="CU173" s="425"/>
      <c r="CV173" s="426"/>
      <c r="CW173" s="424"/>
      <c r="CX173" s="425"/>
      <c r="CY173" s="426"/>
      <c r="CZ173" s="424"/>
      <c r="DA173" s="425"/>
      <c r="DB173" s="426"/>
      <c r="DC173" s="424"/>
      <c r="DD173" s="425"/>
      <c r="DE173" s="426"/>
      <c r="DF173" s="424"/>
      <c r="DG173" s="425"/>
      <c r="DH173" s="426"/>
      <c r="DI173" s="424"/>
      <c r="DJ173" s="425"/>
      <c r="DK173" s="426"/>
      <c r="DL173" s="424"/>
      <c r="DM173" s="425"/>
      <c r="DN173" s="426"/>
      <c r="DO173" s="424"/>
      <c r="DP173" s="425"/>
      <c r="DQ173" s="426"/>
      <c r="DR173" s="424"/>
      <c r="DS173" s="425"/>
      <c r="DT173" s="426"/>
    </row>
    <row r="174" spans="1:124" s="393" customFormat="1" ht="18" customHeight="1">
      <c r="A174" s="493"/>
      <c r="B174" s="493"/>
      <c r="C174" s="496"/>
      <c r="D174" s="491"/>
      <c r="E174" s="469"/>
      <c r="F174" s="470"/>
      <c r="G174" s="470"/>
      <c r="H174" s="470"/>
      <c r="I174" s="470"/>
      <c r="J174" s="470"/>
      <c r="K174" s="470"/>
      <c r="L174" s="470"/>
      <c r="M174" s="470"/>
      <c r="N174" s="470"/>
      <c r="O174" s="470"/>
      <c r="P174" s="470"/>
      <c r="Q174" s="470"/>
      <c r="R174" s="470"/>
      <c r="S174" s="470"/>
      <c r="T174" s="470"/>
      <c r="U174" s="470"/>
      <c r="V174" s="478"/>
      <c r="W174" s="421"/>
      <c r="X174" s="422"/>
      <c r="Y174" s="423" t="s">
        <v>621</v>
      </c>
      <c r="Z174" s="418"/>
      <c r="AA174" s="419"/>
      <c r="AB174" s="420"/>
      <c r="AC174" s="418"/>
      <c r="AD174" s="419"/>
      <c r="AE174" s="420"/>
      <c r="AF174" s="418"/>
      <c r="AG174" s="419"/>
      <c r="AH174" s="420"/>
      <c r="AI174" s="421"/>
      <c r="AJ174" s="422"/>
      <c r="AK174" s="423"/>
      <c r="AL174" s="421"/>
      <c r="AM174" s="422"/>
      <c r="AN174" s="423"/>
      <c r="AO174" s="421"/>
      <c r="AP174" s="422"/>
      <c r="AQ174" s="423"/>
      <c r="AR174" s="421"/>
      <c r="AS174" s="422"/>
      <c r="AT174" s="423"/>
      <c r="AU174" s="421"/>
      <c r="AV174" s="422"/>
      <c r="AW174" s="423"/>
      <c r="AX174" s="421"/>
      <c r="AY174" s="422"/>
      <c r="AZ174" s="423"/>
      <c r="BA174" s="421"/>
      <c r="BB174" s="422"/>
      <c r="BC174" s="423"/>
      <c r="BD174" s="418"/>
      <c r="BE174" s="419"/>
      <c r="BF174" s="420"/>
      <c r="BG174" s="418"/>
      <c r="BH174" s="419"/>
      <c r="BI174" s="420"/>
      <c r="BJ174" s="418"/>
      <c r="BK174" s="419"/>
      <c r="BL174" s="420"/>
      <c r="BM174" s="418"/>
      <c r="BN174" s="419"/>
      <c r="BO174" s="420"/>
      <c r="BP174" s="418"/>
      <c r="BQ174" s="419"/>
      <c r="BR174" s="420"/>
      <c r="BS174" s="418"/>
      <c r="BT174" s="419"/>
      <c r="BU174" s="420"/>
      <c r="BV174" s="418"/>
      <c r="BW174" s="419" t="s">
        <v>594</v>
      </c>
      <c r="BX174" s="420"/>
      <c r="BY174" s="418"/>
      <c r="BZ174" s="419" t="s">
        <v>436</v>
      </c>
      <c r="CA174" s="420"/>
      <c r="CB174" s="418"/>
      <c r="CC174" s="419"/>
      <c r="CD174" s="420"/>
      <c r="CE174" s="418"/>
      <c r="CF174" s="419"/>
      <c r="CG174" s="420"/>
      <c r="CH174" s="418"/>
      <c r="CI174" s="419"/>
      <c r="CJ174" s="420"/>
      <c r="CK174" s="418"/>
      <c r="CL174" s="419"/>
      <c r="CM174" s="420"/>
      <c r="CN174" s="418"/>
      <c r="CO174" s="419"/>
      <c r="CP174" s="420"/>
      <c r="CQ174" s="418"/>
      <c r="CR174" s="419"/>
      <c r="CS174" s="420"/>
      <c r="CT174" s="418"/>
      <c r="CU174" s="419"/>
      <c r="CV174" s="420"/>
      <c r="CW174" s="418"/>
      <c r="CX174" s="419"/>
      <c r="CY174" s="420"/>
      <c r="CZ174" s="418"/>
      <c r="DA174" s="419"/>
      <c r="DB174" s="420"/>
      <c r="DC174" s="418"/>
      <c r="DD174" s="419"/>
      <c r="DE174" s="420"/>
      <c r="DF174" s="418"/>
      <c r="DG174" s="419"/>
      <c r="DH174" s="420"/>
      <c r="DI174" s="418"/>
      <c r="DJ174" s="419"/>
      <c r="DK174" s="420"/>
      <c r="DL174" s="418"/>
      <c r="DM174" s="419"/>
      <c r="DN174" s="420"/>
      <c r="DO174" s="418"/>
      <c r="DP174" s="419"/>
      <c r="DQ174" s="420"/>
      <c r="DR174" s="418"/>
      <c r="DS174" s="419"/>
      <c r="DT174" s="420"/>
    </row>
    <row r="175" spans="1:124" s="393" customFormat="1" ht="18" customHeight="1">
      <c r="A175" s="493"/>
      <c r="B175" s="493"/>
      <c r="C175" s="496"/>
      <c r="D175" s="488" t="s">
        <v>503</v>
      </c>
      <c r="E175" s="427"/>
      <c r="F175" s="428"/>
      <c r="G175" s="433"/>
      <c r="H175" s="427"/>
      <c r="I175" s="428"/>
      <c r="J175" s="433"/>
      <c r="K175" s="427"/>
      <c r="L175" s="428"/>
      <c r="M175" s="433"/>
      <c r="N175" s="427"/>
      <c r="O175" s="428"/>
      <c r="P175" s="433"/>
      <c r="Q175" s="427"/>
      <c r="R175" s="428"/>
      <c r="S175" s="433"/>
      <c r="T175" s="427"/>
      <c r="U175" s="428"/>
      <c r="V175" s="433"/>
      <c r="W175" s="427"/>
      <c r="X175" s="428"/>
      <c r="Y175" s="433"/>
      <c r="Z175" s="427"/>
      <c r="AA175" s="428"/>
      <c r="AB175" s="433"/>
      <c r="AC175" s="427"/>
      <c r="AD175" s="428"/>
      <c r="AE175" s="433"/>
      <c r="AF175" s="427"/>
      <c r="AG175" s="428"/>
      <c r="AH175" s="433"/>
      <c r="AI175" s="427"/>
      <c r="AJ175" s="428"/>
      <c r="AK175" s="433"/>
      <c r="AL175" s="427"/>
      <c r="AM175" s="428"/>
      <c r="AN175" s="433"/>
      <c r="AO175" s="427"/>
      <c r="AP175" s="428"/>
      <c r="AQ175" s="433"/>
      <c r="AR175" s="427"/>
      <c r="AS175" s="428"/>
      <c r="AT175" s="433"/>
      <c r="AU175" s="427"/>
      <c r="AV175" s="428"/>
      <c r="AW175" s="433"/>
      <c r="AX175" s="427"/>
      <c r="AY175" s="428"/>
      <c r="AZ175" s="433"/>
      <c r="BA175" s="427"/>
      <c r="BB175" s="428"/>
      <c r="BC175" s="433"/>
      <c r="BD175" s="427"/>
      <c r="BE175" s="428"/>
      <c r="BF175" s="433"/>
      <c r="BG175" s="427"/>
      <c r="BH175" s="428"/>
      <c r="BI175" s="433"/>
      <c r="BJ175" s="427"/>
      <c r="BK175" s="428"/>
      <c r="BL175" s="433"/>
      <c r="BM175" s="427"/>
      <c r="BN175" s="428"/>
      <c r="BO175" s="433"/>
      <c r="BP175" s="427"/>
      <c r="BQ175" s="428"/>
      <c r="BR175" s="433"/>
      <c r="BS175" s="427"/>
      <c r="BT175" s="428"/>
      <c r="BU175" s="433"/>
      <c r="BV175" s="427"/>
      <c r="BW175" s="428"/>
      <c r="BX175" s="433"/>
      <c r="BY175" s="427"/>
      <c r="BZ175" s="428"/>
      <c r="CA175" s="433"/>
      <c r="CB175" s="427" t="s">
        <v>471</v>
      </c>
      <c r="CC175" s="428" t="s">
        <v>651</v>
      </c>
      <c r="CD175" s="429">
        <v>303</v>
      </c>
      <c r="CE175" s="427"/>
      <c r="CF175" s="428"/>
      <c r="CG175" s="429"/>
      <c r="CH175" s="427"/>
      <c r="CI175" s="428"/>
      <c r="CJ175" s="429"/>
      <c r="CK175" s="427"/>
      <c r="CL175" s="428"/>
      <c r="CM175" s="429"/>
      <c r="CN175" s="427"/>
      <c r="CO175" s="428"/>
      <c r="CP175" s="429"/>
      <c r="CQ175" s="427"/>
      <c r="CR175" s="428"/>
      <c r="CS175" s="429"/>
      <c r="CT175" s="427"/>
      <c r="CU175" s="428"/>
      <c r="CV175" s="429"/>
      <c r="CW175" s="427"/>
      <c r="CX175" s="428"/>
      <c r="CY175" s="429"/>
      <c r="CZ175" s="427"/>
      <c r="DA175" s="428"/>
      <c r="DB175" s="429"/>
      <c r="DC175" s="427"/>
      <c r="DD175" s="428"/>
      <c r="DE175" s="429"/>
      <c r="DF175" s="427"/>
      <c r="DG175" s="428"/>
      <c r="DH175" s="429"/>
      <c r="DI175" s="427"/>
      <c r="DJ175" s="428"/>
      <c r="DK175" s="429"/>
      <c r="DL175" s="427"/>
      <c r="DM175" s="428"/>
      <c r="DN175" s="429"/>
      <c r="DO175" s="427"/>
      <c r="DP175" s="428"/>
      <c r="DQ175" s="429"/>
      <c r="DR175" s="427"/>
      <c r="DS175" s="428"/>
      <c r="DT175" s="429"/>
    </row>
    <row r="176" spans="1:124" s="393" customFormat="1" ht="18" customHeight="1" thickBot="1">
      <c r="A176" s="493"/>
      <c r="B176" s="494"/>
      <c r="C176" s="497"/>
      <c r="D176" s="489"/>
      <c r="E176" s="430"/>
      <c r="F176" s="431"/>
      <c r="G176" s="432"/>
      <c r="H176" s="430"/>
      <c r="I176" s="431"/>
      <c r="J176" s="432"/>
      <c r="K176" s="430"/>
      <c r="L176" s="431"/>
      <c r="M176" s="432"/>
      <c r="N176" s="430"/>
      <c r="O176" s="431"/>
      <c r="P176" s="432"/>
      <c r="Q176" s="430"/>
      <c r="R176" s="431"/>
      <c r="S176" s="432"/>
      <c r="T176" s="430"/>
      <c r="U176" s="431"/>
      <c r="V176" s="432"/>
      <c r="W176" s="430"/>
      <c r="X176" s="431"/>
      <c r="Y176" s="432"/>
      <c r="Z176" s="430"/>
      <c r="AA176" s="431"/>
      <c r="AB176" s="432"/>
      <c r="AC176" s="430"/>
      <c r="AD176" s="431"/>
      <c r="AE176" s="432"/>
      <c r="AF176" s="430"/>
      <c r="AG176" s="431"/>
      <c r="AH176" s="432"/>
      <c r="AI176" s="430"/>
      <c r="AJ176" s="431"/>
      <c r="AK176" s="432"/>
      <c r="AL176" s="430"/>
      <c r="AM176" s="431"/>
      <c r="AN176" s="432"/>
      <c r="AO176" s="430"/>
      <c r="AP176" s="431"/>
      <c r="AQ176" s="432"/>
      <c r="AR176" s="430"/>
      <c r="AS176" s="431"/>
      <c r="AT176" s="432"/>
      <c r="AU176" s="430"/>
      <c r="AV176" s="431"/>
      <c r="AW176" s="432"/>
      <c r="AX176" s="430"/>
      <c r="AY176" s="431"/>
      <c r="AZ176" s="432"/>
      <c r="BA176" s="430"/>
      <c r="BB176" s="431"/>
      <c r="BC176" s="432"/>
      <c r="BD176" s="430"/>
      <c r="BE176" s="431"/>
      <c r="BF176" s="432"/>
      <c r="BG176" s="430"/>
      <c r="BH176" s="431"/>
      <c r="BI176" s="432"/>
      <c r="BJ176" s="430"/>
      <c r="BK176" s="431"/>
      <c r="BL176" s="432"/>
      <c r="BM176" s="430"/>
      <c r="BN176" s="431"/>
      <c r="BO176" s="432"/>
      <c r="BP176" s="430"/>
      <c r="BQ176" s="431"/>
      <c r="BR176" s="432"/>
      <c r="BS176" s="430"/>
      <c r="BT176" s="431"/>
      <c r="BU176" s="432"/>
      <c r="BV176" s="430"/>
      <c r="BW176" s="431"/>
      <c r="BX176" s="432"/>
      <c r="BY176" s="430"/>
      <c r="BZ176" s="431"/>
      <c r="CA176" s="432"/>
      <c r="CB176" s="430"/>
      <c r="CC176" s="431"/>
      <c r="CD176" s="432"/>
      <c r="CE176" s="430"/>
      <c r="CF176" s="431"/>
      <c r="CG176" s="432"/>
      <c r="CH176" s="430"/>
      <c r="CI176" s="431"/>
      <c r="CJ176" s="432"/>
      <c r="CK176" s="430"/>
      <c r="CL176" s="431"/>
      <c r="CM176" s="432"/>
      <c r="CN176" s="430"/>
      <c r="CO176" s="431"/>
      <c r="CP176" s="432"/>
      <c r="CQ176" s="430"/>
      <c r="CR176" s="431"/>
      <c r="CS176" s="432"/>
      <c r="CT176" s="430"/>
      <c r="CU176" s="431"/>
      <c r="CV176" s="432"/>
      <c r="CW176" s="430"/>
      <c r="CX176" s="431"/>
      <c r="CY176" s="432"/>
      <c r="CZ176" s="430"/>
      <c r="DA176" s="431"/>
      <c r="DB176" s="432"/>
      <c r="DC176" s="430"/>
      <c r="DD176" s="431"/>
      <c r="DE176" s="432"/>
      <c r="DF176" s="430"/>
      <c r="DG176" s="431"/>
      <c r="DH176" s="432"/>
      <c r="DI176" s="430"/>
      <c r="DJ176" s="431"/>
      <c r="DK176" s="432"/>
      <c r="DL176" s="430"/>
      <c r="DM176" s="431"/>
      <c r="DN176" s="432"/>
      <c r="DO176" s="430"/>
      <c r="DP176" s="431"/>
      <c r="DQ176" s="432"/>
      <c r="DR176" s="430"/>
      <c r="DS176" s="431"/>
      <c r="DT176" s="432"/>
    </row>
    <row r="177" spans="1:124" s="393" customFormat="1" ht="18" customHeight="1">
      <c r="A177" s="493"/>
      <c r="B177" s="498" t="s">
        <v>57</v>
      </c>
      <c r="C177" s="495">
        <v>44890</v>
      </c>
      <c r="D177" s="490" t="s">
        <v>501</v>
      </c>
      <c r="E177" s="467" t="s">
        <v>571</v>
      </c>
      <c r="F177" s="468"/>
      <c r="G177" s="468"/>
      <c r="H177" s="468"/>
      <c r="I177" s="468"/>
      <c r="J177" s="468"/>
      <c r="K177" s="468"/>
      <c r="L177" s="468"/>
      <c r="M177" s="468"/>
      <c r="N177" s="468"/>
      <c r="O177" s="468"/>
      <c r="P177" s="468"/>
      <c r="Q177" s="468"/>
      <c r="R177" s="468"/>
      <c r="S177" s="468"/>
      <c r="T177" s="468"/>
      <c r="U177" s="468"/>
      <c r="V177" s="477"/>
      <c r="W177" s="415"/>
      <c r="X177" s="416" t="s">
        <v>61</v>
      </c>
      <c r="Y177" s="417" t="s">
        <v>618</v>
      </c>
      <c r="Z177" s="412"/>
      <c r="AA177" s="413"/>
      <c r="AB177" s="414"/>
      <c r="AC177" s="412"/>
      <c r="AD177" s="413"/>
      <c r="AE177" s="414"/>
      <c r="AF177" s="412"/>
      <c r="AG177" s="413"/>
      <c r="AH177" s="414"/>
      <c r="AI177" s="415" t="s">
        <v>570</v>
      </c>
      <c r="AJ177" s="416"/>
      <c r="AK177" s="417"/>
      <c r="AL177" s="415"/>
      <c r="AM177" s="416"/>
      <c r="AN177" s="417"/>
      <c r="AO177" s="415"/>
      <c r="AP177" s="416"/>
      <c r="AQ177" s="417"/>
      <c r="AR177" s="415"/>
      <c r="AS177" s="416"/>
      <c r="AT177" s="417"/>
      <c r="AU177" s="415"/>
      <c r="AV177" s="416"/>
      <c r="AW177" s="417"/>
      <c r="AX177" s="415"/>
      <c r="AY177" s="416"/>
      <c r="AZ177" s="417"/>
      <c r="BA177" s="415"/>
      <c r="BB177" s="416"/>
      <c r="BC177" s="417"/>
      <c r="BD177" s="412"/>
      <c r="BE177" s="413"/>
      <c r="BF177" s="414"/>
      <c r="BG177" s="412"/>
      <c r="BH177" s="413"/>
      <c r="BI177" s="414"/>
      <c r="BJ177" s="412"/>
      <c r="BK177" s="413"/>
      <c r="BL177" s="414"/>
      <c r="BM177" s="467" t="s">
        <v>566</v>
      </c>
      <c r="BN177" s="468"/>
      <c r="BO177" s="468"/>
      <c r="BP177" s="468"/>
      <c r="BQ177" s="468"/>
      <c r="BR177" s="477"/>
      <c r="BS177" s="415" t="s">
        <v>3</v>
      </c>
      <c r="BT177" s="416" t="s">
        <v>12</v>
      </c>
      <c r="BU177" s="417" t="s">
        <v>23</v>
      </c>
      <c r="BV177" s="415" t="s">
        <v>203</v>
      </c>
      <c r="BW177" s="416" t="s">
        <v>32</v>
      </c>
      <c r="BX177" s="417" t="s">
        <v>59</v>
      </c>
      <c r="BY177" s="415" t="s">
        <v>203</v>
      </c>
      <c r="BZ177" s="416" t="s">
        <v>40</v>
      </c>
      <c r="CA177" s="417" t="s">
        <v>59</v>
      </c>
      <c r="CB177" s="412" t="s">
        <v>186</v>
      </c>
      <c r="CC177" s="413" t="s">
        <v>605</v>
      </c>
      <c r="CD177" s="414">
        <v>101</v>
      </c>
      <c r="CE177" s="412" t="s">
        <v>195</v>
      </c>
      <c r="CF177" s="413" t="s">
        <v>42</v>
      </c>
      <c r="CG177" s="414" t="s">
        <v>8</v>
      </c>
      <c r="CH177" s="412"/>
      <c r="CI177" s="413"/>
      <c r="CJ177" s="414"/>
      <c r="CK177" s="412"/>
      <c r="CL177" s="413"/>
      <c r="CM177" s="414"/>
      <c r="CN177" s="412"/>
      <c r="CO177" s="413"/>
      <c r="CP177" s="414"/>
      <c r="CQ177" s="412"/>
      <c r="CR177" s="413"/>
      <c r="CS177" s="414"/>
      <c r="CT177" s="412"/>
      <c r="CU177" s="413"/>
      <c r="CV177" s="414"/>
      <c r="CW177" s="412"/>
      <c r="CX177" s="413"/>
      <c r="CY177" s="414"/>
      <c r="CZ177" s="412"/>
      <c r="DA177" s="413"/>
      <c r="DB177" s="414"/>
      <c r="DC177" s="412"/>
      <c r="DD177" s="413"/>
      <c r="DE177" s="414"/>
      <c r="DF177" s="412"/>
      <c r="DG177" s="413"/>
      <c r="DH177" s="414"/>
      <c r="DI177" s="412"/>
      <c r="DJ177" s="413"/>
      <c r="DK177" s="414"/>
      <c r="DL177" s="412"/>
      <c r="DM177" s="413"/>
      <c r="DN177" s="414"/>
      <c r="DO177" s="412"/>
      <c r="DP177" s="413"/>
      <c r="DQ177" s="414"/>
      <c r="DR177" s="412"/>
      <c r="DS177" s="413"/>
      <c r="DT177" s="414"/>
    </row>
    <row r="178" spans="1:124" s="393" customFormat="1" ht="18" customHeight="1">
      <c r="A178" s="493"/>
      <c r="B178" s="499"/>
      <c r="C178" s="496"/>
      <c r="D178" s="491"/>
      <c r="E178" s="469"/>
      <c r="F178" s="470"/>
      <c r="G178" s="470"/>
      <c r="H178" s="470"/>
      <c r="I178" s="470"/>
      <c r="J178" s="470"/>
      <c r="K178" s="470"/>
      <c r="L178" s="470"/>
      <c r="M178" s="470"/>
      <c r="N178" s="470"/>
      <c r="O178" s="470"/>
      <c r="P178" s="470"/>
      <c r="Q178" s="470"/>
      <c r="R178" s="470"/>
      <c r="S178" s="470"/>
      <c r="T178" s="470"/>
      <c r="U178" s="470"/>
      <c r="V178" s="478"/>
      <c r="W178" s="421"/>
      <c r="X178" s="422"/>
      <c r="Y178" s="423" t="s">
        <v>619</v>
      </c>
      <c r="Z178" s="418"/>
      <c r="AA178" s="419"/>
      <c r="AB178" s="420"/>
      <c r="AC178" s="418"/>
      <c r="AD178" s="419"/>
      <c r="AE178" s="420"/>
      <c r="AF178" s="418"/>
      <c r="AG178" s="419"/>
      <c r="AH178" s="420"/>
      <c r="AI178" s="421"/>
      <c r="AJ178" s="422"/>
      <c r="AK178" s="423"/>
      <c r="AL178" s="421"/>
      <c r="AM178" s="422"/>
      <c r="AN178" s="423"/>
      <c r="AO178" s="421"/>
      <c r="AP178" s="422"/>
      <c r="AQ178" s="423"/>
      <c r="AR178" s="421"/>
      <c r="AS178" s="422"/>
      <c r="AT178" s="423"/>
      <c r="AU178" s="421"/>
      <c r="AV178" s="422"/>
      <c r="AW178" s="423"/>
      <c r="AX178" s="421"/>
      <c r="AY178" s="422"/>
      <c r="AZ178" s="423"/>
      <c r="BA178" s="421"/>
      <c r="BB178" s="422"/>
      <c r="BC178" s="423"/>
      <c r="BD178" s="418"/>
      <c r="BE178" s="419"/>
      <c r="BF178" s="420"/>
      <c r="BG178" s="418"/>
      <c r="BH178" s="419"/>
      <c r="BI178" s="420"/>
      <c r="BJ178" s="418"/>
      <c r="BK178" s="419"/>
      <c r="BL178" s="420"/>
      <c r="BM178" s="469"/>
      <c r="BN178" s="470"/>
      <c r="BO178" s="470"/>
      <c r="BP178" s="470"/>
      <c r="BQ178" s="470"/>
      <c r="BR178" s="478"/>
      <c r="BS178" s="421" t="s">
        <v>60</v>
      </c>
      <c r="BT178" s="422" t="s">
        <v>116</v>
      </c>
      <c r="BU178" s="423"/>
      <c r="BV178" s="421"/>
      <c r="BW178" s="422" t="s">
        <v>64</v>
      </c>
      <c r="BX178" s="423"/>
      <c r="BY178" s="421"/>
      <c r="BZ178" s="422" t="s">
        <v>14</v>
      </c>
      <c r="CA178" s="423"/>
      <c r="CB178" s="418" t="s">
        <v>187</v>
      </c>
      <c r="CC178" s="419"/>
      <c r="CD178" s="420"/>
      <c r="CE178" s="418"/>
      <c r="CF178" s="419" t="s">
        <v>15</v>
      </c>
      <c r="CG178" s="420"/>
      <c r="CH178" s="418"/>
      <c r="CI178" s="419"/>
      <c r="CJ178" s="420"/>
      <c r="CK178" s="418"/>
      <c r="CL178" s="419"/>
      <c r="CM178" s="420"/>
      <c r="CN178" s="418"/>
      <c r="CO178" s="419"/>
      <c r="CP178" s="420"/>
      <c r="CQ178" s="418"/>
      <c r="CR178" s="419"/>
      <c r="CS178" s="420"/>
      <c r="CT178" s="418"/>
      <c r="CU178" s="419"/>
      <c r="CV178" s="420"/>
      <c r="CW178" s="418"/>
      <c r="CX178" s="419"/>
      <c r="CY178" s="420"/>
      <c r="CZ178" s="418"/>
      <c r="DA178" s="419"/>
      <c r="DB178" s="420"/>
      <c r="DC178" s="418"/>
      <c r="DD178" s="419"/>
      <c r="DE178" s="420"/>
      <c r="DF178" s="418"/>
      <c r="DG178" s="419"/>
      <c r="DH178" s="420"/>
      <c r="DI178" s="418"/>
      <c r="DJ178" s="419"/>
      <c r="DK178" s="420"/>
      <c r="DL178" s="418"/>
      <c r="DM178" s="419"/>
      <c r="DN178" s="420"/>
      <c r="DO178" s="418"/>
      <c r="DP178" s="419"/>
      <c r="DQ178" s="420"/>
      <c r="DR178" s="418"/>
      <c r="DS178" s="419"/>
      <c r="DT178" s="420"/>
    </row>
    <row r="179" spans="1:124" s="393" customFormat="1" ht="18" customHeight="1">
      <c r="A179" s="493"/>
      <c r="B179" s="499"/>
      <c r="C179" s="496"/>
      <c r="D179" s="488" t="s">
        <v>502</v>
      </c>
      <c r="E179" s="427" t="s">
        <v>485</v>
      </c>
      <c r="F179" s="428" t="s">
        <v>36</v>
      </c>
      <c r="G179" s="429"/>
      <c r="H179" s="427" t="s">
        <v>485</v>
      </c>
      <c r="I179" s="428" t="s">
        <v>39</v>
      </c>
      <c r="J179" s="429"/>
      <c r="K179" s="427" t="s">
        <v>485</v>
      </c>
      <c r="L179" s="428" t="s">
        <v>38</v>
      </c>
      <c r="M179" s="429"/>
      <c r="N179" s="427" t="s">
        <v>485</v>
      </c>
      <c r="O179" s="428" t="s">
        <v>36</v>
      </c>
      <c r="P179" s="429"/>
      <c r="Q179" s="427" t="s">
        <v>485</v>
      </c>
      <c r="R179" s="428" t="s">
        <v>39</v>
      </c>
      <c r="S179" s="429"/>
      <c r="T179" s="427" t="s">
        <v>485</v>
      </c>
      <c r="U179" s="428" t="s">
        <v>38</v>
      </c>
      <c r="V179" s="429"/>
      <c r="W179" s="427" t="s">
        <v>485</v>
      </c>
      <c r="X179" s="428" t="s">
        <v>12</v>
      </c>
      <c r="Y179" s="429"/>
      <c r="Z179" s="424"/>
      <c r="AA179" s="425"/>
      <c r="AB179" s="426"/>
      <c r="AC179" s="424"/>
      <c r="AD179" s="425"/>
      <c r="AE179" s="426"/>
      <c r="AF179" s="424"/>
      <c r="AG179" s="425"/>
      <c r="AH179" s="426"/>
      <c r="AI179" s="427" t="s">
        <v>571</v>
      </c>
      <c r="AJ179" s="428"/>
      <c r="AK179" s="429"/>
      <c r="AL179" s="427"/>
      <c r="AM179" s="428"/>
      <c r="AN179" s="429"/>
      <c r="AO179" s="427"/>
      <c r="AP179" s="428"/>
      <c r="AQ179" s="429"/>
      <c r="AR179" s="427"/>
      <c r="AS179" s="428"/>
      <c r="AT179" s="429"/>
      <c r="AU179" s="427"/>
      <c r="AV179" s="428"/>
      <c r="AW179" s="429"/>
      <c r="AX179" s="427"/>
      <c r="AY179" s="428"/>
      <c r="AZ179" s="429"/>
      <c r="BA179" s="427"/>
      <c r="BB179" s="428" t="s">
        <v>61</v>
      </c>
      <c r="BC179" s="429"/>
      <c r="BD179" s="424"/>
      <c r="BE179" s="425"/>
      <c r="BF179" s="426"/>
      <c r="BG179" s="424"/>
      <c r="BH179" s="425"/>
      <c r="BI179" s="426"/>
      <c r="BJ179" s="424"/>
      <c r="BK179" s="425"/>
      <c r="BL179" s="426"/>
      <c r="BM179" s="479" t="s">
        <v>564</v>
      </c>
      <c r="BN179" s="480"/>
      <c r="BO179" s="480"/>
      <c r="BP179" s="480"/>
      <c r="BQ179" s="480"/>
      <c r="BR179" s="480"/>
      <c r="BS179" s="480"/>
      <c r="BT179" s="480"/>
      <c r="BU179" s="481"/>
      <c r="BV179" s="424" t="s">
        <v>169</v>
      </c>
      <c r="BW179" s="425" t="s">
        <v>29</v>
      </c>
      <c r="BX179" s="426">
        <v>101</v>
      </c>
      <c r="BY179" s="424" t="s">
        <v>170</v>
      </c>
      <c r="BZ179" s="425" t="s">
        <v>131</v>
      </c>
      <c r="CA179" s="426">
        <v>104</v>
      </c>
      <c r="CB179" s="424" t="s">
        <v>191</v>
      </c>
      <c r="CC179" s="425" t="s">
        <v>3</v>
      </c>
      <c r="CD179" s="426">
        <v>301</v>
      </c>
      <c r="CE179" s="424" t="s">
        <v>193</v>
      </c>
      <c r="CF179" s="425" t="s">
        <v>64</v>
      </c>
      <c r="CG179" s="426" t="s">
        <v>438</v>
      </c>
      <c r="CH179" s="424"/>
      <c r="CI179" s="425"/>
      <c r="CJ179" s="426"/>
      <c r="CK179" s="424"/>
      <c r="CL179" s="425"/>
      <c r="CM179" s="426"/>
      <c r="CN179" s="424"/>
      <c r="CO179" s="425"/>
      <c r="CP179" s="426"/>
      <c r="CQ179" s="424"/>
      <c r="CR179" s="425"/>
      <c r="CS179" s="426"/>
      <c r="CT179" s="424"/>
      <c r="CU179" s="425"/>
      <c r="CV179" s="426"/>
      <c r="CW179" s="424"/>
      <c r="CX179" s="425"/>
      <c r="CY179" s="426"/>
      <c r="CZ179" s="424"/>
      <c r="DA179" s="425"/>
      <c r="DB179" s="426"/>
      <c r="DC179" s="424"/>
      <c r="DD179" s="425"/>
      <c r="DE179" s="426"/>
      <c r="DF179" s="424"/>
      <c r="DG179" s="425"/>
      <c r="DH179" s="426"/>
      <c r="DI179" s="424"/>
      <c r="DJ179" s="425"/>
      <c r="DK179" s="426"/>
      <c r="DL179" s="424"/>
      <c r="DM179" s="425"/>
      <c r="DN179" s="426"/>
      <c r="DO179" s="424"/>
      <c r="DP179" s="425"/>
      <c r="DQ179" s="426"/>
      <c r="DR179" s="424"/>
      <c r="DS179" s="425"/>
      <c r="DT179" s="426"/>
    </row>
    <row r="180" spans="1:124" s="393" customFormat="1" ht="18" customHeight="1">
      <c r="A180" s="493"/>
      <c r="B180" s="499"/>
      <c r="C180" s="496"/>
      <c r="D180" s="491"/>
      <c r="E180" s="421"/>
      <c r="F180" s="422" t="s">
        <v>615</v>
      </c>
      <c r="G180" s="423"/>
      <c r="H180" s="421"/>
      <c r="I180" s="422" t="s">
        <v>615</v>
      </c>
      <c r="J180" s="423"/>
      <c r="K180" s="421"/>
      <c r="L180" s="422" t="s">
        <v>615</v>
      </c>
      <c r="M180" s="423"/>
      <c r="N180" s="421"/>
      <c r="O180" s="422" t="s">
        <v>623</v>
      </c>
      <c r="P180" s="423"/>
      <c r="Q180" s="421"/>
      <c r="R180" s="422" t="s">
        <v>623</v>
      </c>
      <c r="S180" s="423"/>
      <c r="T180" s="421"/>
      <c r="U180" s="422" t="s">
        <v>623</v>
      </c>
      <c r="V180" s="423"/>
      <c r="W180" s="421"/>
      <c r="X180" s="422" t="s">
        <v>623</v>
      </c>
      <c r="Y180" s="423"/>
      <c r="Z180" s="418"/>
      <c r="AA180" s="419"/>
      <c r="AB180" s="420"/>
      <c r="AC180" s="418"/>
      <c r="AD180" s="419"/>
      <c r="AE180" s="420"/>
      <c r="AF180" s="418"/>
      <c r="AG180" s="419"/>
      <c r="AH180" s="420"/>
      <c r="AI180" s="421"/>
      <c r="AJ180" s="422"/>
      <c r="AK180" s="423"/>
      <c r="AL180" s="421"/>
      <c r="AM180" s="422"/>
      <c r="AN180" s="423"/>
      <c r="AO180" s="421"/>
      <c r="AP180" s="422"/>
      <c r="AQ180" s="423"/>
      <c r="AR180" s="421"/>
      <c r="AS180" s="422"/>
      <c r="AT180" s="423"/>
      <c r="AU180" s="421"/>
      <c r="AV180" s="422"/>
      <c r="AW180" s="423"/>
      <c r="AX180" s="421"/>
      <c r="AY180" s="422"/>
      <c r="AZ180" s="423"/>
      <c r="BA180" s="421"/>
      <c r="BB180" s="422"/>
      <c r="BC180" s="423"/>
      <c r="BD180" s="418"/>
      <c r="BE180" s="419"/>
      <c r="BF180" s="420"/>
      <c r="BG180" s="418"/>
      <c r="BH180" s="419"/>
      <c r="BI180" s="420"/>
      <c r="BJ180" s="418"/>
      <c r="BK180" s="419"/>
      <c r="BL180" s="420"/>
      <c r="BM180" s="469"/>
      <c r="BN180" s="470"/>
      <c r="BO180" s="470"/>
      <c r="BP180" s="470"/>
      <c r="BQ180" s="470"/>
      <c r="BR180" s="470"/>
      <c r="BS180" s="470"/>
      <c r="BT180" s="470"/>
      <c r="BU180" s="478"/>
      <c r="BV180" s="418"/>
      <c r="BW180" s="419"/>
      <c r="BX180" s="420"/>
      <c r="BY180" s="418"/>
      <c r="BZ180" s="419"/>
      <c r="CA180" s="420"/>
      <c r="CB180" s="418"/>
      <c r="CC180" s="419"/>
      <c r="CD180" s="420"/>
      <c r="CE180" s="418"/>
      <c r="CF180" s="419"/>
      <c r="CG180" s="420"/>
      <c r="CH180" s="418"/>
      <c r="CI180" s="419"/>
      <c r="CJ180" s="420"/>
      <c r="CK180" s="418"/>
      <c r="CL180" s="419"/>
      <c r="CM180" s="420"/>
      <c r="CN180" s="418"/>
      <c r="CO180" s="419"/>
      <c r="CP180" s="420"/>
      <c r="CQ180" s="418"/>
      <c r="CR180" s="419"/>
      <c r="CS180" s="420"/>
      <c r="CT180" s="418"/>
      <c r="CU180" s="419"/>
      <c r="CV180" s="420"/>
      <c r="CW180" s="418"/>
      <c r="CX180" s="419"/>
      <c r="CY180" s="420"/>
      <c r="CZ180" s="418"/>
      <c r="DA180" s="419"/>
      <c r="DB180" s="420"/>
      <c r="DC180" s="418"/>
      <c r="DD180" s="419"/>
      <c r="DE180" s="420"/>
      <c r="DF180" s="418"/>
      <c r="DG180" s="419"/>
      <c r="DH180" s="420"/>
      <c r="DI180" s="418"/>
      <c r="DJ180" s="419"/>
      <c r="DK180" s="420"/>
      <c r="DL180" s="418"/>
      <c r="DM180" s="419"/>
      <c r="DN180" s="420"/>
      <c r="DO180" s="418"/>
      <c r="DP180" s="419"/>
      <c r="DQ180" s="420"/>
      <c r="DR180" s="418"/>
      <c r="DS180" s="419"/>
      <c r="DT180" s="420"/>
    </row>
    <row r="181" spans="1:124" s="393" customFormat="1" ht="18" customHeight="1">
      <c r="A181" s="493"/>
      <c r="B181" s="499"/>
      <c r="C181" s="496"/>
      <c r="D181" s="488" t="s">
        <v>503</v>
      </c>
      <c r="E181" s="427"/>
      <c r="F181" s="428"/>
      <c r="G181" s="433"/>
      <c r="H181" s="427"/>
      <c r="I181" s="428"/>
      <c r="J181" s="433"/>
      <c r="K181" s="427"/>
      <c r="L181" s="428"/>
      <c r="M181" s="433"/>
      <c r="N181" s="427"/>
      <c r="O181" s="428"/>
      <c r="P181" s="433"/>
      <c r="Q181" s="427"/>
      <c r="R181" s="428"/>
      <c r="S181" s="433"/>
      <c r="T181" s="427"/>
      <c r="U181" s="428"/>
      <c r="V181" s="433"/>
      <c r="W181" s="427"/>
      <c r="X181" s="428"/>
      <c r="Y181" s="433"/>
      <c r="Z181" s="427"/>
      <c r="AA181" s="428"/>
      <c r="AB181" s="433"/>
      <c r="AC181" s="427"/>
      <c r="AD181" s="428"/>
      <c r="AE181" s="433"/>
      <c r="AF181" s="427"/>
      <c r="AG181" s="428"/>
      <c r="AH181" s="433"/>
      <c r="AI181" s="427" t="s">
        <v>485</v>
      </c>
      <c r="AJ181" s="428" t="s">
        <v>36</v>
      </c>
      <c r="AK181" s="433"/>
      <c r="AL181" s="427" t="s">
        <v>485</v>
      </c>
      <c r="AM181" s="428" t="s">
        <v>39</v>
      </c>
      <c r="AN181" s="433"/>
      <c r="AO181" s="427" t="s">
        <v>485</v>
      </c>
      <c r="AP181" s="428" t="s">
        <v>38</v>
      </c>
      <c r="AQ181" s="433"/>
      <c r="AR181" s="427" t="s">
        <v>485</v>
      </c>
      <c r="AS181" s="428" t="s">
        <v>36</v>
      </c>
      <c r="AT181" s="433"/>
      <c r="AU181" s="427" t="s">
        <v>485</v>
      </c>
      <c r="AV181" s="428" t="s">
        <v>39</v>
      </c>
      <c r="AW181" s="433"/>
      <c r="AX181" s="427" t="s">
        <v>485</v>
      </c>
      <c r="AY181" s="428" t="s">
        <v>38</v>
      </c>
      <c r="AZ181" s="433"/>
      <c r="BA181" s="427" t="s">
        <v>485</v>
      </c>
      <c r="BB181" s="428" t="s">
        <v>12</v>
      </c>
      <c r="BC181" s="433"/>
      <c r="BD181" s="427"/>
      <c r="BE181" s="428"/>
      <c r="BF181" s="433"/>
      <c r="BG181" s="427"/>
      <c r="BH181" s="428"/>
      <c r="BI181" s="433"/>
      <c r="BJ181" s="427"/>
      <c r="BK181" s="428"/>
      <c r="BL181" s="433"/>
      <c r="BM181" s="427"/>
      <c r="BN181" s="428"/>
      <c r="BO181" s="433"/>
      <c r="BP181" s="427"/>
      <c r="BQ181" s="428"/>
      <c r="BR181" s="433"/>
      <c r="BS181" s="427"/>
      <c r="BT181" s="428"/>
      <c r="BU181" s="433"/>
      <c r="BV181" s="427"/>
      <c r="BW181" s="428"/>
      <c r="BX181" s="433"/>
      <c r="BY181" s="427"/>
      <c r="BZ181" s="428"/>
      <c r="CA181" s="433"/>
      <c r="CB181" s="427"/>
      <c r="CC181" s="428"/>
      <c r="CD181" s="429"/>
      <c r="CE181" s="427"/>
      <c r="CF181" s="428"/>
      <c r="CG181" s="429"/>
      <c r="CH181" s="427"/>
      <c r="CI181" s="428"/>
      <c r="CJ181" s="429"/>
      <c r="CK181" s="427"/>
      <c r="CL181" s="428"/>
      <c r="CM181" s="429"/>
      <c r="CN181" s="427"/>
      <c r="CO181" s="428"/>
      <c r="CP181" s="429"/>
      <c r="CQ181" s="427"/>
      <c r="CR181" s="428"/>
      <c r="CS181" s="429"/>
      <c r="CT181" s="427"/>
      <c r="CU181" s="428"/>
      <c r="CV181" s="429"/>
      <c r="CW181" s="427"/>
      <c r="CX181" s="428"/>
      <c r="CY181" s="429"/>
      <c r="CZ181" s="427"/>
      <c r="DA181" s="428"/>
      <c r="DB181" s="429"/>
      <c r="DC181" s="427"/>
      <c r="DD181" s="428"/>
      <c r="DE181" s="429"/>
      <c r="DF181" s="427"/>
      <c r="DG181" s="428"/>
      <c r="DH181" s="429"/>
      <c r="DI181" s="427"/>
      <c r="DJ181" s="428"/>
      <c r="DK181" s="429"/>
      <c r="DL181" s="427"/>
      <c r="DM181" s="428"/>
      <c r="DN181" s="429"/>
      <c r="DO181" s="427"/>
      <c r="DP181" s="428"/>
      <c r="DQ181" s="429"/>
      <c r="DR181" s="427"/>
      <c r="DS181" s="428"/>
      <c r="DT181" s="429"/>
    </row>
    <row r="182" spans="1:124" s="393" customFormat="1" ht="18" customHeight="1" thickBot="1">
      <c r="A182" s="493"/>
      <c r="B182" s="500"/>
      <c r="C182" s="497"/>
      <c r="D182" s="489"/>
      <c r="E182" s="430"/>
      <c r="F182" s="431"/>
      <c r="G182" s="432"/>
      <c r="H182" s="430"/>
      <c r="I182" s="431"/>
      <c r="J182" s="432"/>
      <c r="K182" s="430"/>
      <c r="L182" s="431"/>
      <c r="M182" s="432"/>
      <c r="N182" s="430"/>
      <c r="O182" s="431"/>
      <c r="P182" s="432"/>
      <c r="Q182" s="430"/>
      <c r="R182" s="431"/>
      <c r="S182" s="432"/>
      <c r="T182" s="430"/>
      <c r="U182" s="431"/>
      <c r="V182" s="432"/>
      <c r="W182" s="430"/>
      <c r="X182" s="431"/>
      <c r="Y182" s="432"/>
      <c r="Z182" s="430"/>
      <c r="AA182" s="431"/>
      <c r="AB182" s="432"/>
      <c r="AC182" s="430"/>
      <c r="AD182" s="431"/>
      <c r="AE182" s="432"/>
      <c r="AF182" s="430"/>
      <c r="AG182" s="431"/>
      <c r="AH182" s="432"/>
      <c r="AI182" s="430"/>
      <c r="AJ182" s="431"/>
      <c r="AK182" s="432"/>
      <c r="AL182" s="430"/>
      <c r="AM182" s="431"/>
      <c r="AN182" s="432"/>
      <c r="AO182" s="430"/>
      <c r="AP182" s="431"/>
      <c r="AQ182" s="432"/>
      <c r="AR182" s="430"/>
      <c r="AS182" s="431"/>
      <c r="AT182" s="432"/>
      <c r="AU182" s="430"/>
      <c r="AV182" s="431"/>
      <c r="AW182" s="432"/>
      <c r="AX182" s="430"/>
      <c r="AY182" s="431"/>
      <c r="AZ182" s="432"/>
      <c r="BA182" s="430"/>
      <c r="BB182" s="431"/>
      <c r="BC182" s="432"/>
      <c r="BD182" s="430"/>
      <c r="BE182" s="431"/>
      <c r="BF182" s="432"/>
      <c r="BG182" s="430"/>
      <c r="BH182" s="431"/>
      <c r="BI182" s="432"/>
      <c r="BJ182" s="430"/>
      <c r="BK182" s="431"/>
      <c r="BL182" s="432"/>
      <c r="BM182" s="430"/>
      <c r="BN182" s="431"/>
      <c r="BO182" s="432"/>
      <c r="BP182" s="430"/>
      <c r="BQ182" s="431"/>
      <c r="BR182" s="432"/>
      <c r="BS182" s="430"/>
      <c r="BT182" s="431"/>
      <c r="BU182" s="432"/>
      <c r="BV182" s="430"/>
      <c r="BW182" s="431"/>
      <c r="BX182" s="432"/>
      <c r="BY182" s="430"/>
      <c r="BZ182" s="431"/>
      <c r="CA182" s="432"/>
      <c r="CB182" s="430"/>
      <c r="CC182" s="431"/>
      <c r="CD182" s="432"/>
      <c r="CE182" s="430"/>
      <c r="CF182" s="431"/>
      <c r="CG182" s="432"/>
      <c r="CH182" s="430"/>
      <c r="CI182" s="431"/>
      <c r="CJ182" s="432"/>
      <c r="CK182" s="430"/>
      <c r="CL182" s="431"/>
      <c r="CM182" s="432"/>
      <c r="CN182" s="430"/>
      <c r="CO182" s="431"/>
      <c r="CP182" s="432"/>
      <c r="CQ182" s="430"/>
      <c r="CR182" s="431"/>
      <c r="CS182" s="432"/>
      <c r="CT182" s="430"/>
      <c r="CU182" s="431"/>
      <c r="CV182" s="432"/>
      <c r="CW182" s="430"/>
      <c r="CX182" s="431"/>
      <c r="CY182" s="432"/>
      <c r="CZ182" s="430"/>
      <c r="DA182" s="431"/>
      <c r="DB182" s="432"/>
      <c r="DC182" s="430"/>
      <c r="DD182" s="431"/>
      <c r="DE182" s="432"/>
      <c r="DF182" s="430"/>
      <c r="DG182" s="431"/>
      <c r="DH182" s="432"/>
      <c r="DI182" s="430"/>
      <c r="DJ182" s="431"/>
      <c r="DK182" s="432"/>
      <c r="DL182" s="430"/>
      <c r="DM182" s="431"/>
      <c r="DN182" s="432"/>
      <c r="DO182" s="430"/>
      <c r="DP182" s="431"/>
      <c r="DQ182" s="432"/>
      <c r="DR182" s="430"/>
      <c r="DS182" s="431"/>
      <c r="DT182" s="432"/>
    </row>
    <row r="183" spans="1:124" s="393" customFormat="1" ht="18" customHeight="1">
      <c r="A183" s="493"/>
      <c r="B183" s="498" t="s">
        <v>58</v>
      </c>
      <c r="C183" s="495">
        <v>44891</v>
      </c>
      <c r="D183" s="490" t="s">
        <v>501</v>
      </c>
      <c r="E183" s="412"/>
      <c r="F183" s="413"/>
      <c r="G183" s="414"/>
      <c r="H183" s="412"/>
      <c r="I183" s="413"/>
      <c r="J183" s="414"/>
      <c r="K183" s="412"/>
      <c r="L183" s="413"/>
      <c r="M183" s="414"/>
      <c r="N183" s="412"/>
      <c r="O183" s="413"/>
      <c r="P183" s="414"/>
      <c r="Q183" s="412"/>
      <c r="R183" s="413"/>
      <c r="S183" s="414"/>
      <c r="T183" s="412"/>
      <c r="U183" s="413"/>
      <c r="V183" s="414"/>
      <c r="W183" s="412"/>
      <c r="X183" s="413"/>
      <c r="Y183" s="414"/>
      <c r="Z183" s="412"/>
      <c r="AA183" s="413"/>
      <c r="AB183" s="414"/>
      <c r="AC183" s="412"/>
      <c r="AD183" s="413"/>
      <c r="AE183" s="414"/>
      <c r="AF183" s="412"/>
      <c r="AG183" s="413"/>
      <c r="AH183" s="414"/>
      <c r="AI183" s="412"/>
      <c r="AJ183" s="413"/>
      <c r="AK183" s="414"/>
      <c r="AL183" s="412"/>
      <c r="AM183" s="413"/>
      <c r="AN183" s="414"/>
      <c r="AO183" s="412"/>
      <c r="AP183" s="413"/>
      <c r="AQ183" s="414"/>
      <c r="AR183" s="412"/>
      <c r="AS183" s="413"/>
      <c r="AT183" s="414"/>
      <c r="AU183" s="412"/>
      <c r="AV183" s="413"/>
      <c r="AW183" s="414"/>
      <c r="AX183" s="412"/>
      <c r="AY183" s="413"/>
      <c r="AZ183" s="414"/>
      <c r="BA183" s="412"/>
      <c r="BB183" s="413"/>
      <c r="BC183" s="414"/>
      <c r="BD183" s="412"/>
      <c r="BE183" s="413"/>
      <c r="BF183" s="414"/>
      <c r="BG183" s="412"/>
      <c r="BH183" s="413"/>
      <c r="BI183" s="414"/>
      <c r="BJ183" s="412"/>
      <c r="BK183" s="413"/>
      <c r="BL183" s="414"/>
      <c r="BM183" s="467" t="s">
        <v>607</v>
      </c>
      <c r="BN183" s="468"/>
      <c r="BO183" s="468"/>
      <c r="BP183" s="468"/>
      <c r="BQ183" s="468"/>
      <c r="BR183" s="477"/>
      <c r="BS183" s="412" t="s">
        <v>39</v>
      </c>
      <c r="BT183" s="413" t="s">
        <v>38</v>
      </c>
      <c r="BU183" s="414" t="s">
        <v>59</v>
      </c>
      <c r="BV183" s="412" t="s">
        <v>170</v>
      </c>
      <c r="BW183" s="413" t="s">
        <v>629</v>
      </c>
      <c r="BX183" s="414">
        <v>301</v>
      </c>
      <c r="BY183" s="412" t="s">
        <v>171</v>
      </c>
      <c r="BZ183" s="413" t="s">
        <v>626</v>
      </c>
      <c r="CA183" s="414">
        <v>304</v>
      </c>
      <c r="CB183" s="412" t="s">
        <v>189</v>
      </c>
      <c r="CC183" s="413" t="s">
        <v>612</v>
      </c>
      <c r="CD183" s="414" t="s">
        <v>413</v>
      </c>
      <c r="CE183" s="412" t="s">
        <v>197</v>
      </c>
      <c r="CF183" s="413" t="s">
        <v>398</v>
      </c>
      <c r="CG183" s="414" t="s">
        <v>18</v>
      </c>
      <c r="CH183" s="412"/>
      <c r="CI183" s="413"/>
      <c r="CJ183" s="414"/>
      <c r="CK183" s="412"/>
      <c r="CL183" s="413"/>
      <c r="CM183" s="414"/>
      <c r="CN183" s="412"/>
      <c r="CO183" s="413"/>
      <c r="CP183" s="414"/>
      <c r="CQ183" s="412"/>
      <c r="CR183" s="413"/>
      <c r="CS183" s="414"/>
      <c r="CT183" s="412"/>
      <c r="CU183" s="413"/>
      <c r="CV183" s="414"/>
      <c r="CW183" s="412"/>
      <c r="CX183" s="413"/>
      <c r="CY183" s="414"/>
      <c r="CZ183" s="412"/>
      <c r="DA183" s="413"/>
      <c r="DB183" s="414"/>
      <c r="DC183" s="412"/>
      <c r="DD183" s="413"/>
      <c r="DE183" s="414"/>
      <c r="DF183" s="412"/>
      <c r="DG183" s="413"/>
      <c r="DH183" s="414"/>
      <c r="DI183" s="412"/>
      <c r="DJ183" s="413"/>
      <c r="DK183" s="414"/>
      <c r="DL183" s="412"/>
      <c r="DM183" s="413"/>
      <c r="DN183" s="414"/>
      <c r="DO183" s="412"/>
      <c r="DP183" s="413"/>
      <c r="DQ183" s="414"/>
      <c r="DR183" s="412"/>
      <c r="DS183" s="413"/>
      <c r="DT183" s="414"/>
    </row>
    <row r="184" spans="1:124" s="393" customFormat="1" ht="18" customHeight="1">
      <c r="A184" s="493"/>
      <c r="B184" s="499"/>
      <c r="C184" s="496"/>
      <c r="D184" s="491"/>
      <c r="E184" s="418"/>
      <c r="F184" s="419"/>
      <c r="G184" s="420"/>
      <c r="H184" s="418"/>
      <c r="I184" s="419"/>
      <c r="J184" s="420"/>
      <c r="K184" s="418"/>
      <c r="L184" s="419"/>
      <c r="M184" s="420"/>
      <c r="N184" s="418"/>
      <c r="O184" s="419"/>
      <c r="P184" s="420"/>
      <c r="Q184" s="418"/>
      <c r="R184" s="419"/>
      <c r="S184" s="420"/>
      <c r="T184" s="418"/>
      <c r="U184" s="419"/>
      <c r="V184" s="420"/>
      <c r="W184" s="418"/>
      <c r="X184" s="419"/>
      <c r="Y184" s="420"/>
      <c r="Z184" s="418"/>
      <c r="AA184" s="419"/>
      <c r="AB184" s="420"/>
      <c r="AC184" s="418"/>
      <c r="AD184" s="419"/>
      <c r="AE184" s="420"/>
      <c r="AF184" s="418"/>
      <c r="AG184" s="419"/>
      <c r="AH184" s="420"/>
      <c r="AI184" s="418"/>
      <c r="AJ184" s="419"/>
      <c r="AK184" s="420"/>
      <c r="AL184" s="418"/>
      <c r="AM184" s="419"/>
      <c r="AN184" s="420"/>
      <c r="AO184" s="418"/>
      <c r="AP184" s="419"/>
      <c r="AQ184" s="420"/>
      <c r="AR184" s="418"/>
      <c r="AS184" s="419"/>
      <c r="AT184" s="420"/>
      <c r="AU184" s="418"/>
      <c r="AV184" s="419"/>
      <c r="AW184" s="420"/>
      <c r="AX184" s="418"/>
      <c r="AY184" s="419"/>
      <c r="AZ184" s="420"/>
      <c r="BA184" s="418"/>
      <c r="BB184" s="419"/>
      <c r="BC184" s="420"/>
      <c r="BD184" s="418"/>
      <c r="BE184" s="419"/>
      <c r="BF184" s="420"/>
      <c r="BG184" s="418"/>
      <c r="BH184" s="419"/>
      <c r="BI184" s="420"/>
      <c r="BJ184" s="418"/>
      <c r="BK184" s="419"/>
      <c r="BL184" s="420"/>
      <c r="BM184" s="469"/>
      <c r="BN184" s="470"/>
      <c r="BO184" s="470"/>
      <c r="BP184" s="470"/>
      <c r="BQ184" s="470"/>
      <c r="BR184" s="478"/>
      <c r="BS184" s="418" t="s">
        <v>36</v>
      </c>
      <c r="BT184" s="419"/>
      <c r="BU184" s="420"/>
      <c r="BV184" s="418" t="s">
        <v>171</v>
      </c>
      <c r="BW184" s="419"/>
      <c r="BX184" s="420"/>
      <c r="BY184" s="418" t="s">
        <v>172</v>
      </c>
      <c r="BZ184" s="419"/>
      <c r="CA184" s="420"/>
      <c r="CB184" s="418" t="s">
        <v>190</v>
      </c>
      <c r="CC184" s="419" t="s">
        <v>601</v>
      </c>
      <c r="CD184" s="420"/>
      <c r="CE184" s="418"/>
      <c r="CF184" s="419"/>
      <c r="CG184" s="420"/>
      <c r="CH184" s="418"/>
      <c r="CI184" s="419"/>
      <c r="CJ184" s="420"/>
      <c r="CK184" s="418"/>
      <c r="CL184" s="419"/>
      <c r="CM184" s="420"/>
      <c r="CN184" s="418"/>
      <c r="CO184" s="419"/>
      <c r="CP184" s="420"/>
      <c r="CQ184" s="418"/>
      <c r="CR184" s="419"/>
      <c r="CS184" s="420"/>
      <c r="CT184" s="418"/>
      <c r="CU184" s="419"/>
      <c r="CV184" s="420"/>
      <c r="CW184" s="418"/>
      <c r="CX184" s="419"/>
      <c r="CY184" s="420"/>
      <c r="CZ184" s="418"/>
      <c r="DA184" s="419"/>
      <c r="DB184" s="420"/>
      <c r="DC184" s="418"/>
      <c r="DD184" s="419"/>
      <c r="DE184" s="420"/>
      <c r="DF184" s="418"/>
      <c r="DG184" s="419"/>
      <c r="DH184" s="420"/>
      <c r="DI184" s="418"/>
      <c r="DJ184" s="419"/>
      <c r="DK184" s="420"/>
      <c r="DL184" s="418"/>
      <c r="DM184" s="419"/>
      <c r="DN184" s="420"/>
      <c r="DO184" s="418"/>
      <c r="DP184" s="419"/>
      <c r="DQ184" s="420"/>
      <c r="DR184" s="418"/>
      <c r="DS184" s="419"/>
      <c r="DT184" s="420"/>
    </row>
    <row r="185" spans="1:124" s="393" customFormat="1" ht="18" customHeight="1">
      <c r="A185" s="493"/>
      <c r="B185" s="499"/>
      <c r="C185" s="496"/>
      <c r="D185" s="488" t="s">
        <v>502</v>
      </c>
      <c r="E185" s="424"/>
      <c r="F185" s="425"/>
      <c r="G185" s="426"/>
      <c r="H185" s="424"/>
      <c r="I185" s="425"/>
      <c r="J185" s="426"/>
      <c r="K185" s="424"/>
      <c r="L185" s="425"/>
      <c r="M185" s="426"/>
      <c r="N185" s="424"/>
      <c r="O185" s="425"/>
      <c r="P185" s="426"/>
      <c r="Q185" s="424"/>
      <c r="R185" s="425"/>
      <c r="S185" s="426"/>
      <c r="T185" s="424"/>
      <c r="U185" s="425"/>
      <c r="V185" s="426"/>
      <c r="W185" s="424"/>
      <c r="X185" s="425"/>
      <c r="Y185" s="426"/>
      <c r="Z185" s="424"/>
      <c r="AA185" s="425"/>
      <c r="AB185" s="426"/>
      <c r="AC185" s="424"/>
      <c r="AD185" s="425"/>
      <c r="AE185" s="426"/>
      <c r="AF185" s="424"/>
      <c r="AG185" s="425"/>
      <c r="AH185" s="426"/>
      <c r="AI185" s="424"/>
      <c r="AJ185" s="425"/>
      <c r="AK185" s="426"/>
      <c r="AL185" s="424"/>
      <c r="AM185" s="425"/>
      <c r="AN185" s="426"/>
      <c r="AO185" s="424"/>
      <c r="AP185" s="425"/>
      <c r="AQ185" s="426"/>
      <c r="AR185" s="424"/>
      <c r="AS185" s="425"/>
      <c r="AT185" s="426"/>
      <c r="AU185" s="424"/>
      <c r="AV185" s="425"/>
      <c r="AW185" s="426"/>
      <c r="AX185" s="424"/>
      <c r="AY185" s="425"/>
      <c r="AZ185" s="426"/>
      <c r="BA185" s="424"/>
      <c r="BB185" s="425"/>
      <c r="BC185" s="426"/>
      <c r="BD185" s="424"/>
      <c r="BE185" s="425"/>
      <c r="BF185" s="426"/>
      <c r="BG185" s="424"/>
      <c r="BH185" s="425"/>
      <c r="BI185" s="426"/>
      <c r="BJ185" s="424"/>
      <c r="BK185" s="425"/>
      <c r="BL185" s="426"/>
      <c r="BM185" s="424"/>
      <c r="BN185" s="425"/>
      <c r="BO185" s="426"/>
      <c r="BP185" s="424"/>
      <c r="BQ185" s="425"/>
      <c r="BR185" s="426"/>
      <c r="BS185" s="424"/>
      <c r="BT185" s="425"/>
      <c r="BU185" s="426"/>
      <c r="BV185" s="424" t="s">
        <v>172</v>
      </c>
      <c r="BW185" s="425" t="s">
        <v>77</v>
      </c>
      <c r="BX185" s="426">
        <v>301</v>
      </c>
      <c r="BY185" s="424" t="s">
        <v>173</v>
      </c>
      <c r="BZ185" s="425" t="s">
        <v>33</v>
      </c>
      <c r="CA185" s="426">
        <v>304</v>
      </c>
      <c r="CB185" s="424" t="s">
        <v>192</v>
      </c>
      <c r="CC185" s="425" t="s">
        <v>61</v>
      </c>
      <c r="CD185" s="426">
        <v>101</v>
      </c>
      <c r="CE185" s="424" t="s">
        <v>195</v>
      </c>
      <c r="CF185" s="425" t="s">
        <v>42</v>
      </c>
      <c r="CG185" s="426" t="s">
        <v>8</v>
      </c>
      <c r="CH185" s="424"/>
      <c r="CI185" s="425"/>
      <c r="CJ185" s="426"/>
      <c r="CK185" s="424"/>
      <c r="CL185" s="425"/>
      <c r="CM185" s="426"/>
      <c r="CN185" s="424"/>
      <c r="CO185" s="425"/>
      <c r="CP185" s="426"/>
      <c r="CQ185" s="424"/>
      <c r="CR185" s="425"/>
      <c r="CS185" s="426"/>
      <c r="CT185" s="424"/>
      <c r="CU185" s="425"/>
      <c r="CV185" s="426"/>
      <c r="CW185" s="424"/>
      <c r="CX185" s="425"/>
      <c r="CY185" s="426"/>
      <c r="CZ185" s="424"/>
      <c r="DA185" s="425"/>
      <c r="DB185" s="426"/>
      <c r="DC185" s="424"/>
      <c r="DD185" s="425"/>
      <c r="DE185" s="426"/>
      <c r="DF185" s="424"/>
      <c r="DG185" s="425"/>
      <c r="DH185" s="426"/>
      <c r="DI185" s="424"/>
      <c r="DJ185" s="425"/>
      <c r="DK185" s="426"/>
      <c r="DL185" s="424"/>
      <c r="DM185" s="425"/>
      <c r="DN185" s="426"/>
      <c r="DO185" s="424"/>
      <c r="DP185" s="425"/>
      <c r="DQ185" s="426"/>
      <c r="DR185" s="424"/>
      <c r="DS185" s="425"/>
      <c r="DT185" s="426"/>
    </row>
    <row r="186" spans="1:124" s="393" customFormat="1" ht="18" customHeight="1">
      <c r="A186" s="493"/>
      <c r="B186" s="499"/>
      <c r="C186" s="496"/>
      <c r="D186" s="491"/>
      <c r="E186" s="418"/>
      <c r="F186" s="419"/>
      <c r="G186" s="420"/>
      <c r="H186" s="418"/>
      <c r="I186" s="419"/>
      <c r="J186" s="420"/>
      <c r="K186" s="418"/>
      <c r="L186" s="419"/>
      <c r="M186" s="420"/>
      <c r="N186" s="418"/>
      <c r="O186" s="419"/>
      <c r="P186" s="420"/>
      <c r="Q186" s="418"/>
      <c r="R186" s="419"/>
      <c r="S186" s="420"/>
      <c r="T186" s="418"/>
      <c r="U186" s="419"/>
      <c r="V186" s="420"/>
      <c r="W186" s="418"/>
      <c r="X186" s="419"/>
      <c r="Y186" s="420"/>
      <c r="Z186" s="418"/>
      <c r="AA186" s="419"/>
      <c r="AB186" s="420"/>
      <c r="AC186" s="418"/>
      <c r="AD186" s="419"/>
      <c r="AE186" s="420"/>
      <c r="AF186" s="418"/>
      <c r="AG186" s="419"/>
      <c r="AH186" s="420"/>
      <c r="AI186" s="418"/>
      <c r="AJ186" s="419"/>
      <c r="AK186" s="420"/>
      <c r="AL186" s="418"/>
      <c r="AM186" s="419"/>
      <c r="AN186" s="420"/>
      <c r="AO186" s="418"/>
      <c r="AP186" s="419"/>
      <c r="AQ186" s="420"/>
      <c r="AR186" s="418"/>
      <c r="AS186" s="419"/>
      <c r="AT186" s="420"/>
      <c r="AU186" s="418"/>
      <c r="AV186" s="419"/>
      <c r="AW186" s="420"/>
      <c r="AX186" s="418"/>
      <c r="AY186" s="419"/>
      <c r="AZ186" s="420"/>
      <c r="BA186" s="418"/>
      <c r="BB186" s="419"/>
      <c r="BC186" s="420"/>
      <c r="BD186" s="418"/>
      <c r="BE186" s="419"/>
      <c r="BF186" s="420"/>
      <c r="BG186" s="418"/>
      <c r="BH186" s="419"/>
      <c r="BI186" s="420"/>
      <c r="BJ186" s="418"/>
      <c r="BK186" s="419"/>
      <c r="BL186" s="420"/>
      <c r="BM186" s="418"/>
      <c r="BN186" s="419"/>
      <c r="BO186" s="420"/>
      <c r="BP186" s="418"/>
      <c r="BQ186" s="419"/>
      <c r="BR186" s="420"/>
      <c r="BS186" s="418"/>
      <c r="BT186" s="419"/>
      <c r="BU186" s="420"/>
      <c r="BV186" s="418"/>
      <c r="BW186" s="419"/>
      <c r="BX186" s="420"/>
      <c r="BY186" s="418"/>
      <c r="BZ186" s="419"/>
      <c r="CA186" s="420"/>
      <c r="CB186" s="418"/>
      <c r="CC186" s="419"/>
      <c r="CD186" s="420"/>
      <c r="CE186" s="418"/>
      <c r="CF186" s="419" t="s">
        <v>40</v>
      </c>
      <c r="CG186" s="420"/>
      <c r="CH186" s="418"/>
      <c r="CI186" s="419"/>
      <c r="CJ186" s="420"/>
      <c r="CK186" s="418"/>
      <c r="CL186" s="419"/>
      <c r="CM186" s="420"/>
      <c r="CN186" s="418"/>
      <c r="CO186" s="419"/>
      <c r="CP186" s="420"/>
      <c r="CQ186" s="418"/>
      <c r="CR186" s="419"/>
      <c r="CS186" s="420"/>
      <c r="CT186" s="418"/>
      <c r="CU186" s="419"/>
      <c r="CV186" s="420"/>
      <c r="CW186" s="418"/>
      <c r="CX186" s="419"/>
      <c r="CY186" s="420"/>
      <c r="CZ186" s="418"/>
      <c r="DA186" s="419"/>
      <c r="DB186" s="420"/>
      <c r="DC186" s="418"/>
      <c r="DD186" s="419"/>
      <c r="DE186" s="420"/>
      <c r="DF186" s="418"/>
      <c r="DG186" s="419"/>
      <c r="DH186" s="420"/>
      <c r="DI186" s="418"/>
      <c r="DJ186" s="419"/>
      <c r="DK186" s="420"/>
      <c r="DL186" s="418"/>
      <c r="DM186" s="419"/>
      <c r="DN186" s="420"/>
      <c r="DO186" s="418"/>
      <c r="DP186" s="419"/>
      <c r="DQ186" s="420"/>
      <c r="DR186" s="418"/>
      <c r="DS186" s="419"/>
      <c r="DT186" s="420"/>
    </row>
    <row r="187" spans="1:124" s="393" customFormat="1" ht="18" customHeight="1">
      <c r="A187" s="493"/>
      <c r="B187" s="499"/>
      <c r="C187" s="496"/>
      <c r="D187" s="488" t="s">
        <v>503</v>
      </c>
      <c r="E187" s="427"/>
      <c r="F187" s="428"/>
      <c r="G187" s="433"/>
      <c r="H187" s="427"/>
      <c r="I187" s="428"/>
      <c r="J187" s="433"/>
      <c r="K187" s="427"/>
      <c r="L187" s="428"/>
      <c r="M187" s="433"/>
      <c r="N187" s="427"/>
      <c r="O187" s="428"/>
      <c r="P187" s="433"/>
      <c r="Q187" s="427"/>
      <c r="R187" s="428"/>
      <c r="S187" s="433"/>
      <c r="T187" s="427"/>
      <c r="U187" s="428"/>
      <c r="V187" s="433"/>
      <c r="W187" s="427"/>
      <c r="X187" s="428"/>
      <c r="Y187" s="433"/>
      <c r="Z187" s="427"/>
      <c r="AA187" s="428"/>
      <c r="AB187" s="433"/>
      <c r="AC187" s="427"/>
      <c r="AD187" s="428"/>
      <c r="AE187" s="433"/>
      <c r="AF187" s="427"/>
      <c r="AG187" s="428"/>
      <c r="AH187" s="433"/>
      <c r="AI187" s="427"/>
      <c r="AJ187" s="428"/>
      <c r="AK187" s="433"/>
      <c r="AL187" s="427"/>
      <c r="AM187" s="428"/>
      <c r="AN187" s="433"/>
      <c r="AO187" s="427"/>
      <c r="AP187" s="428"/>
      <c r="AQ187" s="433"/>
      <c r="AR187" s="427"/>
      <c r="AS187" s="428"/>
      <c r="AT187" s="433"/>
      <c r="AU187" s="427"/>
      <c r="AV187" s="428"/>
      <c r="AW187" s="433"/>
      <c r="AX187" s="427"/>
      <c r="AY187" s="428"/>
      <c r="AZ187" s="433"/>
      <c r="BA187" s="427"/>
      <c r="BB187" s="428"/>
      <c r="BC187" s="433"/>
      <c r="BD187" s="427"/>
      <c r="BE187" s="428"/>
      <c r="BF187" s="433"/>
      <c r="BG187" s="427"/>
      <c r="BH187" s="428"/>
      <c r="BI187" s="433"/>
      <c r="BJ187" s="427"/>
      <c r="BK187" s="428"/>
      <c r="BL187" s="433"/>
      <c r="BM187" s="427"/>
      <c r="BN187" s="428"/>
      <c r="BO187" s="433"/>
      <c r="BP187" s="427"/>
      <c r="BQ187" s="428"/>
      <c r="BR187" s="433"/>
      <c r="BS187" s="427"/>
      <c r="BT187" s="428"/>
      <c r="BU187" s="433"/>
      <c r="BV187" s="427"/>
      <c r="BW187" s="428"/>
      <c r="BX187" s="433"/>
      <c r="BY187" s="427"/>
      <c r="BZ187" s="428"/>
      <c r="CA187" s="433"/>
      <c r="CB187" s="427" t="s">
        <v>201</v>
      </c>
      <c r="CC187" s="428" t="s">
        <v>651</v>
      </c>
      <c r="CD187" s="429">
        <v>101</v>
      </c>
      <c r="CE187" s="427" t="s">
        <v>202</v>
      </c>
      <c r="CF187" s="428" t="s">
        <v>640</v>
      </c>
      <c r="CG187" s="429">
        <v>301</v>
      </c>
      <c r="CH187" s="427"/>
      <c r="CI187" s="428"/>
      <c r="CJ187" s="429"/>
      <c r="CK187" s="427"/>
      <c r="CL187" s="428"/>
      <c r="CM187" s="429"/>
      <c r="CN187" s="427"/>
      <c r="CO187" s="428"/>
      <c r="CP187" s="429"/>
      <c r="CQ187" s="427"/>
      <c r="CR187" s="428"/>
      <c r="CS187" s="429"/>
      <c r="CT187" s="427"/>
      <c r="CU187" s="428"/>
      <c r="CV187" s="429"/>
      <c r="CW187" s="427"/>
      <c r="CX187" s="428"/>
      <c r="CY187" s="429"/>
      <c r="CZ187" s="427"/>
      <c r="DA187" s="428"/>
      <c r="DB187" s="429"/>
      <c r="DC187" s="427"/>
      <c r="DD187" s="428"/>
      <c r="DE187" s="429"/>
      <c r="DF187" s="427"/>
      <c r="DG187" s="428"/>
      <c r="DH187" s="429"/>
      <c r="DI187" s="427"/>
      <c r="DJ187" s="428"/>
      <c r="DK187" s="429"/>
      <c r="DL187" s="427"/>
      <c r="DM187" s="428"/>
      <c r="DN187" s="429"/>
      <c r="DO187" s="427"/>
      <c r="DP187" s="428"/>
      <c r="DQ187" s="429"/>
      <c r="DR187" s="427"/>
      <c r="DS187" s="428"/>
      <c r="DT187" s="429"/>
    </row>
    <row r="188" spans="1:124" s="393" customFormat="1" ht="18" customHeight="1" thickBot="1">
      <c r="A188" s="493"/>
      <c r="B188" s="500"/>
      <c r="C188" s="497"/>
      <c r="D188" s="489"/>
      <c r="E188" s="430"/>
      <c r="F188" s="431"/>
      <c r="G188" s="432"/>
      <c r="H188" s="430"/>
      <c r="I188" s="431"/>
      <c r="J188" s="432"/>
      <c r="K188" s="430"/>
      <c r="L188" s="431"/>
      <c r="M188" s="432"/>
      <c r="N188" s="430"/>
      <c r="O188" s="431"/>
      <c r="P188" s="432"/>
      <c r="Q188" s="430"/>
      <c r="R188" s="431"/>
      <c r="S188" s="432"/>
      <c r="T188" s="430"/>
      <c r="U188" s="431"/>
      <c r="V188" s="432"/>
      <c r="W188" s="430"/>
      <c r="X188" s="431"/>
      <c r="Y188" s="432"/>
      <c r="Z188" s="430"/>
      <c r="AA188" s="431"/>
      <c r="AB188" s="432"/>
      <c r="AC188" s="430"/>
      <c r="AD188" s="431"/>
      <c r="AE188" s="432"/>
      <c r="AF188" s="430"/>
      <c r="AG188" s="431"/>
      <c r="AH188" s="432"/>
      <c r="AI188" s="430"/>
      <c r="AJ188" s="431"/>
      <c r="AK188" s="432"/>
      <c r="AL188" s="430"/>
      <c r="AM188" s="431"/>
      <c r="AN188" s="432"/>
      <c r="AO188" s="430"/>
      <c r="AP188" s="431"/>
      <c r="AQ188" s="432"/>
      <c r="AR188" s="430"/>
      <c r="AS188" s="431"/>
      <c r="AT188" s="432"/>
      <c r="AU188" s="430"/>
      <c r="AV188" s="431"/>
      <c r="AW188" s="432"/>
      <c r="AX188" s="430"/>
      <c r="AY188" s="431"/>
      <c r="AZ188" s="432"/>
      <c r="BA188" s="430"/>
      <c r="BB188" s="431"/>
      <c r="BC188" s="432"/>
      <c r="BD188" s="430"/>
      <c r="BE188" s="431"/>
      <c r="BF188" s="432"/>
      <c r="BG188" s="430"/>
      <c r="BH188" s="431"/>
      <c r="BI188" s="432"/>
      <c r="BJ188" s="430"/>
      <c r="BK188" s="431"/>
      <c r="BL188" s="432"/>
      <c r="BM188" s="430"/>
      <c r="BN188" s="431"/>
      <c r="BO188" s="432"/>
      <c r="BP188" s="430"/>
      <c r="BQ188" s="431"/>
      <c r="BR188" s="432"/>
      <c r="BS188" s="430"/>
      <c r="BT188" s="431"/>
      <c r="BU188" s="432"/>
      <c r="BV188" s="430"/>
      <c r="BW188" s="431"/>
      <c r="BX188" s="432"/>
      <c r="BY188" s="430"/>
      <c r="BZ188" s="431"/>
      <c r="CA188" s="432"/>
      <c r="CB188" s="430"/>
      <c r="CC188" s="431" t="s">
        <v>634</v>
      </c>
      <c r="CD188" s="432">
        <v>104</v>
      </c>
      <c r="CE188" s="430"/>
      <c r="CF188" s="431" t="s">
        <v>642</v>
      </c>
      <c r="CG188" s="432">
        <v>304</v>
      </c>
      <c r="CH188" s="430"/>
      <c r="CI188" s="431"/>
      <c r="CJ188" s="432"/>
      <c r="CK188" s="430"/>
      <c r="CL188" s="431"/>
      <c r="CM188" s="432"/>
      <c r="CN188" s="430"/>
      <c r="CO188" s="431"/>
      <c r="CP188" s="432"/>
      <c r="CQ188" s="430"/>
      <c r="CR188" s="431"/>
      <c r="CS188" s="432"/>
      <c r="CT188" s="430"/>
      <c r="CU188" s="431"/>
      <c r="CV188" s="432"/>
      <c r="CW188" s="430"/>
      <c r="CX188" s="431"/>
      <c r="CY188" s="432"/>
      <c r="CZ188" s="430"/>
      <c r="DA188" s="431"/>
      <c r="DB188" s="432"/>
      <c r="DC188" s="430"/>
      <c r="DD188" s="431"/>
      <c r="DE188" s="432"/>
      <c r="DF188" s="430"/>
      <c r="DG188" s="431"/>
      <c r="DH188" s="432"/>
      <c r="DI188" s="430"/>
      <c r="DJ188" s="431"/>
      <c r="DK188" s="432"/>
      <c r="DL188" s="430"/>
      <c r="DM188" s="431"/>
      <c r="DN188" s="432"/>
      <c r="DO188" s="430"/>
      <c r="DP188" s="431"/>
      <c r="DQ188" s="432"/>
      <c r="DR188" s="430"/>
      <c r="DS188" s="431"/>
      <c r="DT188" s="432"/>
    </row>
    <row r="189" spans="1:124" s="393" customFormat="1" ht="18" customHeight="1">
      <c r="A189" s="493"/>
      <c r="B189" s="492" t="s">
        <v>11</v>
      </c>
      <c r="C189" s="495">
        <v>44892</v>
      </c>
      <c r="D189" s="490" t="s">
        <v>501</v>
      </c>
      <c r="E189" s="412"/>
      <c r="F189" s="413"/>
      <c r="G189" s="414"/>
      <c r="H189" s="412"/>
      <c r="I189" s="413"/>
      <c r="J189" s="414"/>
      <c r="K189" s="412"/>
      <c r="L189" s="413"/>
      <c r="M189" s="414"/>
      <c r="N189" s="412"/>
      <c r="O189" s="413"/>
      <c r="P189" s="414"/>
      <c r="Q189" s="412"/>
      <c r="R189" s="413"/>
      <c r="S189" s="414"/>
      <c r="T189" s="412"/>
      <c r="U189" s="413"/>
      <c r="V189" s="414"/>
      <c r="W189" s="412"/>
      <c r="X189" s="413"/>
      <c r="Y189" s="414"/>
      <c r="Z189" s="412"/>
      <c r="AA189" s="413"/>
      <c r="AB189" s="414"/>
      <c r="AC189" s="412"/>
      <c r="AD189" s="413"/>
      <c r="AE189" s="414"/>
      <c r="AF189" s="412"/>
      <c r="AG189" s="413"/>
      <c r="AH189" s="414"/>
      <c r="AI189" s="412"/>
      <c r="AJ189" s="413"/>
      <c r="AK189" s="414"/>
      <c r="AL189" s="412"/>
      <c r="AM189" s="413"/>
      <c r="AN189" s="414"/>
      <c r="AO189" s="412"/>
      <c r="AP189" s="413"/>
      <c r="AQ189" s="414"/>
      <c r="AR189" s="412"/>
      <c r="AS189" s="413"/>
      <c r="AT189" s="414"/>
      <c r="AU189" s="412"/>
      <c r="AV189" s="413"/>
      <c r="AW189" s="414"/>
      <c r="AX189" s="412"/>
      <c r="AY189" s="413"/>
      <c r="AZ189" s="414"/>
      <c r="BA189" s="412"/>
      <c r="BB189" s="413"/>
      <c r="BC189" s="414"/>
      <c r="BD189" s="412"/>
      <c r="BE189" s="413"/>
      <c r="BF189" s="414"/>
      <c r="BG189" s="412"/>
      <c r="BH189" s="413"/>
      <c r="BI189" s="414"/>
      <c r="BJ189" s="412"/>
      <c r="BK189" s="413"/>
      <c r="BL189" s="414"/>
      <c r="BM189" s="412"/>
      <c r="BN189" s="413"/>
      <c r="BO189" s="414"/>
      <c r="BP189" s="412"/>
      <c r="BQ189" s="413"/>
      <c r="BR189" s="414"/>
      <c r="BS189" s="412"/>
      <c r="BT189" s="413"/>
      <c r="BU189" s="414"/>
      <c r="BV189" s="412" t="s">
        <v>173</v>
      </c>
      <c r="BW189" s="413" t="s">
        <v>624</v>
      </c>
      <c r="BX189" s="414">
        <v>101</v>
      </c>
      <c r="BY189" s="412" t="s">
        <v>174</v>
      </c>
      <c r="BZ189" s="413" t="s">
        <v>494</v>
      </c>
      <c r="CA189" s="414">
        <v>104</v>
      </c>
      <c r="CB189" s="412" t="s">
        <v>194</v>
      </c>
      <c r="CC189" s="413" t="s">
        <v>15</v>
      </c>
      <c r="CD189" s="414" t="s">
        <v>8</v>
      </c>
      <c r="CE189" s="412" t="s">
        <v>198</v>
      </c>
      <c r="CF189" s="413" t="s">
        <v>32</v>
      </c>
      <c r="CG189" s="414" t="s">
        <v>18</v>
      </c>
      <c r="CH189" s="412"/>
      <c r="CI189" s="413"/>
      <c r="CJ189" s="414"/>
      <c r="CK189" s="412"/>
      <c r="CL189" s="413"/>
      <c r="CM189" s="414"/>
      <c r="CN189" s="412"/>
      <c r="CO189" s="413"/>
      <c r="CP189" s="414"/>
      <c r="CQ189" s="412"/>
      <c r="CR189" s="413"/>
      <c r="CS189" s="414"/>
      <c r="CT189" s="412"/>
      <c r="CU189" s="413"/>
      <c r="CV189" s="414"/>
      <c r="CW189" s="412"/>
      <c r="CX189" s="413"/>
      <c r="CY189" s="414"/>
      <c r="CZ189" s="412"/>
      <c r="DA189" s="413"/>
      <c r="DB189" s="414"/>
      <c r="DC189" s="412"/>
      <c r="DD189" s="413"/>
      <c r="DE189" s="414"/>
      <c r="DF189" s="412"/>
      <c r="DG189" s="413"/>
      <c r="DH189" s="414"/>
      <c r="DI189" s="412"/>
      <c r="DJ189" s="413"/>
      <c r="DK189" s="414"/>
      <c r="DL189" s="412"/>
      <c r="DM189" s="413"/>
      <c r="DN189" s="414"/>
      <c r="DO189" s="412"/>
      <c r="DP189" s="413"/>
      <c r="DQ189" s="414"/>
      <c r="DR189" s="412"/>
      <c r="DS189" s="413"/>
      <c r="DT189" s="414"/>
    </row>
    <row r="190" spans="1:124" s="393" customFormat="1" ht="18" customHeight="1">
      <c r="A190" s="493"/>
      <c r="B190" s="493"/>
      <c r="C190" s="496"/>
      <c r="D190" s="491"/>
      <c r="E190" s="418"/>
      <c r="F190" s="419"/>
      <c r="G190" s="420"/>
      <c r="H190" s="418"/>
      <c r="I190" s="419"/>
      <c r="J190" s="420"/>
      <c r="K190" s="418"/>
      <c r="L190" s="419"/>
      <c r="M190" s="420"/>
      <c r="N190" s="418"/>
      <c r="O190" s="419"/>
      <c r="P190" s="420"/>
      <c r="Q190" s="418"/>
      <c r="R190" s="419"/>
      <c r="S190" s="420"/>
      <c r="T190" s="418"/>
      <c r="U190" s="419"/>
      <c r="V190" s="420"/>
      <c r="W190" s="418"/>
      <c r="X190" s="419"/>
      <c r="Y190" s="420"/>
      <c r="Z190" s="418"/>
      <c r="AA190" s="419"/>
      <c r="AB190" s="420"/>
      <c r="AC190" s="418"/>
      <c r="AD190" s="419"/>
      <c r="AE190" s="420"/>
      <c r="AF190" s="418"/>
      <c r="AG190" s="419"/>
      <c r="AH190" s="420"/>
      <c r="AI190" s="418"/>
      <c r="AJ190" s="419"/>
      <c r="AK190" s="420"/>
      <c r="AL190" s="418"/>
      <c r="AM190" s="419"/>
      <c r="AN190" s="420"/>
      <c r="AO190" s="418"/>
      <c r="AP190" s="419"/>
      <c r="AQ190" s="420"/>
      <c r="AR190" s="418"/>
      <c r="AS190" s="419"/>
      <c r="AT190" s="420"/>
      <c r="AU190" s="418"/>
      <c r="AV190" s="419"/>
      <c r="AW190" s="420"/>
      <c r="AX190" s="418"/>
      <c r="AY190" s="419"/>
      <c r="AZ190" s="420"/>
      <c r="BA190" s="418"/>
      <c r="BB190" s="419"/>
      <c r="BC190" s="420"/>
      <c r="BD190" s="418"/>
      <c r="BE190" s="419"/>
      <c r="BF190" s="420"/>
      <c r="BG190" s="418"/>
      <c r="BH190" s="419"/>
      <c r="BI190" s="420"/>
      <c r="BJ190" s="418"/>
      <c r="BK190" s="419"/>
      <c r="BL190" s="420"/>
      <c r="BM190" s="418"/>
      <c r="BN190" s="419"/>
      <c r="BO190" s="420"/>
      <c r="BP190" s="418"/>
      <c r="BQ190" s="419"/>
      <c r="BR190" s="420"/>
      <c r="BS190" s="418"/>
      <c r="BT190" s="419"/>
      <c r="BU190" s="420"/>
      <c r="BV190" s="418" t="s">
        <v>174</v>
      </c>
      <c r="BW190" s="419"/>
      <c r="BX190" s="420"/>
      <c r="BY190" s="418" t="s">
        <v>175</v>
      </c>
      <c r="BZ190" s="419"/>
      <c r="CA190" s="420"/>
      <c r="CB190" s="418" t="s">
        <v>195</v>
      </c>
      <c r="CC190" s="419" t="s">
        <v>35</v>
      </c>
      <c r="CD190" s="420"/>
      <c r="CE190" s="418"/>
      <c r="CF190" s="419"/>
      <c r="CG190" s="420"/>
      <c r="CH190" s="418"/>
      <c r="CI190" s="419"/>
      <c r="CJ190" s="420"/>
      <c r="CK190" s="418"/>
      <c r="CL190" s="419"/>
      <c r="CM190" s="420"/>
      <c r="CN190" s="418"/>
      <c r="CO190" s="419"/>
      <c r="CP190" s="420"/>
      <c r="CQ190" s="418"/>
      <c r="CR190" s="419"/>
      <c r="CS190" s="420"/>
      <c r="CT190" s="418"/>
      <c r="CU190" s="419"/>
      <c r="CV190" s="420"/>
      <c r="CW190" s="418"/>
      <c r="CX190" s="419"/>
      <c r="CY190" s="420"/>
      <c r="CZ190" s="418"/>
      <c r="DA190" s="419"/>
      <c r="DB190" s="420"/>
      <c r="DC190" s="418"/>
      <c r="DD190" s="419"/>
      <c r="DE190" s="420"/>
      <c r="DF190" s="418"/>
      <c r="DG190" s="419"/>
      <c r="DH190" s="420"/>
      <c r="DI190" s="418"/>
      <c r="DJ190" s="419"/>
      <c r="DK190" s="420"/>
      <c r="DL190" s="418"/>
      <c r="DM190" s="419"/>
      <c r="DN190" s="420"/>
      <c r="DO190" s="418"/>
      <c r="DP190" s="419"/>
      <c r="DQ190" s="420"/>
      <c r="DR190" s="418"/>
      <c r="DS190" s="419"/>
      <c r="DT190" s="420"/>
    </row>
    <row r="191" spans="1:124" s="393" customFormat="1" ht="18" customHeight="1">
      <c r="A191" s="493"/>
      <c r="B191" s="493"/>
      <c r="C191" s="496"/>
      <c r="D191" s="488" t="s">
        <v>502</v>
      </c>
      <c r="E191" s="424"/>
      <c r="F191" s="425"/>
      <c r="G191" s="426"/>
      <c r="H191" s="424"/>
      <c r="I191" s="425"/>
      <c r="J191" s="426"/>
      <c r="K191" s="424"/>
      <c r="L191" s="425"/>
      <c r="M191" s="426"/>
      <c r="N191" s="424"/>
      <c r="O191" s="425"/>
      <c r="P191" s="426"/>
      <c r="Q191" s="424"/>
      <c r="R191" s="425"/>
      <c r="S191" s="426"/>
      <c r="T191" s="424"/>
      <c r="U191" s="425"/>
      <c r="V191" s="426"/>
      <c r="W191" s="424"/>
      <c r="X191" s="425"/>
      <c r="Y191" s="426"/>
      <c r="Z191" s="424"/>
      <c r="AA191" s="425"/>
      <c r="AB191" s="426"/>
      <c r="AC191" s="424"/>
      <c r="AD191" s="425"/>
      <c r="AE191" s="426"/>
      <c r="AF191" s="424"/>
      <c r="AG191" s="425"/>
      <c r="AH191" s="426"/>
      <c r="AI191" s="424"/>
      <c r="AJ191" s="425"/>
      <c r="AK191" s="426"/>
      <c r="AL191" s="424"/>
      <c r="AM191" s="425"/>
      <c r="AN191" s="426"/>
      <c r="AO191" s="424"/>
      <c r="AP191" s="425"/>
      <c r="AQ191" s="426"/>
      <c r="AR191" s="424"/>
      <c r="AS191" s="425"/>
      <c r="AT191" s="426"/>
      <c r="AU191" s="424"/>
      <c r="AV191" s="425"/>
      <c r="AW191" s="426"/>
      <c r="AX191" s="424"/>
      <c r="AY191" s="425"/>
      <c r="AZ191" s="426"/>
      <c r="BA191" s="424"/>
      <c r="BB191" s="425"/>
      <c r="BC191" s="426"/>
      <c r="BD191" s="424"/>
      <c r="BE191" s="425"/>
      <c r="BF191" s="426"/>
      <c r="BG191" s="424"/>
      <c r="BH191" s="425"/>
      <c r="BI191" s="426"/>
      <c r="BJ191" s="424"/>
      <c r="BK191" s="425"/>
      <c r="BL191" s="426"/>
      <c r="BM191" s="424"/>
      <c r="BN191" s="425"/>
      <c r="BO191" s="426"/>
      <c r="BP191" s="424"/>
      <c r="BQ191" s="425"/>
      <c r="BR191" s="426"/>
      <c r="BS191" s="424"/>
      <c r="BT191" s="425"/>
      <c r="BU191" s="426"/>
      <c r="BV191" s="424" t="s">
        <v>175</v>
      </c>
      <c r="BW191" s="425" t="s">
        <v>36</v>
      </c>
      <c r="BX191" s="426">
        <v>101</v>
      </c>
      <c r="BY191" s="424" t="s">
        <v>176</v>
      </c>
      <c r="BZ191" s="425" t="s">
        <v>77</v>
      </c>
      <c r="CA191" s="426">
        <v>104</v>
      </c>
      <c r="CB191" s="424" t="s">
        <v>193</v>
      </c>
      <c r="CC191" s="425" t="s">
        <v>40</v>
      </c>
      <c r="CD191" s="426" t="s">
        <v>438</v>
      </c>
      <c r="CE191" s="424" t="s">
        <v>195</v>
      </c>
      <c r="CF191" s="425" t="s">
        <v>42</v>
      </c>
      <c r="CG191" s="426" t="s">
        <v>8</v>
      </c>
      <c r="CH191" s="424"/>
      <c r="CI191" s="425"/>
      <c r="CJ191" s="426"/>
      <c r="CK191" s="424"/>
      <c r="CL191" s="425"/>
      <c r="CM191" s="426"/>
      <c r="CN191" s="424"/>
      <c r="CO191" s="425"/>
      <c r="CP191" s="426"/>
      <c r="CQ191" s="424"/>
      <c r="CR191" s="425"/>
      <c r="CS191" s="426"/>
      <c r="CT191" s="424"/>
      <c r="CU191" s="425"/>
      <c r="CV191" s="426"/>
      <c r="CW191" s="424"/>
      <c r="CX191" s="425"/>
      <c r="CY191" s="426"/>
      <c r="CZ191" s="424"/>
      <c r="DA191" s="425"/>
      <c r="DB191" s="426"/>
      <c r="DC191" s="424"/>
      <c r="DD191" s="425"/>
      <c r="DE191" s="426"/>
      <c r="DF191" s="424"/>
      <c r="DG191" s="425"/>
      <c r="DH191" s="426"/>
      <c r="DI191" s="424"/>
      <c r="DJ191" s="425"/>
      <c r="DK191" s="426"/>
      <c r="DL191" s="424"/>
      <c r="DM191" s="425"/>
      <c r="DN191" s="426"/>
      <c r="DO191" s="424"/>
      <c r="DP191" s="425"/>
      <c r="DQ191" s="426"/>
      <c r="DR191" s="424"/>
      <c r="DS191" s="425"/>
      <c r="DT191" s="426"/>
    </row>
    <row r="192" spans="1:124" s="393" customFormat="1" ht="18" customHeight="1">
      <c r="A192" s="493"/>
      <c r="B192" s="493"/>
      <c r="C192" s="496"/>
      <c r="D192" s="491"/>
      <c r="E192" s="418"/>
      <c r="F192" s="419"/>
      <c r="G192" s="420"/>
      <c r="H192" s="418"/>
      <c r="I192" s="419"/>
      <c r="J192" s="420"/>
      <c r="K192" s="418"/>
      <c r="L192" s="419"/>
      <c r="M192" s="420"/>
      <c r="N192" s="418"/>
      <c r="O192" s="419"/>
      <c r="P192" s="420"/>
      <c r="Q192" s="418"/>
      <c r="R192" s="419"/>
      <c r="S192" s="420"/>
      <c r="T192" s="418"/>
      <c r="U192" s="419"/>
      <c r="V192" s="420"/>
      <c r="W192" s="418"/>
      <c r="X192" s="419"/>
      <c r="Y192" s="420"/>
      <c r="Z192" s="418"/>
      <c r="AA192" s="419"/>
      <c r="AB192" s="420"/>
      <c r="AC192" s="418"/>
      <c r="AD192" s="419"/>
      <c r="AE192" s="420"/>
      <c r="AF192" s="418"/>
      <c r="AG192" s="419"/>
      <c r="AH192" s="420"/>
      <c r="AI192" s="418"/>
      <c r="AJ192" s="419"/>
      <c r="AK192" s="420"/>
      <c r="AL192" s="418"/>
      <c r="AM192" s="419"/>
      <c r="AN192" s="420"/>
      <c r="AO192" s="418"/>
      <c r="AP192" s="419"/>
      <c r="AQ192" s="420"/>
      <c r="AR192" s="418"/>
      <c r="AS192" s="419"/>
      <c r="AT192" s="420"/>
      <c r="AU192" s="418"/>
      <c r="AV192" s="419"/>
      <c r="AW192" s="420"/>
      <c r="AX192" s="418"/>
      <c r="AY192" s="419"/>
      <c r="AZ192" s="420"/>
      <c r="BA192" s="418"/>
      <c r="BB192" s="419"/>
      <c r="BC192" s="420"/>
      <c r="BD192" s="418"/>
      <c r="BE192" s="419"/>
      <c r="BF192" s="420"/>
      <c r="BG192" s="418"/>
      <c r="BH192" s="419"/>
      <c r="BI192" s="420"/>
      <c r="BJ192" s="418"/>
      <c r="BK192" s="419"/>
      <c r="BL192" s="420"/>
      <c r="BM192" s="418"/>
      <c r="BN192" s="419"/>
      <c r="BO192" s="420"/>
      <c r="BP192" s="418"/>
      <c r="BQ192" s="419"/>
      <c r="BR192" s="420"/>
      <c r="BS192" s="418"/>
      <c r="BT192" s="419"/>
      <c r="BU192" s="420"/>
      <c r="BV192" s="418"/>
      <c r="BW192" s="419"/>
      <c r="BX192" s="420"/>
      <c r="BY192" s="418"/>
      <c r="BZ192" s="419"/>
      <c r="CA192" s="420"/>
      <c r="CB192" s="418"/>
      <c r="CC192" s="419"/>
      <c r="CD192" s="420"/>
      <c r="CE192" s="418"/>
      <c r="CF192" s="419" t="s">
        <v>15</v>
      </c>
      <c r="CG192" s="420"/>
      <c r="CH192" s="418"/>
      <c r="CI192" s="419"/>
      <c r="CJ192" s="420"/>
      <c r="CK192" s="418"/>
      <c r="CL192" s="419"/>
      <c r="CM192" s="420"/>
      <c r="CN192" s="418"/>
      <c r="CO192" s="419"/>
      <c r="CP192" s="420"/>
      <c r="CQ192" s="418"/>
      <c r="CR192" s="419"/>
      <c r="CS192" s="420"/>
      <c r="CT192" s="418"/>
      <c r="CU192" s="419"/>
      <c r="CV192" s="420"/>
      <c r="CW192" s="418"/>
      <c r="CX192" s="419"/>
      <c r="CY192" s="420"/>
      <c r="CZ192" s="418"/>
      <c r="DA192" s="419"/>
      <c r="DB192" s="420"/>
      <c r="DC192" s="418"/>
      <c r="DD192" s="419"/>
      <c r="DE192" s="420"/>
      <c r="DF192" s="418"/>
      <c r="DG192" s="419"/>
      <c r="DH192" s="420"/>
      <c r="DI192" s="418"/>
      <c r="DJ192" s="419"/>
      <c r="DK192" s="420"/>
      <c r="DL192" s="418"/>
      <c r="DM192" s="419"/>
      <c r="DN192" s="420"/>
      <c r="DO192" s="418"/>
      <c r="DP192" s="419"/>
      <c r="DQ192" s="420"/>
      <c r="DR192" s="418"/>
      <c r="DS192" s="419"/>
      <c r="DT192" s="420"/>
    </row>
    <row r="193" spans="1:124" s="393" customFormat="1" ht="18" customHeight="1">
      <c r="A193" s="493"/>
      <c r="B193" s="493"/>
      <c r="C193" s="496"/>
      <c r="D193" s="488" t="s">
        <v>503</v>
      </c>
      <c r="E193" s="427"/>
      <c r="F193" s="428"/>
      <c r="G193" s="433"/>
      <c r="H193" s="427"/>
      <c r="I193" s="428"/>
      <c r="J193" s="433"/>
      <c r="K193" s="427"/>
      <c r="L193" s="428"/>
      <c r="M193" s="433"/>
      <c r="N193" s="427"/>
      <c r="O193" s="428"/>
      <c r="P193" s="433"/>
      <c r="Q193" s="427"/>
      <c r="R193" s="428"/>
      <c r="S193" s="433"/>
      <c r="T193" s="427"/>
      <c r="U193" s="428"/>
      <c r="V193" s="433"/>
      <c r="W193" s="427"/>
      <c r="X193" s="428"/>
      <c r="Y193" s="433"/>
      <c r="Z193" s="427"/>
      <c r="AA193" s="428"/>
      <c r="AB193" s="433"/>
      <c r="AC193" s="427"/>
      <c r="AD193" s="428"/>
      <c r="AE193" s="433"/>
      <c r="AF193" s="427"/>
      <c r="AG193" s="428"/>
      <c r="AH193" s="433"/>
      <c r="AI193" s="427"/>
      <c r="AJ193" s="428"/>
      <c r="AK193" s="433"/>
      <c r="AL193" s="427"/>
      <c r="AM193" s="428"/>
      <c r="AN193" s="433"/>
      <c r="AO193" s="427"/>
      <c r="AP193" s="428"/>
      <c r="AQ193" s="433"/>
      <c r="AR193" s="427"/>
      <c r="AS193" s="428"/>
      <c r="AT193" s="433"/>
      <c r="AU193" s="427"/>
      <c r="AV193" s="428"/>
      <c r="AW193" s="433"/>
      <c r="AX193" s="427"/>
      <c r="AY193" s="428"/>
      <c r="AZ193" s="433"/>
      <c r="BA193" s="427"/>
      <c r="BB193" s="428"/>
      <c r="BC193" s="433"/>
      <c r="BD193" s="427"/>
      <c r="BE193" s="428"/>
      <c r="BF193" s="433"/>
      <c r="BG193" s="427"/>
      <c r="BH193" s="428"/>
      <c r="BI193" s="433"/>
      <c r="BJ193" s="427"/>
      <c r="BK193" s="428"/>
      <c r="BL193" s="433"/>
      <c r="BM193" s="427"/>
      <c r="BN193" s="428"/>
      <c r="BO193" s="433"/>
      <c r="BP193" s="427"/>
      <c r="BQ193" s="428"/>
      <c r="BR193" s="433"/>
      <c r="BS193" s="427"/>
      <c r="BT193" s="428"/>
      <c r="BU193" s="433"/>
      <c r="BV193" s="427"/>
      <c r="BW193" s="428"/>
      <c r="BX193" s="433"/>
      <c r="BY193" s="427"/>
      <c r="BZ193" s="428"/>
      <c r="CA193" s="433"/>
      <c r="CB193" s="427" t="s">
        <v>472</v>
      </c>
      <c r="CC193" s="428" t="s">
        <v>643</v>
      </c>
      <c r="CD193" s="429">
        <v>302</v>
      </c>
      <c r="CE193" s="427" t="s">
        <v>399</v>
      </c>
      <c r="CF193" s="428" t="s">
        <v>655</v>
      </c>
      <c r="CG193" s="429">
        <v>303</v>
      </c>
      <c r="CH193" s="427"/>
      <c r="CI193" s="428"/>
      <c r="CJ193" s="429"/>
      <c r="CK193" s="427"/>
      <c r="CL193" s="428"/>
      <c r="CM193" s="429"/>
      <c r="CN193" s="427"/>
      <c r="CO193" s="428"/>
      <c r="CP193" s="429"/>
      <c r="CQ193" s="427"/>
      <c r="CR193" s="428"/>
      <c r="CS193" s="429"/>
      <c r="CT193" s="427"/>
      <c r="CU193" s="428"/>
      <c r="CV193" s="429"/>
      <c r="CW193" s="427"/>
      <c r="CX193" s="428"/>
      <c r="CY193" s="429"/>
      <c r="CZ193" s="427"/>
      <c r="DA193" s="428"/>
      <c r="DB193" s="429"/>
      <c r="DC193" s="427"/>
      <c r="DD193" s="428"/>
      <c r="DE193" s="429"/>
      <c r="DF193" s="427"/>
      <c r="DG193" s="428"/>
      <c r="DH193" s="429"/>
      <c r="DI193" s="427"/>
      <c r="DJ193" s="428"/>
      <c r="DK193" s="429"/>
      <c r="DL193" s="427"/>
      <c r="DM193" s="428"/>
      <c r="DN193" s="429"/>
      <c r="DO193" s="427"/>
      <c r="DP193" s="428"/>
      <c r="DQ193" s="429"/>
      <c r="DR193" s="427"/>
      <c r="DS193" s="428"/>
      <c r="DT193" s="429"/>
    </row>
    <row r="194" spans="1:124" s="393" customFormat="1" ht="18" customHeight="1" thickBot="1">
      <c r="A194" s="493"/>
      <c r="B194" s="494"/>
      <c r="C194" s="497"/>
      <c r="D194" s="489"/>
      <c r="E194" s="430"/>
      <c r="F194" s="431"/>
      <c r="G194" s="432"/>
      <c r="H194" s="430"/>
      <c r="I194" s="431"/>
      <c r="J194" s="432"/>
      <c r="K194" s="430"/>
      <c r="L194" s="431"/>
      <c r="M194" s="432"/>
      <c r="N194" s="430"/>
      <c r="O194" s="431"/>
      <c r="P194" s="432"/>
      <c r="Q194" s="430"/>
      <c r="R194" s="431"/>
      <c r="S194" s="432"/>
      <c r="T194" s="430"/>
      <c r="U194" s="431"/>
      <c r="V194" s="432"/>
      <c r="W194" s="430"/>
      <c r="X194" s="431"/>
      <c r="Y194" s="432"/>
      <c r="Z194" s="430"/>
      <c r="AA194" s="431"/>
      <c r="AB194" s="432"/>
      <c r="AC194" s="430"/>
      <c r="AD194" s="431"/>
      <c r="AE194" s="432"/>
      <c r="AF194" s="430"/>
      <c r="AG194" s="431"/>
      <c r="AH194" s="432"/>
      <c r="AI194" s="430"/>
      <c r="AJ194" s="431"/>
      <c r="AK194" s="432"/>
      <c r="AL194" s="430"/>
      <c r="AM194" s="431"/>
      <c r="AN194" s="432"/>
      <c r="AO194" s="430"/>
      <c r="AP194" s="431"/>
      <c r="AQ194" s="432"/>
      <c r="AR194" s="430"/>
      <c r="AS194" s="431"/>
      <c r="AT194" s="432"/>
      <c r="AU194" s="430"/>
      <c r="AV194" s="431"/>
      <c r="AW194" s="432"/>
      <c r="AX194" s="430"/>
      <c r="AY194" s="431"/>
      <c r="AZ194" s="432"/>
      <c r="BA194" s="430"/>
      <c r="BB194" s="431"/>
      <c r="BC194" s="432"/>
      <c r="BD194" s="430"/>
      <c r="BE194" s="431"/>
      <c r="BF194" s="432"/>
      <c r="BG194" s="430"/>
      <c r="BH194" s="431"/>
      <c r="BI194" s="432"/>
      <c r="BJ194" s="430"/>
      <c r="BK194" s="431"/>
      <c r="BL194" s="432"/>
      <c r="BM194" s="430"/>
      <c r="BN194" s="431"/>
      <c r="BO194" s="432"/>
      <c r="BP194" s="430"/>
      <c r="BQ194" s="431"/>
      <c r="BR194" s="432"/>
      <c r="BS194" s="430"/>
      <c r="BT194" s="431"/>
      <c r="BU194" s="432"/>
      <c r="BV194" s="430"/>
      <c r="BW194" s="431"/>
      <c r="BX194" s="432"/>
      <c r="BY194" s="430"/>
      <c r="BZ194" s="431"/>
      <c r="CA194" s="432"/>
      <c r="CB194" s="430"/>
      <c r="CC194" s="431"/>
      <c r="CD194" s="432"/>
      <c r="CE194" s="430"/>
      <c r="CF194" s="431"/>
      <c r="CG194" s="432"/>
      <c r="CH194" s="430"/>
      <c r="CI194" s="431"/>
      <c r="CJ194" s="432"/>
      <c r="CK194" s="430"/>
      <c r="CL194" s="431"/>
      <c r="CM194" s="432"/>
      <c r="CN194" s="430"/>
      <c r="CO194" s="431"/>
      <c r="CP194" s="432"/>
      <c r="CQ194" s="430"/>
      <c r="CR194" s="431"/>
      <c r="CS194" s="432"/>
      <c r="CT194" s="430"/>
      <c r="CU194" s="431"/>
      <c r="CV194" s="432"/>
      <c r="CW194" s="430"/>
      <c r="CX194" s="431"/>
      <c r="CY194" s="432"/>
      <c r="CZ194" s="430"/>
      <c r="DA194" s="431"/>
      <c r="DB194" s="432"/>
      <c r="DC194" s="430"/>
      <c r="DD194" s="431"/>
      <c r="DE194" s="432"/>
      <c r="DF194" s="430"/>
      <c r="DG194" s="431"/>
      <c r="DH194" s="432"/>
      <c r="DI194" s="430"/>
      <c r="DJ194" s="431"/>
      <c r="DK194" s="432"/>
      <c r="DL194" s="430"/>
      <c r="DM194" s="431"/>
      <c r="DN194" s="432"/>
      <c r="DO194" s="430"/>
      <c r="DP194" s="431"/>
      <c r="DQ194" s="432"/>
      <c r="DR194" s="430"/>
      <c r="DS194" s="431"/>
      <c r="DT194" s="432"/>
    </row>
    <row r="195" spans="1:124" s="393" customFormat="1" ht="18" customHeight="1" collapsed="1">
      <c r="A195" s="457"/>
      <c r="B195" s="492" t="s">
        <v>53</v>
      </c>
      <c r="C195" s="495">
        <v>44893</v>
      </c>
      <c r="D195" s="490" t="s">
        <v>501</v>
      </c>
      <c r="E195" s="412"/>
      <c r="F195" s="413"/>
      <c r="G195" s="414"/>
      <c r="H195" s="412"/>
      <c r="I195" s="413"/>
      <c r="J195" s="414"/>
      <c r="K195" s="412"/>
      <c r="L195" s="413"/>
      <c r="M195" s="414"/>
      <c r="N195" s="412"/>
      <c r="O195" s="413"/>
      <c r="P195" s="414"/>
      <c r="Q195" s="412"/>
      <c r="R195" s="413"/>
      <c r="S195" s="414"/>
      <c r="T195" s="412"/>
      <c r="U195" s="413"/>
      <c r="V195" s="414"/>
      <c r="W195" s="412"/>
      <c r="X195" s="413"/>
      <c r="Y195" s="414"/>
      <c r="Z195" s="412"/>
      <c r="AA195" s="413"/>
      <c r="AB195" s="414"/>
      <c r="AC195" s="412"/>
      <c r="AD195" s="413"/>
      <c r="AE195" s="414"/>
      <c r="AF195" s="412"/>
      <c r="AG195" s="413"/>
      <c r="AH195" s="414"/>
      <c r="AI195" s="412"/>
      <c r="AJ195" s="413"/>
      <c r="AK195" s="414"/>
      <c r="AL195" s="412"/>
      <c r="AM195" s="413"/>
      <c r="AN195" s="414"/>
      <c r="AO195" s="412"/>
      <c r="AP195" s="413"/>
      <c r="AQ195" s="414"/>
      <c r="AR195" s="412"/>
      <c r="AS195" s="413"/>
      <c r="AT195" s="414"/>
      <c r="AU195" s="412"/>
      <c r="AV195" s="413"/>
      <c r="AW195" s="414"/>
      <c r="AX195" s="412"/>
      <c r="AY195" s="413"/>
      <c r="AZ195" s="414"/>
      <c r="BA195" s="412"/>
      <c r="BB195" s="413"/>
      <c r="BC195" s="414"/>
      <c r="BD195" s="412"/>
      <c r="BE195" s="413"/>
      <c r="BF195" s="414"/>
      <c r="BG195" s="412"/>
      <c r="BH195" s="413"/>
      <c r="BI195" s="414"/>
      <c r="BJ195" s="412"/>
      <c r="BK195" s="413"/>
      <c r="BL195" s="414"/>
      <c r="BM195" s="412"/>
      <c r="BN195" s="413"/>
      <c r="BO195" s="414"/>
      <c r="BP195" s="412"/>
      <c r="BQ195" s="413"/>
      <c r="BR195" s="414"/>
      <c r="BS195" s="412"/>
      <c r="BT195" s="413"/>
      <c r="BU195" s="414"/>
      <c r="BV195" s="412" t="s">
        <v>176</v>
      </c>
      <c r="BW195" s="413" t="s">
        <v>625</v>
      </c>
      <c r="BX195" s="414">
        <v>101</v>
      </c>
      <c r="BY195" s="412" t="s">
        <v>177</v>
      </c>
      <c r="BZ195" s="413" t="s">
        <v>624</v>
      </c>
      <c r="CA195" s="414">
        <v>104</v>
      </c>
      <c r="CB195" s="412" t="s">
        <v>196</v>
      </c>
      <c r="CC195" s="413" t="s">
        <v>3</v>
      </c>
      <c r="CD195" s="414" t="s">
        <v>438</v>
      </c>
      <c r="CE195" s="412" t="s">
        <v>169</v>
      </c>
      <c r="CF195" s="413" t="s">
        <v>626</v>
      </c>
      <c r="CG195" s="414">
        <v>301</v>
      </c>
      <c r="CH195" s="412"/>
      <c r="CI195" s="413"/>
      <c r="CJ195" s="414"/>
      <c r="CK195" s="412"/>
      <c r="CL195" s="413"/>
      <c r="CM195" s="414"/>
      <c r="CN195" s="412"/>
      <c r="CO195" s="413"/>
      <c r="CP195" s="414"/>
      <c r="CQ195" s="412"/>
      <c r="CR195" s="413"/>
      <c r="CS195" s="414"/>
      <c r="CT195" s="412"/>
      <c r="CU195" s="413"/>
      <c r="CV195" s="414"/>
      <c r="CW195" s="412"/>
      <c r="CX195" s="413"/>
      <c r="CY195" s="414"/>
      <c r="CZ195" s="412"/>
      <c r="DA195" s="413"/>
      <c r="DB195" s="414"/>
      <c r="DC195" s="412"/>
      <c r="DD195" s="413"/>
      <c r="DE195" s="414"/>
      <c r="DF195" s="412"/>
      <c r="DG195" s="413"/>
      <c r="DH195" s="414"/>
      <c r="DI195" s="412"/>
      <c r="DJ195" s="413"/>
      <c r="DK195" s="414"/>
      <c r="DL195" s="412"/>
      <c r="DM195" s="413"/>
      <c r="DN195" s="414"/>
      <c r="DO195" s="412"/>
      <c r="DP195" s="413"/>
      <c r="DQ195" s="414"/>
      <c r="DR195" s="412"/>
      <c r="DS195" s="413"/>
      <c r="DT195" s="414"/>
    </row>
    <row r="196" spans="1:124" s="393" customFormat="1" ht="18" customHeight="1">
      <c r="A196" s="457"/>
      <c r="B196" s="493"/>
      <c r="C196" s="496"/>
      <c r="D196" s="491"/>
      <c r="E196" s="418"/>
      <c r="F196" s="419"/>
      <c r="G196" s="420"/>
      <c r="H196" s="418"/>
      <c r="I196" s="419"/>
      <c r="J196" s="420"/>
      <c r="K196" s="418"/>
      <c r="L196" s="419"/>
      <c r="M196" s="420"/>
      <c r="N196" s="418"/>
      <c r="O196" s="419"/>
      <c r="P196" s="420"/>
      <c r="Q196" s="418"/>
      <c r="R196" s="419"/>
      <c r="S196" s="420"/>
      <c r="T196" s="418"/>
      <c r="U196" s="419"/>
      <c r="V196" s="420"/>
      <c r="W196" s="418"/>
      <c r="X196" s="419"/>
      <c r="Y196" s="420"/>
      <c r="Z196" s="418"/>
      <c r="AA196" s="419"/>
      <c r="AB196" s="420"/>
      <c r="AC196" s="418"/>
      <c r="AD196" s="419"/>
      <c r="AE196" s="420"/>
      <c r="AF196" s="418"/>
      <c r="AG196" s="419"/>
      <c r="AH196" s="420"/>
      <c r="AI196" s="418"/>
      <c r="AJ196" s="419"/>
      <c r="AK196" s="420"/>
      <c r="AL196" s="418"/>
      <c r="AM196" s="419"/>
      <c r="AN196" s="420"/>
      <c r="AO196" s="418"/>
      <c r="AP196" s="419"/>
      <c r="AQ196" s="420"/>
      <c r="AR196" s="418"/>
      <c r="AS196" s="419"/>
      <c r="AT196" s="420"/>
      <c r="AU196" s="418"/>
      <c r="AV196" s="419"/>
      <c r="AW196" s="420"/>
      <c r="AX196" s="418"/>
      <c r="AY196" s="419"/>
      <c r="AZ196" s="420"/>
      <c r="BA196" s="418"/>
      <c r="BB196" s="419"/>
      <c r="BC196" s="420"/>
      <c r="BD196" s="418"/>
      <c r="BE196" s="419"/>
      <c r="BF196" s="420"/>
      <c r="BG196" s="418"/>
      <c r="BH196" s="419"/>
      <c r="BI196" s="420"/>
      <c r="BJ196" s="418"/>
      <c r="BK196" s="419"/>
      <c r="BL196" s="420"/>
      <c r="BM196" s="418"/>
      <c r="BN196" s="419"/>
      <c r="BO196" s="420"/>
      <c r="BP196" s="418"/>
      <c r="BQ196" s="419"/>
      <c r="BR196" s="420"/>
      <c r="BS196" s="418"/>
      <c r="BT196" s="419"/>
      <c r="BU196" s="420"/>
      <c r="BV196" s="418" t="s">
        <v>177</v>
      </c>
      <c r="BW196" s="419"/>
      <c r="BX196" s="420"/>
      <c r="BY196" s="418" t="s">
        <v>178</v>
      </c>
      <c r="BZ196" s="419"/>
      <c r="CA196" s="420"/>
      <c r="CB196" s="418" t="s">
        <v>199</v>
      </c>
      <c r="CC196" s="419"/>
      <c r="CD196" s="420"/>
      <c r="CE196" s="418" t="s">
        <v>170</v>
      </c>
      <c r="CF196" s="419"/>
      <c r="CG196" s="420"/>
      <c r="CH196" s="418"/>
      <c r="CI196" s="419"/>
      <c r="CJ196" s="420"/>
      <c r="CK196" s="418"/>
      <c r="CL196" s="419"/>
      <c r="CM196" s="420"/>
      <c r="CN196" s="418"/>
      <c r="CO196" s="419"/>
      <c r="CP196" s="420"/>
      <c r="CQ196" s="418"/>
      <c r="CR196" s="419"/>
      <c r="CS196" s="420"/>
      <c r="CT196" s="418"/>
      <c r="CU196" s="419"/>
      <c r="CV196" s="420"/>
      <c r="CW196" s="418"/>
      <c r="CX196" s="419"/>
      <c r="CY196" s="420"/>
      <c r="CZ196" s="418"/>
      <c r="DA196" s="419"/>
      <c r="DB196" s="420"/>
      <c r="DC196" s="418"/>
      <c r="DD196" s="419"/>
      <c r="DE196" s="420"/>
      <c r="DF196" s="418"/>
      <c r="DG196" s="419"/>
      <c r="DH196" s="420"/>
      <c r="DI196" s="418"/>
      <c r="DJ196" s="419"/>
      <c r="DK196" s="420"/>
      <c r="DL196" s="418"/>
      <c r="DM196" s="419"/>
      <c r="DN196" s="420"/>
      <c r="DO196" s="418"/>
      <c r="DP196" s="419"/>
      <c r="DQ196" s="420"/>
      <c r="DR196" s="418"/>
      <c r="DS196" s="419"/>
      <c r="DT196" s="420"/>
    </row>
    <row r="197" spans="1:124" s="393" customFormat="1" ht="18" customHeight="1">
      <c r="A197" s="457"/>
      <c r="B197" s="493"/>
      <c r="C197" s="496"/>
      <c r="D197" s="488" t="s">
        <v>502</v>
      </c>
      <c r="E197" s="424"/>
      <c r="F197" s="425"/>
      <c r="G197" s="426"/>
      <c r="H197" s="424"/>
      <c r="I197" s="425"/>
      <c r="J197" s="426"/>
      <c r="K197" s="424"/>
      <c r="L197" s="425"/>
      <c r="M197" s="426"/>
      <c r="N197" s="424"/>
      <c r="O197" s="425"/>
      <c r="P197" s="426"/>
      <c r="Q197" s="424"/>
      <c r="R197" s="425"/>
      <c r="S197" s="426"/>
      <c r="T197" s="424"/>
      <c r="U197" s="425"/>
      <c r="V197" s="426"/>
      <c r="W197" s="424"/>
      <c r="X197" s="425"/>
      <c r="Y197" s="426"/>
      <c r="Z197" s="424"/>
      <c r="AA197" s="425"/>
      <c r="AB197" s="426"/>
      <c r="AC197" s="424"/>
      <c r="AD197" s="425"/>
      <c r="AE197" s="426"/>
      <c r="AF197" s="424"/>
      <c r="AG197" s="425"/>
      <c r="AH197" s="426"/>
      <c r="AI197" s="424"/>
      <c r="AJ197" s="425"/>
      <c r="AK197" s="426"/>
      <c r="AL197" s="424"/>
      <c r="AM197" s="425"/>
      <c r="AN197" s="426"/>
      <c r="AO197" s="424"/>
      <c r="AP197" s="425"/>
      <c r="AQ197" s="426"/>
      <c r="AR197" s="424"/>
      <c r="AS197" s="425"/>
      <c r="AT197" s="426"/>
      <c r="AU197" s="424"/>
      <c r="AV197" s="425"/>
      <c r="AW197" s="426"/>
      <c r="AX197" s="424"/>
      <c r="AY197" s="425"/>
      <c r="AZ197" s="426"/>
      <c r="BA197" s="424"/>
      <c r="BB197" s="425"/>
      <c r="BC197" s="426"/>
      <c r="BD197" s="424"/>
      <c r="BE197" s="425"/>
      <c r="BF197" s="426"/>
      <c r="BG197" s="424"/>
      <c r="BH197" s="425"/>
      <c r="BI197" s="426"/>
      <c r="BJ197" s="424"/>
      <c r="BK197" s="425"/>
      <c r="BL197" s="426"/>
      <c r="BM197" s="424"/>
      <c r="BN197" s="425"/>
      <c r="BO197" s="426"/>
      <c r="BP197" s="424"/>
      <c r="BQ197" s="425"/>
      <c r="BR197" s="426"/>
      <c r="BS197" s="424"/>
      <c r="BT197" s="425"/>
      <c r="BU197" s="426"/>
      <c r="BV197" s="424" t="s">
        <v>178</v>
      </c>
      <c r="BW197" s="425" t="s">
        <v>37</v>
      </c>
      <c r="BX197" s="426">
        <v>101</v>
      </c>
      <c r="BY197" s="424" t="s">
        <v>169</v>
      </c>
      <c r="BZ197" s="425"/>
      <c r="CA197" s="426">
        <v>104</v>
      </c>
      <c r="CB197" s="424" t="s">
        <v>195</v>
      </c>
      <c r="CC197" s="425" t="s">
        <v>15</v>
      </c>
      <c r="CD197" s="426" t="s">
        <v>8</v>
      </c>
      <c r="CE197" s="427" t="s">
        <v>203</v>
      </c>
      <c r="CF197" s="428" t="s">
        <v>3</v>
      </c>
      <c r="CG197" s="429" t="s">
        <v>59</v>
      </c>
      <c r="CH197" s="427"/>
      <c r="CI197" s="428"/>
      <c r="CJ197" s="429"/>
      <c r="CK197" s="424"/>
      <c r="CL197" s="425"/>
      <c r="CM197" s="426"/>
      <c r="CN197" s="424"/>
      <c r="CO197" s="425"/>
      <c r="CP197" s="426"/>
      <c r="CQ197" s="424"/>
      <c r="CR197" s="425"/>
      <c r="CS197" s="426"/>
      <c r="CT197" s="424"/>
      <c r="CU197" s="425"/>
      <c r="CV197" s="426"/>
      <c r="CW197" s="424"/>
      <c r="CX197" s="425"/>
      <c r="CY197" s="426"/>
      <c r="CZ197" s="424"/>
      <c r="DA197" s="425"/>
      <c r="DB197" s="426"/>
      <c r="DC197" s="424"/>
      <c r="DD197" s="425"/>
      <c r="DE197" s="426"/>
      <c r="DF197" s="424"/>
      <c r="DG197" s="425"/>
      <c r="DH197" s="426"/>
      <c r="DI197" s="424"/>
      <c r="DJ197" s="425"/>
      <c r="DK197" s="426"/>
      <c r="DL197" s="424"/>
      <c r="DM197" s="425"/>
      <c r="DN197" s="426"/>
      <c r="DO197" s="424"/>
      <c r="DP197" s="425"/>
      <c r="DQ197" s="426"/>
      <c r="DR197" s="424"/>
      <c r="DS197" s="425"/>
      <c r="DT197" s="426"/>
    </row>
    <row r="198" spans="1:124" s="393" customFormat="1" ht="18" customHeight="1">
      <c r="A198" s="457"/>
      <c r="B198" s="493"/>
      <c r="C198" s="496"/>
      <c r="D198" s="491"/>
      <c r="E198" s="418"/>
      <c r="F198" s="419"/>
      <c r="G198" s="420"/>
      <c r="H198" s="418"/>
      <c r="I198" s="419"/>
      <c r="J198" s="420"/>
      <c r="K198" s="418"/>
      <c r="L198" s="419"/>
      <c r="M198" s="420"/>
      <c r="N198" s="418"/>
      <c r="O198" s="419"/>
      <c r="P198" s="420"/>
      <c r="Q198" s="418"/>
      <c r="R198" s="419"/>
      <c r="S198" s="420"/>
      <c r="T198" s="418"/>
      <c r="U198" s="419"/>
      <c r="V198" s="420"/>
      <c r="W198" s="418"/>
      <c r="X198" s="419"/>
      <c r="Y198" s="420"/>
      <c r="Z198" s="418"/>
      <c r="AA198" s="419"/>
      <c r="AB198" s="420"/>
      <c r="AC198" s="418"/>
      <c r="AD198" s="419"/>
      <c r="AE198" s="420"/>
      <c r="AF198" s="418"/>
      <c r="AG198" s="419"/>
      <c r="AH198" s="420"/>
      <c r="AI198" s="418"/>
      <c r="AJ198" s="419"/>
      <c r="AK198" s="420"/>
      <c r="AL198" s="418"/>
      <c r="AM198" s="419"/>
      <c r="AN198" s="420"/>
      <c r="AO198" s="418"/>
      <c r="AP198" s="419"/>
      <c r="AQ198" s="420"/>
      <c r="AR198" s="418"/>
      <c r="AS198" s="419"/>
      <c r="AT198" s="420"/>
      <c r="AU198" s="418"/>
      <c r="AV198" s="419"/>
      <c r="AW198" s="420"/>
      <c r="AX198" s="418"/>
      <c r="AY198" s="419"/>
      <c r="AZ198" s="420"/>
      <c r="BA198" s="418"/>
      <c r="BB198" s="419"/>
      <c r="BC198" s="420"/>
      <c r="BD198" s="418"/>
      <c r="BE198" s="419"/>
      <c r="BF198" s="420"/>
      <c r="BG198" s="418"/>
      <c r="BH198" s="419"/>
      <c r="BI198" s="420"/>
      <c r="BJ198" s="418"/>
      <c r="BK198" s="419"/>
      <c r="BL198" s="420"/>
      <c r="BM198" s="418"/>
      <c r="BN198" s="419"/>
      <c r="BO198" s="420"/>
      <c r="BP198" s="418"/>
      <c r="BQ198" s="419"/>
      <c r="BR198" s="420"/>
      <c r="BS198" s="418"/>
      <c r="BT198" s="419"/>
      <c r="BU198" s="420"/>
      <c r="BV198" s="418"/>
      <c r="BW198" s="419"/>
      <c r="BX198" s="420"/>
      <c r="BY198" s="418"/>
      <c r="BZ198" s="419"/>
      <c r="CA198" s="420"/>
      <c r="CB198" s="418"/>
      <c r="CC198" s="419" t="s">
        <v>35</v>
      </c>
      <c r="CD198" s="420"/>
      <c r="CE198" s="421"/>
      <c r="CF198" s="422" t="s">
        <v>32</v>
      </c>
      <c r="CG198" s="423"/>
      <c r="CH198" s="421"/>
      <c r="CI198" s="422"/>
      <c r="CJ198" s="423"/>
      <c r="CK198" s="418"/>
      <c r="CL198" s="419"/>
      <c r="CM198" s="420"/>
      <c r="CN198" s="418"/>
      <c r="CO198" s="419"/>
      <c r="CP198" s="420"/>
      <c r="CQ198" s="418"/>
      <c r="CR198" s="419"/>
      <c r="CS198" s="420"/>
      <c r="CT198" s="418"/>
      <c r="CU198" s="419"/>
      <c r="CV198" s="420"/>
      <c r="CW198" s="418"/>
      <c r="CX198" s="419"/>
      <c r="CY198" s="420"/>
      <c r="CZ198" s="418"/>
      <c r="DA198" s="419"/>
      <c r="DB198" s="420"/>
      <c r="DC198" s="418"/>
      <c r="DD198" s="419"/>
      <c r="DE198" s="420"/>
      <c r="DF198" s="418"/>
      <c r="DG198" s="419"/>
      <c r="DH198" s="420"/>
      <c r="DI198" s="418"/>
      <c r="DJ198" s="419"/>
      <c r="DK198" s="420"/>
      <c r="DL198" s="418"/>
      <c r="DM198" s="419"/>
      <c r="DN198" s="420"/>
      <c r="DO198" s="418"/>
      <c r="DP198" s="419"/>
      <c r="DQ198" s="420"/>
      <c r="DR198" s="418"/>
      <c r="DS198" s="419"/>
      <c r="DT198" s="420"/>
    </row>
    <row r="199" spans="1:124" s="393" customFormat="1" ht="18" customHeight="1">
      <c r="A199" s="457"/>
      <c r="B199" s="493"/>
      <c r="C199" s="496"/>
      <c r="D199" s="488" t="s">
        <v>503</v>
      </c>
      <c r="E199" s="427"/>
      <c r="F199" s="428"/>
      <c r="G199" s="433"/>
      <c r="H199" s="427"/>
      <c r="I199" s="428"/>
      <c r="J199" s="433"/>
      <c r="K199" s="427"/>
      <c r="L199" s="428"/>
      <c r="M199" s="433"/>
      <c r="N199" s="427"/>
      <c r="O199" s="428"/>
      <c r="P199" s="433"/>
      <c r="Q199" s="427"/>
      <c r="R199" s="428"/>
      <c r="S199" s="433"/>
      <c r="T199" s="427"/>
      <c r="U199" s="428"/>
      <c r="V199" s="433"/>
      <c r="W199" s="427"/>
      <c r="X199" s="428"/>
      <c r="Y199" s="433"/>
      <c r="Z199" s="427"/>
      <c r="AA199" s="428"/>
      <c r="AB199" s="433"/>
      <c r="AC199" s="427"/>
      <c r="AD199" s="428"/>
      <c r="AE199" s="433"/>
      <c r="AF199" s="427"/>
      <c r="AG199" s="428"/>
      <c r="AH199" s="433"/>
      <c r="AI199" s="427"/>
      <c r="AJ199" s="428"/>
      <c r="AK199" s="433"/>
      <c r="AL199" s="427"/>
      <c r="AM199" s="428"/>
      <c r="AN199" s="433"/>
      <c r="AO199" s="427"/>
      <c r="AP199" s="428"/>
      <c r="AQ199" s="433"/>
      <c r="AR199" s="427"/>
      <c r="AS199" s="428"/>
      <c r="AT199" s="433"/>
      <c r="AU199" s="427"/>
      <c r="AV199" s="428"/>
      <c r="AW199" s="433"/>
      <c r="AX199" s="427"/>
      <c r="AY199" s="428"/>
      <c r="AZ199" s="433"/>
      <c r="BA199" s="427"/>
      <c r="BB199" s="428"/>
      <c r="BC199" s="433"/>
      <c r="BD199" s="427"/>
      <c r="BE199" s="428"/>
      <c r="BF199" s="433"/>
      <c r="BG199" s="427"/>
      <c r="BH199" s="428"/>
      <c r="BI199" s="433"/>
      <c r="BJ199" s="427"/>
      <c r="BK199" s="428"/>
      <c r="BL199" s="433"/>
      <c r="BM199" s="427"/>
      <c r="BN199" s="428"/>
      <c r="BO199" s="433"/>
      <c r="BP199" s="427"/>
      <c r="BQ199" s="428"/>
      <c r="BR199" s="433"/>
      <c r="BS199" s="427"/>
      <c r="BT199" s="428"/>
      <c r="BU199" s="433"/>
      <c r="BV199" s="427"/>
      <c r="BW199" s="428"/>
      <c r="BX199" s="433"/>
      <c r="BY199" s="427"/>
      <c r="BZ199" s="428"/>
      <c r="CA199" s="433"/>
      <c r="CB199" s="427" t="s">
        <v>202</v>
      </c>
      <c r="CC199" s="428" t="s">
        <v>639</v>
      </c>
      <c r="CD199" s="429">
        <v>101</v>
      </c>
      <c r="CE199" s="427"/>
      <c r="CF199" s="428"/>
      <c r="CG199" s="429"/>
      <c r="CH199" s="427"/>
      <c r="CI199" s="428"/>
      <c r="CJ199" s="429"/>
      <c r="CK199" s="427"/>
      <c r="CL199" s="428"/>
      <c r="CM199" s="429"/>
      <c r="CN199" s="427"/>
      <c r="CO199" s="428"/>
      <c r="CP199" s="429"/>
      <c r="CQ199" s="427"/>
      <c r="CR199" s="428"/>
      <c r="CS199" s="429"/>
      <c r="CT199" s="427"/>
      <c r="CU199" s="428"/>
      <c r="CV199" s="429"/>
      <c r="CW199" s="427"/>
      <c r="CX199" s="428"/>
      <c r="CY199" s="429"/>
      <c r="CZ199" s="427"/>
      <c r="DA199" s="428"/>
      <c r="DB199" s="429"/>
      <c r="DC199" s="427"/>
      <c r="DD199" s="428"/>
      <c r="DE199" s="429"/>
      <c r="DF199" s="427"/>
      <c r="DG199" s="428"/>
      <c r="DH199" s="429"/>
      <c r="DI199" s="427"/>
      <c r="DJ199" s="428"/>
      <c r="DK199" s="429"/>
      <c r="DL199" s="427"/>
      <c r="DM199" s="428"/>
      <c r="DN199" s="429"/>
      <c r="DO199" s="427"/>
      <c r="DP199" s="428"/>
      <c r="DQ199" s="429"/>
      <c r="DR199" s="427"/>
      <c r="DS199" s="428"/>
      <c r="DT199" s="429"/>
    </row>
    <row r="200" spans="1:124" s="393" customFormat="1" ht="18" customHeight="1" thickBot="1">
      <c r="A200" s="457"/>
      <c r="B200" s="494"/>
      <c r="C200" s="497"/>
      <c r="D200" s="489"/>
      <c r="E200" s="430"/>
      <c r="F200" s="431"/>
      <c r="G200" s="432"/>
      <c r="H200" s="430"/>
      <c r="I200" s="431"/>
      <c r="J200" s="432"/>
      <c r="K200" s="430"/>
      <c r="L200" s="431"/>
      <c r="M200" s="432"/>
      <c r="N200" s="430"/>
      <c r="O200" s="431"/>
      <c r="P200" s="432"/>
      <c r="Q200" s="430"/>
      <c r="R200" s="431"/>
      <c r="S200" s="432"/>
      <c r="T200" s="430"/>
      <c r="U200" s="431"/>
      <c r="V200" s="432"/>
      <c r="W200" s="430"/>
      <c r="X200" s="431"/>
      <c r="Y200" s="432"/>
      <c r="Z200" s="430"/>
      <c r="AA200" s="431"/>
      <c r="AB200" s="432"/>
      <c r="AC200" s="430"/>
      <c r="AD200" s="431"/>
      <c r="AE200" s="432"/>
      <c r="AF200" s="430"/>
      <c r="AG200" s="431"/>
      <c r="AH200" s="432"/>
      <c r="AI200" s="430"/>
      <c r="AJ200" s="431"/>
      <c r="AK200" s="432"/>
      <c r="AL200" s="430"/>
      <c r="AM200" s="431"/>
      <c r="AN200" s="432"/>
      <c r="AO200" s="430"/>
      <c r="AP200" s="431"/>
      <c r="AQ200" s="432"/>
      <c r="AR200" s="430"/>
      <c r="AS200" s="431"/>
      <c r="AT200" s="432"/>
      <c r="AU200" s="430"/>
      <c r="AV200" s="431"/>
      <c r="AW200" s="432"/>
      <c r="AX200" s="430"/>
      <c r="AY200" s="431"/>
      <c r="AZ200" s="432"/>
      <c r="BA200" s="430"/>
      <c r="BB200" s="431"/>
      <c r="BC200" s="432"/>
      <c r="BD200" s="430"/>
      <c r="BE200" s="431"/>
      <c r="BF200" s="432"/>
      <c r="BG200" s="430"/>
      <c r="BH200" s="431"/>
      <c r="BI200" s="432"/>
      <c r="BJ200" s="430"/>
      <c r="BK200" s="431"/>
      <c r="BL200" s="432"/>
      <c r="BM200" s="430"/>
      <c r="BN200" s="431"/>
      <c r="BO200" s="432"/>
      <c r="BP200" s="430"/>
      <c r="BQ200" s="431"/>
      <c r="BR200" s="432"/>
      <c r="BS200" s="430"/>
      <c r="BT200" s="431"/>
      <c r="BU200" s="432"/>
      <c r="BV200" s="430"/>
      <c r="BW200" s="431"/>
      <c r="BX200" s="432"/>
      <c r="BY200" s="430"/>
      <c r="BZ200" s="431"/>
      <c r="CA200" s="432"/>
      <c r="CB200" s="430"/>
      <c r="CC200" s="431" t="s">
        <v>634</v>
      </c>
      <c r="CD200" s="432">
        <v>104</v>
      </c>
      <c r="CE200" s="430"/>
      <c r="CF200" s="431"/>
      <c r="CG200" s="432"/>
      <c r="CH200" s="430"/>
      <c r="CI200" s="431"/>
      <c r="CJ200" s="432"/>
      <c r="CK200" s="430"/>
      <c r="CL200" s="431"/>
      <c r="CM200" s="432"/>
      <c r="CN200" s="430"/>
      <c r="CO200" s="431"/>
      <c r="CP200" s="432"/>
      <c r="CQ200" s="430"/>
      <c r="CR200" s="431"/>
      <c r="CS200" s="432"/>
      <c r="CT200" s="430"/>
      <c r="CU200" s="431"/>
      <c r="CV200" s="432"/>
      <c r="CW200" s="430"/>
      <c r="CX200" s="431"/>
      <c r="CY200" s="432"/>
      <c r="CZ200" s="430"/>
      <c r="DA200" s="431"/>
      <c r="DB200" s="432"/>
      <c r="DC200" s="430"/>
      <c r="DD200" s="431"/>
      <c r="DE200" s="432"/>
      <c r="DF200" s="430"/>
      <c r="DG200" s="431"/>
      <c r="DH200" s="432"/>
      <c r="DI200" s="430"/>
      <c r="DJ200" s="431"/>
      <c r="DK200" s="432"/>
      <c r="DL200" s="430"/>
      <c r="DM200" s="431"/>
      <c r="DN200" s="432"/>
      <c r="DO200" s="430"/>
      <c r="DP200" s="431"/>
      <c r="DQ200" s="432"/>
      <c r="DR200" s="430"/>
      <c r="DS200" s="431"/>
      <c r="DT200" s="432"/>
    </row>
    <row r="201" spans="1:124" s="393" customFormat="1" ht="18" customHeight="1">
      <c r="A201" s="457"/>
      <c r="B201" s="492" t="s">
        <v>54</v>
      </c>
      <c r="C201" s="495">
        <v>44894</v>
      </c>
      <c r="D201" s="490" t="s">
        <v>501</v>
      </c>
      <c r="E201" s="412"/>
      <c r="F201" s="413"/>
      <c r="G201" s="414"/>
      <c r="H201" s="412"/>
      <c r="I201" s="413"/>
      <c r="J201" s="414"/>
      <c r="K201" s="412"/>
      <c r="L201" s="413"/>
      <c r="M201" s="414"/>
      <c r="N201" s="412"/>
      <c r="O201" s="413"/>
      <c r="P201" s="414"/>
      <c r="Q201" s="412"/>
      <c r="R201" s="413"/>
      <c r="S201" s="414"/>
      <c r="T201" s="412"/>
      <c r="U201" s="413"/>
      <c r="V201" s="414"/>
      <c r="W201" s="412"/>
      <c r="X201" s="413"/>
      <c r="Y201" s="414"/>
      <c r="Z201" s="412"/>
      <c r="AA201" s="413"/>
      <c r="AB201" s="414"/>
      <c r="AC201" s="412"/>
      <c r="AD201" s="413"/>
      <c r="AE201" s="414"/>
      <c r="AF201" s="412"/>
      <c r="AG201" s="413"/>
      <c r="AH201" s="414"/>
      <c r="AI201" s="412"/>
      <c r="AJ201" s="413"/>
      <c r="AK201" s="414"/>
      <c r="AL201" s="412"/>
      <c r="AM201" s="413"/>
      <c r="AN201" s="414"/>
      <c r="AO201" s="412"/>
      <c r="AP201" s="413"/>
      <c r="AQ201" s="414"/>
      <c r="AR201" s="412"/>
      <c r="AS201" s="413"/>
      <c r="AT201" s="414"/>
      <c r="AU201" s="412"/>
      <c r="AV201" s="413"/>
      <c r="AW201" s="414"/>
      <c r="AX201" s="412"/>
      <c r="AY201" s="413"/>
      <c r="AZ201" s="414"/>
      <c r="BA201" s="412"/>
      <c r="BB201" s="413"/>
      <c r="BC201" s="414"/>
      <c r="BD201" s="412"/>
      <c r="BE201" s="413"/>
      <c r="BF201" s="414"/>
      <c r="BG201" s="412"/>
      <c r="BH201" s="413"/>
      <c r="BI201" s="414"/>
      <c r="BJ201" s="412"/>
      <c r="BK201" s="413"/>
      <c r="BL201" s="414"/>
      <c r="BM201" s="412"/>
      <c r="BN201" s="413"/>
      <c r="BO201" s="414"/>
      <c r="BP201" s="412"/>
      <c r="BQ201" s="413"/>
      <c r="BR201" s="414"/>
      <c r="BS201" s="412"/>
      <c r="BT201" s="413"/>
      <c r="BU201" s="414"/>
      <c r="BV201" s="412" t="s">
        <v>185</v>
      </c>
      <c r="BW201" s="413" t="s">
        <v>453</v>
      </c>
      <c r="BX201" s="414">
        <v>101</v>
      </c>
      <c r="BY201" s="412" t="s">
        <v>180</v>
      </c>
      <c r="BZ201" s="413" t="s">
        <v>625</v>
      </c>
      <c r="CA201" s="414">
        <v>104</v>
      </c>
      <c r="CB201" s="412" t="s">
        <v>197</v>
      </c>
      <c r="CC201" s="413" t="s">
        <v>41</v>
      </c>
      <c r="CD201" s="414" t="s">
        <v>18</v>
      </c>
      <c r="CE201" s="412" t="s">
        <v>171</v>
      </c>
      <c r="CF201" s="413" t="s">
        <v>629</v>
      </c>
      <c r="CG201" s="414">
        <v>301</v>
      </c>
      <c r="CH201" s="412"/>
      <c r="CI201" s="413"/>
      <c r="CJ201" s="414"/>
      <c r="CK201" s="412"/>
      <c r="CL201" s="413"/>
      <c r="CM201" s="414"/>
      <c r="CN201" s="412"/>
      <c r="CO201" s="413"/>
      <c r="CP201" s="414"/>
      <c r="CQ201" s="412"/>
      <c r="CR201" s="413"/>
      <c r="CS201" s="414"/>
      <c r="CT201" s="412"/>
      <c r="CU201" s="413"/>
      <c r="CV201" s="414"/>
      <c r="CW201" s="412"/>
      <c r="CX201" s="413"/>
      <c r="CY201" s="414"/>
      <c r="CZ201" s="412"/>
      <c r="DA201" s="413"/>
      <c r="DB201" s="414"/>
      <c r="DC201" s="412"/>
      <c r="DD201" s="413"/>
      <c r="DE201" s="414"/>
      <c r="DF201" s="412"/>
      <c r="DG201" s="413"/>
      <c r="DH201" s="414"/>
      <c r="DI201" s="412"/>
      <c r="DJ201" s="413"/>
      <c r="DK201" s="414"/>
      <c r="DL201" s="412"/>
      <c r="DM201" s="413"/>
      <c r="DN201" s="414"/>
      <c r="DO201" s="412"/>
      <c r="DP201" s="413"/>
      <c r="DQ201" s="414"/>
      <c r="DR201" s="412"/>
      <c r="DS201" s="413"/>
      <c r="DT201" s="414"/>
    </row>
    <row r="202" spans="1:124" s="393" customFormat="1" ht="18" customHeight="1">
      <c r="A202" s="457"/>
      <c r="B202" s="493"/>
      <c r="C202" s="496"/>
      <c r="D202" s="491"/>
      <c r="E202" s="418"/>
      <c r="F202" s="419"/>
      <c r="G202" s="420"/>
      <c r="H202" s="418"/>
      <c r="I202" s="419"/>
      <c r="J202" s="420"/>
      <c r="K202" s="418"/>
      <c r="L202" s="419"/>
      <c r="M202" s="420"/>
      <c r="N202" s="418"/>
      <c r="O202" s="419"/>
      <c r="P202" s="420"/>
      <c r="Q202" s="418"/>
      <c r="R202" s="419"/>
      <c r="S202" s="420"/>
      <c r="T202" s="418"/>
      <c r="U202" s="419"/>
      <c r="V202" s="420"/>
      <c r="W202" s="418"/>
      <c r="X202" s="419"/>
      <c r="Y202" s="420"/>
      <c r="Z202" s="418"/>
      <c r="AA202" s="419"/>
      <c r="AB202" s="420"/>
      <c r="AC202" s="418"/>
      <c r="AD202" s="419"/>
      <c r="AE202" s="420"/>
      <c r="AF202" s="418"/>
      <c r="AG202" s="419"/>
      <c r="AH202" s="420"/>
      <c r="AI202" s="418"/>
      <c r="AJ202" s="419"/>
      <c r="AK202" s="420"/>
      <c r="AL202" s="418"/>
      <c r="AM202" s="419"/>
      <c r="AN202" s="420"/>
      <c r="AO202" s="418"/>
      <c r="AP202" s="419"/>
      <c r="AQ202" s="420"/>
      <c r="AR202" s="418"/>
      <c r="AS202" s="419"/>
      <c r="AT202" s="420"/>
      <c r="AU202" s="418"/>
      <c r="AV202" s="419"/>
      <c r="AW202" s="420"/>
      <c r="AX202" s="418"/>
      <c r="AY202" s="419"/>
      <c r="AZ202" s="420"/>
      <c r="BA202" s="418"/>
      <c r="BB202" s="419"/>
      <c r="BC202" s="420"/>
      <c r="BD202" s="418"/>
      <c r="BE202" s="419"/>
      <c r="BF202" s="420"/>
      <c r="BG202" s="418"/>
      <c r="BH202" s="419"/>
      <c r="BI202" s="420"/>
      <c r="BJ202" s="418"/>
      <c r="BK202" s="419"/>
      <c r="BL202" s="420"/>
      <c r="BM202" s="418"/>
      <c r="BN202" s="419"/>
      <c r="BO202" s="420"/>
      <c r="BP202" s="418"/>
      <c r="BQ202" s="419"/>
      <c r="BR202" s="420"/>
      <c r="BS202" s="418"/>
      <c r="BT202" s="419"/>
      <c r="BU202" s="420"/>
      <c r="BV202" s="418" t="s">
        <v>180</v>
      </c>
      <c r="BW202" s="419"/>
      <c r="BX202" s="420"/>
      <c r="BY202" s="418" t="s">
        <v>181</v>
      </c>
      <c r="BZ202" s="419"/>
      <c r="CA202" s="420"/>
      <c r="CB202" s="418"/>
      <c r="CC202" s="419"/>
      <c r="CD202" s="420"/>
      <c r="CE202" s="418" t="s">
        <v>172</v>
      </c>
      <c r="CF202" s="419"/>
      <c r="CG202" s="420"/>
      <c r="CH202" s="418"/>
      <c r="CI202" s="419"/>
      <c r="CJ202" s="420"/>
      <c r="CK202" s="418"/>
      <c r="CL202" s="419"/>
      <c r="CM202" s="420"/>
      <c r="CN202" s="418"/>
      <c r="CO202" s="419"/>
      <c r="CP202" s="420"/>
      <c r="CQ202" s="418"/>
      <c r="CR202" s="419"/>
      <c r="CS202" s="420"/>
      <c r="CT202" s="418"/>
      <c r="CU202" s="419"/>
      <c r="CV202" s="420"/>
      <c r="CW202" s="418"/>
      <c r="CX202" s="419"/>
      <c r="CY202" s="420"/>
      <c r="CZ202" s="418"/>
      <c r="DA202" s="419"/>
      <c r="DB202" s="420"/>
      <c r="DC202" s="418"/>
      <c r="DD202" s="419"/>
      <c r="DE202" s="420"/>
      <c r="DF202" s="418"/>
      <c r="DG202" s="419"/>
      <c r="DH202" s="420"/>
      <c r="DI202" s="418"/>
      <c r="DJ202" s="419"/>
      <c r="DK202" s="420"/>
      <c r="DL202" s="418"/>
      <c r="DM202" s="419"/>
      <c r="DN202" s="420"/>
      <c r="DO202" s="418"/>
      <c r="DP202" s="419"/>
      <c r="DQ202" s="420"/>
      <c r="DR202" s="418"/>
      <c r="DS202" s="419"/>
      <c r="DT202" s="420"/>
    </row>
    <row r="203" spans="1:124" s="393" customFormat="1" ht="18" customHeight="1">
      <c r="A203" s="457"/>
      <c r="B203" s="493"/>
      <c r="C203" s="496"/>
      <c r="D203" s="488" t="s">
        <v>502</v>
      </c>
      <c r="E203" s="424"/>
      <c r="F203" s="425"/>
      <c r="G203" s="426"/>
      <c r="H203" s="424"/>
      <c r="I203" s="425"/>
      <c r="J203" s="426"/>
      <c r="K203" s="424"/>
      <c r="L203" s="425"/>
      <c r="M203" s="426"/>
      <c r="N203" s="424"/>
      <c r="O203" s="425"/>
      <c r="P203" s="426"/>
      <c r="Q203" s="424"/>
      <c r="R203" s="425"/>
      <c r="S203" s="426"/>
      <c r="T203" s="424"/>
      <c r="U203" s="425"/>
      <c r="V203" s="426"/>
      <c r="W203" s="424"/>
      <c r="X203" s="425"/>
      <c r="Y203" s="426"/>
      <c r="Z203" s="424"/>
      <c r="AA203" s="425"/>
      <c r="AB203" s="426"/>
      <c r="AC203" s="424"/>
      <c r="AD203" s="425"/>
      <c r="AE203" s="426"/>
      <c r="AF203" s="424"/>
      <c r="AG203" s="425"/>
      <c r="AH203" s="426"/>
      <c r="AI203" s="424"/>
      <c r="AJ203" s="425"/>
      <c r="AK203" s="426"/>
      <c r="AL203" s="424"/>
      <c r="AM203" s="425"/>
      <c r="AN203" s="426"/>
      <c r="AO203" s="424"/>
      <c r="AP203" s="425"/>
      <c r="AQ203" s="426"/>
      <c r="AR203" s="424"/>
      <c r="AS203" s="425"/>
      <c r="AT203" s="426"/>
      <c r="AU203" s="424"/>
      <c r="AV203" s="425"/>
      <c r="AW203" s="426"/>
      <c r="AX203" s="424"/>
      <c r="AY203" s="425"/>
      <c r="AZ203" s="426"/>
      <c r="BA203" s="424"/>
      <c r="BB203" s="425"/>
      <c r="BC203" s="426"/>
      <c r="BD203" s="424"/>
      <c r="BE203" s="425"/>
      <c r="BF203" s="426"/>
      <c r="BG203" s="424"/>
      <c r="BH203" s="425"/>
      <c r="BI203" s="426"/>
      <c r="BJ203" s="424"/>
      <c r="BK203" s="425"/>
      <c r="BL203" s="426"/>
      <c r="BM203" s="424"/>
      <c r="BN203" s="425"/>
      <c r="BO203" s="426"/>
      <c r="BP203" s="424"/>
      <c r="BQ203" s="425"/>
      <c r="BR203" s="426"/>
      <c r="BS203" s="424"/>
      <c r="BT203" s="425"/>
      <c r="BU203" s="426"/>
      <c r="BV203" s="424" t="s">
        <v>181</v>
      </c>
      <c r="BW203" s="425" t="s">
        <v>33</v>
      </c>
      <c r="BX203" s="426">
        <v>101</v>
      </c>
      <c r="BY203" s="424" t="s">
        <v>179</v>
      </c>
      <c r="BZ203" s="425" t="s">
        <v>36</v>
      </c>
      <c r="CA203" s="426">
        <v>104</v>
      </c>
      <c r="CB203" s="424" t="s">
        <v>195</v>
      </c>
      <c r="CC203" s="425" t="s">
        <v>15</v>
      </c>
      <c r="CD203" s="426" t="s">
        <v>8</v>
      </c>
      <c r="CE203" s="424" t="s">
        <v>173</v>
      </c>
      <c r="CF203" s="425" t="s">
        <v>39</v>
      </c>
      <c r="CG203" s="426">
        <v>301</v>
      </c>
      <c r="CH203" s="424"/>
      <c r="CI203" s="425"/>
      <c r="CJ203" s="426"/>
      <c r="CK203" s="424"/>
      <c r="CL203" s="425"/>
      <c r="CM203" s="426"/>
      <c r="CN203" s="424"/>
      <c r="CO203" s="425"/>
      <c r="CP203" s="426"/>
      <c r="CQ203" s="424"/>
      <c r="CR203" s="425"/>
      <c r="CS203" s="426"/>
      <c r="CT203" s="424"/>
      <c r="CU203" s="425"/>
      <c r="CV203" s="426"/>
      <c r="CW203" s="424"/>
      <c r="CX203" s="425"/>
      <c r="CY203" s="426"/>
      <c r="CZ203" s="424"/>
      <c r="DA203" s="425"/>
      <c r="DB203" s="426"/>
      <c r="DC203" s="424"/>
      <c r="DD203" s="425"/>
      <c r="DE203" s="426"/>
      <c r="DF203" s="424"/>
      <c r="DG203" s="425"/>
      <c r="DH203" s="426"/>
      <c r="DI203" s="424"/>
      <c r="DJ203" s="425"/>
      <c r="DK203" s="426"/>
      <c r="DL203" s="424"/>
      <c r="DM203" s="425"/>
      <c r="DN203" s="426"/>
      <c r="DO203" s="424"/>
      <c r="DP203" s="425"/>
      <c r="DQ203" s="426"/>
      <c r="DR203" s="424"/>
      <c r="DS203" s="425"/>
      <c r="DT203" s="426"/>
    </row>
    <row r="204" spans="1:124" s="393" customFormat="1" ht="18" customHeight="1">
      <c r="A204" s="457"/>
      <c r="B204" s="493"/>
      <c r="C204" s="496"/>
      <c r="D204" s="491"/>
      <c r="E204" s="418"/>
      <c r="F204" s="419"/>
      <c r="G204" s="420"/>
      <c r="H204" s="418"/>
      <c r="I204" s="419"/>
      <c r="J204" s="420"/>
      <c r="K204" s="418"/>
      <c r="L204" s="419"/>
      <c r="M204" s="420"/>
      <c r="N204" s="418"/>
      <c r="O204" s="419"/>
      <c r="P204" s="420"/>
      <c r="Q204" s="418"/>
      <c r="R204" s="419"/>
      <c r="S204" s="420"/>
      <c r="T204" s="418"/>
      <c r="U204" s="419"/>
      <c r="V204" s="420"/>
      <c r="W204" s="418"/>
      <c r="X204" s="419"/>
      <c r="Y204" s="420"/>
      <c r="Z204" s="418"/>
      <c r="AA204" s="419"/>
      <c r="AB204" s="420"/>
      <c r="AC204" s="418"/>
      <c r="AD204" s="419"/>
      <c r="AE204" s="420"/>
      <c r="AF204" s="418"/>
      <c r="AG204" s="419"/>
      <c r="AH204" s="420"/>
      <c r="AI204" s="418"/>
      <c r="AJ204" s="419"/>
      <c r="AK204" s="420"/>
      <c r="AL204" s="418"/>
      <c r="AM204" s="419"/>
      <c r="AN204" s="420"/>
      <c r="AO204" s="418"/>
      <c r="AP204" s="419"/>
      <c r="AQ204" s="420"/>
      <c r="AR204" s="418"/>
      <c r="AS204" s="419"/>
      <c r="AT204" s="420"/>
      <c r="AU204" s="418"/>
      <c r="AV204" s="419"/>
      <c r="AW204" s="420"/>
      <c r="AX204" s="418"/>
      <c r="AY204" s="419"/>
      <c r="AZ204" s="420"/>
      <c r="BA204" s="418"/>
      <c r="BB204" s="419"/>
      <c r="BC204" s="420"/>
      <c r="BD204" s="418"/>
      <c r="BE204" s="419"/>
      <c r="BF204" s="420"/>
      <c r="BG204" s="418"/>
      <c r="BH204" s="419"/>
      <c r="BI204" s="420"/>
      <c r="BJ204" s="418"/>
      <c r="BK204" s="419"/>
      <c r="BL204" s="420"/>
      <c r="BM204" s="418"/>
      <c r="BN204" s="419"/>
      <c r="BO204" s="420"/>
      <c r="BP204" s="418"/>
      <c r="BQ204" s="419"/>
      <c r="BR204" s="420"/>
      <c r="BS204" s="418"/>
      <c r="BT204" s="419"/>
      <c r="BU204" s="420"/>
      <c r="BV204" s="418"/>
      <c r="BW204" s="419"/>
      <c r="BX204" s="420"/>
      <c r="BY204" s="418"/>
      <c r="BZ204" s="419"/>
      <c r="CA204" s="420"/>
      <c r="CB204" s="418"/>
      <c r="CC204" s="419" t="s">
        <v>35</v>
      </c>
      <c r="CD204" s="420"/>
      <c r="CE204" s="418"/>
      <c r="CF204" s="419"/>
      <c r="CG204" s="420"/>
      <c r="CH204" s="418"/>
      <c r="CI204" s="419"/>
      <c r="CJ204" s="420"/>
      <c r="CK204" s="418"/>
      <c r="CL204" s="419"/>
      <c r="CM204" s="420"/>
      <c r="CN204" s="418"/>
      <c r="CO204" s="419"/>
      <c r="CP204" s="420"/>
      <c r="CQ204" s="418"/>
      <c r="CR204" s="419"/>
      <c r="CS204" s="420"/>
      <c r="CT204" s="418"/>
      <c r="CU204" s="419"/>
      <c r="CV204" s="420"/>
      <c r="CW204" s="418"/>
      <c r="CX204" s="419"/>
      <c r="CY204" s="420"/>
      <c r="CZ204" s="418"/>
      <c r="DA204" s="419"/>
      <c r="DB204" s="420"/>
      <c r="DC204" s="418"/>
      <c r="DD204" s="419"/>
      <c r="DE204" s="420"/>
      <c r="DF204" s="418"/>
      <c r="DG204" s="419"/>
      <c r="DH204" s="420"/>
      <c r="DI204" s="418"/>
      <c r="DJ204" s="419"/>
      <c r="DK204" s="420"/>
      <c r="DL204" s="418"/>
      <c r="DM204" s="419"/>
      <c r="DN204" s="420"/>
      <c r="DO204" s="418"/>
      <c r="DP204" s="419"/>
      <c r="DQ204" s="420"/>
      <c r="DR204" s="418"/>
      <c r="DS204" s="419"/>
      <c r="DT204" s="420"/>
    </row>
    <row r="205" spans="1:124" s="393" customFormat="1" ht="18" customHeight="1">
      <c r="A205" s="457"/>
      <c r="B205" s="493"/>
      <c r="C205" s="496"/>
      <c r="D205" s="488" t="s">
        <v>503</v>
      </c>
      <c r="E205" s="427"/>
      <c r="F205" s="428"/>
      <c r="G205" s="433"/>
      <c r="H205" s="427"/>
      <c r="I205" s="428"/>
      <c r="J205" s="433"/>
      <c r="K205" s="427"/>
      <c r="L205" s="428"/>
      <c r="M205" s="433"/>
      <c r="N205" s="427"/>
      <c r="O205" s="428"/>
      <c r="P205" s="433"/>
      <c r="Q205" s="427"/>
      <c r="R205" s="428"/>
      <c r="S205" s="433"/>
      <c r="T205" s="427"/>
      <c r="U205" s="428"/>
      <c r="V205" s="433"/>
      <c r="W205" s="427"/>
      <c r="X205" s="428"/>
      <c r="Y205" s="433"/>
      <c r="Z205" s="427"/>
      <c r="AA205" s="428"/>
      <c r="AB205" s="433"/>
      <c r="AC205" s="427"/>
      <c r="AD205" s="428"/>
      <c r="AE205" s="433"/>
      <c r="AF205" s="427"/>
      <c r="AG205" s="428"/>
      <c r="AH205" s="433"/>
      <c r="AI205" s="427"/>
      <c r="AJ205" s="428"/>
      <c r="AK205" s="433"/>
      <c r="AL205" s="427"/>
      <c r="AM205" s="428"/>
      <c r="AN205" s="433"/>
      <c r="AO205" s="427"/>
      <c r="AP205" s="428"/>
      <c r="AQ205" s="433"/>
      <c r="AR205" s="427"/>
      <c r="AS205" s="428"/>
      <c r="AT205" s="433"/>
      <c r="AU205" s="427"/>
      <c r="AV205" s="428"/>
      <c r="AW205" s="433"/>
      <c r="AX205" s="427"/>
      <c r="AY205" s="428"/>
      <c r="AZ205" s="433"/>
      <c r="BA205" s="427"/>
      <c r="BB205" s="428"/>
      <c r="BC205" s="433"/>
      <c r="BD205" s="427"/>
      <c r="BE205" s="428"/>
      <c r="BF205" s="433"/>
      <c r="BG205" s="427"/>
      <c r="BH205" s="428"/>
      <c r="BI205" s="433"/>
      <c r="BJ205" s="427"/>
      <c r="BK205" s="428"/>
      <c r="BL205" s="433"/>
      <c r="BM205" s="427"/>
      <c r="BN205" s="428"/>
      <c r="BO205" s="433"/>
      <c r="BP205" s="427"/>
      <c r="BQ205" s="428"/>
      <c r="BR205" s="433"/>
      <c r="BS205" s="427"/>
      <c r="BT205" s="428"/>
      <c r="BU205" s="433"/>
      <c r="BV205" s="427" t="s">
        <v>200</v>
      </c>
      <c r="BW205" s="428" t="s">
        <v>651</v>
      </c>
      <c r="BX205" s="433">
        <v>101</v>
      </c>
      <c r="BY205" s="427" t="s">
        <v>200</v>
      </c>
      <c r="BZ205" s="428" t="s">
        <v>647</v>
      </c>
      <c r="CA205" s="433">
        <v>301</v>
      </c>
      <c r="CB205" s="427" t="s">
        <v>399</v>
      </c>
      <c r="CC205" s="428" t="s">
        <v>636</v>
      </c>
      <c r="CD205" s="429">
        <v>302</v>
      </c>
      <c r="CE205" s="427"/>
      <c r="CF205" s="428"/>
      <c r="CG205" s="429"/>
      <c r="CH205" s="427"/>
      <c r="CI205" s="428"/>
      <c r="CJ205" s="429"/>
      <c r="CK205" s="427"/>
      <c r="CL205" s="428"/>
      <c r="CM205" s="429"/>
      <c r="CN205" s="427"/>
      <c r="CO205" s="428"/>
      <c r="CP205" s="429"/>
      <c r="CQ205" s="427"/>
      <c r="CR205" s="428"/>
      <c r="CS205" s="429"/>
      <c r="CT205" s="427"/>
      <c r="CU205" s="428"/>
      <c r="CV205" s="429"/>
      <c r="CW205" s="427"/>
      <c r="CX205" s="428"/>
      <c r="CY205" s="429"/>
      <c r="CZ205" s="427"/>
      <c r="DA205" s="428"/>
      <c r="DB205" s="429"/>
      <c r="DC205" s="427"/>
      <c r="DD205" s="428"/>
      <c r="DE205" s="429"/>
      <c r="DF205" s="427"/>
      <c r="DG205" s="428"/>
      <c r="DH205" s="429"/>
      <c r="DI205" s="427"/>
      <c r="DJ205" s="428"/>
      <c r="DK205" s="429"/>
      <c r="DL205" s="427"/>
      <c r="DM205" s="428"/>
      <c r="DN205" s="429"/>
      <c r="DO205" s="427"/>
      <c r="DP205" s="428"/>
      <c r="DQ205" s="429"/>
      <c r="DR205" s="427"/>
      <c r="DS205" s="428"/>
      <c r="DT205" s="429"/>
    </row>
    <row r="206" spans="1:124" s="393" customFormat="1" ht="18" customHeight="1" thickBot="1">
      <c r="A206" s="458"/>
      <c r="B206" s="494"/>
      <c r="C206" s="497"/>
      <c r="D206" s="489"/>
      <c r="E206" s="430"/>
      <c r="F206" s="431"/>
      <c r="G206" s="432"/>
      <c r="H206" s="430"/>
      <c r="I206" s="431"/>
      <c r="J206" s="432"/>
      <c r="K206" s="430"/>
      <c r="L206" s="431"/>
      <c r="M206" s="432"/>
      <c r="N206" s="430"/>
      <c r="O206" s="431"/>
      <c r="P206" s="432"/>
      <c r="Q206" s="430"/>
      <c r="R206" s="431"/>
      <c r="S206" s="432"/>
      <c r="T206" s="430"/>
      <c r="U206" s="431"/>
      <c r="V206" s="432"/>
      <c r="W206" s="430"/>
      <c r="X206" s="431"/>
      <c r="Y206" s="432"/>
      <c r="Z206" s="430"/>
      <c r="AA206" s="431"/>
      <c r="AB206" s="432"/>
      <c r="AC206" s="430"/>
      <c r="AD206" s="431"/>
      <c r="AE206" s="432"/>
      <c r="AF206" s="430"/>
      <c r="AG206" s="431"/>
      <c r="AH206" s="432"/>
      <c r="AI206" s="430"/>
      <c r="AJ206" s="431"/>
      <c r="AK206" s="432"/>
      <c r="AL206" s="430"/>
      <c r="AM206" s="431"/>
      <c r="AN206" s="432"/>
      <c r="AO206" s="430"/>
      <c r="AP206" s="431"/>
      <c r="AQ206" s="432"/>
      <c r="AR206" s="430"/>
      <c r="AS206" s="431"/>
      <c r="AT206" s="432"/>
      <c r="AU206" s="430"/>
      <c r="AV206" s="431"/>
      <c r="AW206" s="432"/>
      <c r="AX206" s="430"/>
      <c r="AY206" s="431"/>
      <c r="AZ206" s="432"/>
      <c r="BA206" s="430"/>
      <c r="BB206" s="431"/>
      <c r="BC206" s="432"/>
      <c r="BD206" s="430"/>
      <c r="BE206" s="431"/>
      <c r="BF206" s="432"/>
      <c r="BG206" s="430"/>
      <c r="BH206" s="431"/>
      <c r="BI206" s="432"/>
      <c r="BJ206" s="430"/>
      <c r="BK206" s="431"/>
      <c r="BL206" s="432"/>
      <c r="BM206" s="430"/>
      <c r="BN206" s="431"/>
      <c r="BO206" s="432"/>
      <c r="BP206" s="430"/>
      <c r="BQ206" s="431"/>
      <c r="BR206" s="432"/>
      <c r="BS206" s="430"/>
      <c r="BT206" s="431"/>
      <c r="BU206" s="432"/>
      <c r="BV206" s="430"/>
      <c r="BW206" s="431" t="s">
        <v>640</v>
      </c>
      <c r="BX206" s="432">
        <v>104</v>
      </c>
      <c r="BY206" s="430"/>
      <c r="BZ206" s="431" t="s">
        <v>642</v>
      </c>
      <c r="CA206" s="432">
        <v>304</v>
      </c>
      <c r="CB206" s="430"/>
      <c r="CC206" s="431"/>
      <c r="CD206" s="432"/>
      <c r="CE206" s="430"/>
      <c r="CF206" s="431"/>
      <c r="CG206" s="432"/>
      <c r="CH206" s="430"/>
      <c r="CI206" s="431"/>
      <c r="CJ206" s="432"/>
      <c r="CK206" s="430"/>
      <c r="CL206" s="431"/>
      <c r="CM206" s="432"/>
      <c r="CN206" s="430"/>
      <c r="CO206" s="431"/>
      <c r="CP206" s="432"/>
      <c r="CQ206" s="430"/>
      <c r="CR206" s="431"/>
      <c r="CS206" s="432"/>
      <c r="CT206" s="430"/>
      <c r="CU206" s="431"/>
      <c r="CV206" s="432"/>
      <c r="CW206" s="430"/>
      <c r="CX206" s="431"/>
      <c r="CY206" s="432"/>
      <c r="CZ206" s="430"/>
      <c r="DA206" s="431"/>
      <c r="DB206" s="432"/>
      <c r="DC206" s="430"/>
      <c r="DD206" s="431"/>
      <c r="DE206" s="432"/>
      <c r="DF206" s="430"/>
      <c r="DG206" s="431"/>
      <c r="DH206" s="432"/>
      <c r="DI206" s="430"/>
      <c r="DJ206" s="431"/>
      <c r="DK206" s="432"/>
      <c r="DL206" s="430"/>
      <c r="DM206" s="431"/>
      <c r="DN206" s="432"/>
      <c r="DO206" s="430"/>
      <c r="DP206" s="431"/>
      <c r="DQ206" s="432"/>
      <c r="DR206" s="430"/>
      <c r="DS206" s="431"/>
      <c r="DT206" s="432"/>
    </row>
    <row r="207" spans="1:124" s="393" customFormat="1" ht="18" customHeight="1">
      <c r="A207" s="459"/>
      <c r="B207" s="492" t="s">
        <v>55</v>
      </c>
      <c r="C207" s="495">
        <v>44895</v>
      </c>
      <c r="D207" s="490" t="s">
        <v>501</v>
      </c>
      <c r="E207" s="412"/>
      <c r="F207" s="413"/>
      <c r="G207" s="414"/>
      <c r="H207" s="412"/>
      <c r="I207" s="413"/>
      <c r="J207" s="414"/>
      <c r="K207" s="412"/>
      <c r="L207" s="413"/>
      <c r="M207" s="414"/>
      <c r="N207" s="412"/>
      <c r="O207" s="413"/>
      <c r="P207" s="414"/>
      <c r="Q207" s="412"/>
      <c r="R207" s="413"/>
      <c r="S207" s="414"/>
      <c r="T207" s="412"/>
      <c r="U207" s="413"/>
      <c r="V207" s="414"/>
      <c r="W207" s="412"/>
      <c r="X207" s="413"/>
      <c r="Y207" s="414"/>
      <c r="Z207" s="412"/>
      <c r="AA207" s="413"/>
      <c r="AB207" s="414"/>
      <c r="AC207" s="412"/>
      <c r="AD207" s="413"/>
      <c r="AE207" s="414"/>
      <c r="AF207" s="412"/>
      <c r="AG207" s="413"/>
      <c r="AH207" s="414"/>
      <c r="AI207" s="412"/>
      <c r="AJ207" s="413"/>
      <c r="AK207" s="414"/>
      <c r="AL207" s="412"/>
      <c r="AM207" s="413"/>
      <c r="AN207" s="414"/>
      <c r="AO207" s="412"/>
      <c r="AP207" s="413"/>
      <c r="AQ207" s="414"/>
      <c r="AR207" s="412"/>
      <c r="AS207" s="413"/>
      <c r="AT207" s="414"/>
      <c r="AU207" s="412"/>
      <c r="AV207" s="413"/>
      <c r="AW207" s="414"/>
      <c r="AX207" s="412"/>
      <c r="AY207" s="413"/>
      <c r="AZ207" s="414"/>
      <c r="BA207" s="412"/>
      <c r="BB207" s="413"/>
      <c r="BC207" s="414"/>
      <c r="BD207" s="412"/>
      <c r="BE207" s="413"/>
      <c r="BF207" s="414"/>
      <c r="BG207" s="412"/>
      <c r="BH207" s="413"/>
      <c r="BI207" s="414"/>
      <c r="BJ207" s="412"/>
      <c r="BK207" s="413"/>
      <c r="BL207" s="414"/>
      <c r="BM207" s="412"/>
      <c r="BN207" s="413"/>
      <c r="BO207" s="414"/>
      <c r="BP207" s="412"/>
      <c r="BQ207" s="413"/>
      <c r="BR207" s="414"/>
      <c r="BS207" s="412"/>
      <c r="BT207" s="413"/>
      <c r="BU207" s="414"/>
      <c r="BV207" s="412" t="s">
        <v>182</v>
      </c>
      <c r="BW207" s="413" t="s">
        <v>633</v>
      </c>
      <c r="BX207" s="414">
        <v>101</v>
      </c>
      <c r="BY207" s="412" t="s">
        <v>183</v>
      </c>
      <c r="BZ207" s="413" t="s">
        <v>625</v>
      </c>
      <c r="CA207" s="414">
        <v>104</v>
      </c>
      <c r="CB207" s="412" t="s">
        <v>198</v>
      </c>
      <c r="CC207" s="413" t="s">
        <v>12</v>
      </c>
      <c r="CD207" s="414" t="s">
        <v>18</v>
      </c>
      <c r="CE207" s="412" t="s">
        <v>174</v>
      </c>
      <c r="CF207" s="413" t="s">
        <v>624</v>
      </c>
      <c r="CG207" s="414">
        <v>301</v>
      </c>
      <c r="CH207" s="412"/>
      <c r="CI207" s="413"/>
      <c r="CJ207" s="414"/>
      <c r="CK207" s="412"/>
      <c r="CL207" s="413"/>
      <c r="CM207" s="414"/>
      <c r="CN207" s="412"/>
      <c r="CO207" s="413"/>
      <c r="CP207" s="414"/>
      <c r="CQ207" s="412"/>
      <c r="CR207" s="413"/>
      <c r="CS207" s="414"/>
      <c r="CT207" s="412"/>
      <c r="CU207" s="413"/>
      <c r="CV207" s="414"/>
      <c r="CW207" s="412"/>
      <c r="CX207" s="413"/>
      <c r="CY207" s="414"/>
      <c r="CZ207" s="412"/>
      <c r="DA207" s="413"/>
      <c r="DB207" s="414"/>
      <c r="DC207" s="412"/>
      <c r="DD207" s="413"/>
      <c r="DE207" s="414"/>
      <c r="DF207" s="412"/>
      <c r="DG207" s="413"/>
      <c r="DH207" s="414"/>
      <c r="DI207" s="412"/>
      <c r="DJ207" s="413"/>
      <c r="DK207" s="414"/>
      <c r="DL207" s="412"/>
      <c r="DM207" s="413"/>
      <c r="DN207" s="414"/>
      <c r="DO207" s="412"/>
      <c r="DP207" s="413"/>
      <c r="DQ207" s="414"/>
      <c r="DR207" s="412"/>
      <c r="DS207" s="413"/>
      <c r="DT207" s="414"/>
    </row>
    <row r="208" spans="1:124" s="393" customFormat="1" ht="18" customHeight="1">
      <c r="A208" s="457"/>
      <c r="B208" s="493"/>
      <c r="C208" s="496"/>
      <c r="D208" s="491"/>
      <c r="E208" s="418"/>
      <c r="F208" s="419"/>
      <c r="G208" s="420"/>
      <c r="H208" s="418"/>
      <c r="I208" s="419"/>
      <c r="J208" s="420"/>
      <c r="K208" s="418"/>
      <c r="L208" s="419"/>
      <c r="M208" s="420"/>
      <c r="N208" s="418"/>
      <c r="O208" s="419"/>
      <c r="P208" s="420"/>
      <c r="Q208" s="418"/>
      <c r="R208" s="419"/>
      <c r="S208" s="420"/>
      <c r="T208" s="418"/>
      <c r="U208" s="419"/>
      <c r="V208" s="420"/>
      <c r="W208" s="418"/>
      <c r="X208" s="419"/>
      <c r="Y208" s="420"/>
      <c r="Z208" s="418"/>
      <c r="AA208" s="419"/>
      <c r="AB208" s="420"/>
      <c r="AC208" s="418"/>
      <c r="AD208" s="419"/>
      <c r="AE208" s="420"/>
      <c r="AF208" s="418"/>
      <c r="AG208" s="419"/>
      <c r="AH208" s="420"/>
      <c r="AI208" s="418"/>
      <c r="AJ208" s="419"/>
      <c r="AK208" s="420"/>
      <c r="AL208" s="418"/>
      <c r="AM208" s="419"/>
      <c r="AN208" s="420"/>
      <c r="AO208" s="418"/>
      <c r="AP208" s="419"/>
      <c r="AQ208" s="420"/>
      <c r="AR208" s="418"/>
      <c r="AS208" s="419"/>
      <c r="AT208" s="420"/>
      <c r="AU208" s="418"/>
      <c r="AV208" s="419"/>
      <c r="AW208" s="420"/>
      <c r="AX208" s="418"/>
      <c r="AY208" s="419"/>
      <c r="AZ208" s="420"/>
      <c r="BA208" s="418"/>
      <c r="BB208" s="419"/>
      <c r="BC208" s="420"/>
      <c r="BD208" s="418"/>
      <c r="BE208" s="419"/>
      <c r="BF208" s="420"/>
      <c r="BG208" s="418"/>
      <c r="BH208" s="419"/>
      <c r="BI208" s="420"/>
      <c r="BJ208" s="418"/>
      <c r="BK208" s="419"/>
      <c r="BL208" s="420"/>
      <c r="BM208" s="418"/>
      <c r="BN208" s="419"/>
      <c r="BO208" s="420"/>
      <c r="BP208" s="418"/>
      <c r="BQ208" s="419"/>
      <c r="BR208" s="420"/>
      <c r="BS208" s="418"/>
      <c r="BT208" s="419"/>
      <c r="BU208" s="420"/>
      <c r="BV208" s="418" t="s">
        <v>183</v>
      </c>
      <c r="BW208" s="419"/>
      <c r="BX208" s="420"/>
      <c r="BY208" s="418" t="s">
        <v>184</v>
      </c>
      <c r="BZ208" s="419"/>
      <c r="CA208" s="420"/>
      <c r="CB208" s="418"/>
      <c r="CC208" s="419"/>
      <c r="CD208" s="420"/>
      <c r="CE208" s="418" t="s">
        <v>175</v>
      </c>
      <c r="CF208" s="419"/>
      <c r="CG208" s="420"/>
      <c r="CH208" s="418"/>
      <c r="CI208" s="419"/>
      <c r="CJ208" s="420"/>
      <c r="CK208" s="418"/>
      <c r="CL208" s="419"/>
      <c r="CM208" s="420"/>
      <c r="CN208" s="418"/>
      <c r="CO208" s="419"/>
      <c r="CP208" s="420"/>
      <c r="CQ208" s="418"/>
      <c r="CR208" s="419"/>
      <c r="CS208" s="420"/>
      <c r="CT208" s="418"/>
      <c r="CU208" s="419"/>
      <c r="CV208" s="420"/>
      <c r="CW208" s="418"/>
      <c r="CX208" s="419"/>
      <c r="CY208" s="420"/>
      <c r="CZ208" s="418"/>
      <c r="DA208" s="419"/>
      <c r="DB208" s="420"/>
      <c r="DC208" s="418"/>
      <c r="DD208" s="419"/>
      <c r="DE208" s="420"/>
      <c r="DF208" s="418"/>
      <c r="DG208" s="419"/>
      <c r="DH208" s="420"/>
      <c r="DI208" s="418"/>
      <c r="DJ208" s="419"/>
      <c r="DK208" s="420"/>
      <c r="DL208" s="418"/>
      <c r="DM208" s="419"/>
      <c r="DN208" s="420"/>
      <c r="DO208" s="418"/>
      <c r="DP208" s="419"/>
      <c r="DQ208" s="420"/>
      <c r="DR208" s="418"/>
      <c r="DS208" s="419"/>
      <c r="DT208" s="420"/>
    </row>
    <row r="209" spans="1:124" s="393" customFormat="1" ht="18" customHeight="1">
      <c r="A209" s="457"/>
      <c r="B209" s="493"/>
      <c r="C209" s="496"/>
      <c r="D209" s="488" t="s">
        <v>502</v>
      </c>
      <c r="E209" s="424"/>
      <c r="F209" s="425"/>
      <c r="G209" s="426"/>
      <c r="H209" s="424"/>
      <c r="I209" s="425"/>
      <c r="J209" s="426"/>
      <c r="K209" s="424"/>
      <c r="L209" s="425"/>
      <c r="M209" s="426"/>
      <c r="N209" s="424"/>
      <c r="O209" s="425"/>
      <c r="P209" s="426"/>
      <c r="Q209" s="424"/>
      <c r="R209" s="425"/>
      <c r="S209" s="426"/>
      <c r="T209" s="424"/>
      <c r="U209" s="425"/>
      <c r="V209" s="426"/>
      <c r="W209" s="424"/>
      <c r="X209" s="425"/>
      <c r="Y209" s="426"/>
      <c r="Z209" s="424"/>
      <c r="AA209" s="425"/>
      <c r="AB209" s="426"/>
      <c r="AC209" s="424"/>
      <c r="AD209" s="425"/>
      <c r="AE209" s="426"/>
      <c r="AF209" s="424"/>
      <c r="AG209" s="425"/>
      <c r="AH209" s="426"/>
      <c r="AI209" s="424"/>
      <c r="AJ209" s="425"/>
      <c r="AK209" s="426"/>
      <c r="AL209" s="424"/>
      <c r="AM209" s="425"/>
      <c r="AN209" s="426"/>
      <c r="AO209" s="424"/>
      <c r="AP209" s="425"/>
      <c r="AQ209" s="426"/>
      <c r="AR209" s="424"/>
      <c r="AS209" s="425"/>
      <c r="AT209" s="426"/>
      <c r="AU209" s="424"/>
      <c r="AV209" s="425"/>
      <c r="AW209" s="426"/>
      <c r="AX209" s="424"/>
      <c r="AY209" s="425"/>
      <c r="AZ209" s="426"/>
      <c r="BA209" s="424"/>
      <c r="BB209" s="425"/>
      <c r="BC209" s="426"/>
      <c r="BD209" s="424"/>
      <c r="BE209" s="425"/>
      <c r="BF209" s="426"/>
      <c r="BG209" s="424"/>
      <c r="BH209" s="425"/>
      <c r="BI209" s="426"/>
      <c r="BJ209" s="424"/>
      <c r="BK209" s="425"/>
      <c r="BL209" s="426"/>
      <c r="BM209" s="424"/>
      <c r="BN209" s="425"/>
      <c r="BO209" s="426"/>
      <c r="BP209" s="424"/>
      <c r="BQ209" s="425"/>
      <c r="BR209" s="426"/>
      <c r="BS209" s="424"/>
      <c r="BT209" s="425"/>
      <c r="BU209" s="426"/>
      <c r="BV209" s="424" t="s">
        <v>184</v>
      </c>
      <c r="BW209" s="425" t="s">
        <v>33</v>
      </c>
      <c r="BX209" s="426">
        <v>101</v>
      </c>
      <c r="BY209" s="424" t="s">
        <v>185</v>
      </c>
      <c r="BZ209" s="425" t="s">
        <v>30</v>
      </c>
      <c r="CA209" s="426">
        <v>104</v>
      </c>
      <c r="CB209" s="424" t="s">
        <v>195</v>
      </c>
      <c r="CC209" s="425" t="s">
        <v>15</v>
      </c>
      <c r="CD209" s="426" t="s">
        <v>8</v>
      </c>
      <c r="CE209" s="424" t="s">
        <v>176</v>
      </c>
      <c r="CF209" s="425" t="s">
        <v>77</v>
      </c>
      <c r="CG209" s="426">
        <v>301</v>
      </c>
      <c r="CH209" s="424"/>
      <c r="CI209" s="425"/>
      <c r="CJ209" s="426"/>
      <c r="CK209" s="424"/>
      <c r="CL209" s="425"/>
      <c r="CM209" s="426"/>
      <c r="CN209" s="424"/>
      <c r="CO209" s="425"/>
      <c r="CP209" s="426"/>
      <c r="CQ209" s="424"/>
      <c r="CR209" s="425"/>
      <c r="CS209" s="426"/>
      <c r="CT209" s="424"/>
      <c r="CU209" s="425"/>
      <c r="CV209" s="426"/>
      <c r="CW209" s="424"/>
      <c r="CX209" s="425"/>
      <c r="CY209" s="426"/>
      <c r="CZ209" s="424"/>
      <c r="DA209" s="425"/>
      <c r="DB209" s="426"/>
      <c r="DC209" s="424"/>
      <c r="DD209" s="425"/>
      <c r="DE209" s="426"/>
      <c r="DF209" s="424"/>
      <c r="DG209" s="425"/>
      <c r="DH209" s="426"/>
      <c r="DI209" s="424"/>
      <c r="DJ209" s="425"/>
      <c r="DK209" s="426"/>
      <c r="DL209" s="424"/>
      <c r="DM209" s="425"/>
      <c r="DN209" s="426"/>
      <c r="DO209" s="424"/>
      <c r="DP209" s="425"/>
      <c r="DQ209" s="426"/>
      <c r="DR209" s="424"/>
      <c r="DS209" s="425"/>
      <c r="DT209" s="426"/>
    </row>
    <row r="210" spans="1:124" s="393" customFormat="1" ht="18" customHeight="1">
      <c r="A210" s="457"/>
      <c r="B210" s="493"/>
      <c r="C210" s="496"/>
      <c r="D210" s="491"/>
      <c r="E210" s="418"/>
      <c r="F210" s="419"/>
      <c r="G210" s="420"/>
      <c r="H210" s="418"/>
      <c r="I210" s="419"/>
      <c r="J210" s="420"/>
      <c r="K210" s="418"/>
      <c r="L210" s="419"/>
      <c r="M210" s="420"/>
      <c r="N210" s="418"/>
      <c r="O210" s="419"/>
      <c r="P210" s="420"/>
      <c r="Q210" s="418"/>
      <c r="R210" s="419"/>
      <c r="S210" s="420"/>
      <c r="T210" s="418"/>
      <c r="U210" s="419"/>
      <c r="V210" s="420"/>
      <c r="W210" s="418"/>
      <c r="X210" s="419"/>
      <c r="Y210" s="420"/>
      <c r="Z210" s="418"/>
      <c r="AA210" s="419"/>
      <c r="AB210" s="420"/>
      <c r="AC210" s="418"/>
      <c r="AD210" s="419"/>
      <c r="AE210" s="420"/>
      <c r="AF210" s="418"/>
      <c r="AG210" s="419"/>
      <c r="AH210" s="420"/>
      <c r="AI210" s="418"/>
      <c r="AJ210" s="419"/>
      <c r="AK210" s="420"/>
      <c r="AL210" s="418"/>
      <c r="AM210" s="419"/>
      <c r="AN210" s="420"/>
      <c r="AO210" s="418"/>
      <c r="AP210" s="419"/>
      <c r="AQ210" s="420"/>
      <c r="AR210" s="418"/>
      <c r="AS210" s="419"/>
      <c r="AT210" s="420"/>
      <c r="AU210" s="418"/>
      <c r="AV210" s="419"/>
      <c r="AW210" s="420"/>
      <c r="AX210" s="418"/>
      <c r="AY210" s="419"/>
      <c r="AZ210" s="420"/>
      <c r="BA210" s="418"/>
      <c r="BB210" s="419"/>
      <c r="BC210" s="420"/>
      <c r="BD210" s="418"/>
      <c r="BE210" s="419"/>
      <c r="BF210" s="420"/>
      <c r="BG210" s="418"/>
      <c r="BH210" s="419"/>
      <c r="BI210" s="420"/>
      <c r="BJ210" s="418"/>
      <c r="BK210" s="419"/>
      <c r="BL210" s="420"/>
      <c r="BM210" s="418"/>
      <c r="BN210" s="419"/>
      <c r="BO210" s="420"/>
      <c r="BP210" s="418"/>
      <c r="BQ210" s="419"/>
      <c r="BR210" s="420"/>
      <c r="BS210" s="418"/>
      <c r="BT210" s="419"/>
      <c r="BU210" s="420"/>
      <c r="BV210" s="418"/>
      <c r="BW210" s="419"/>
      <c r="BX210" s="420"/>
      <c r="BY210" s="418"/>
      <c r="BZ210" s="419"/>
      <c r="CA210" s="420"/>
      <c r="CB210" s="418"/>
      <c r="CC210" s="419" t="s">
        <v>41</v>
      </c>
      <c r="CD210" s="420"/>
      <c r="CE210" s="418"/>
      <c r="CF210" s="419"/>
      <c r="CG210" s="420"/>
      <c r="CH210" s="418"/>
      <c r="CI210" s="419"/>
      <c r="CJ210" s="420"/>
      <c r="CK210" s="418"/>
      <c r="CL210" s="419"/>
      <c r="CM210" s="420"/>
      <c r="CN210" s="418"/>
      <c r="CO210" s="419"/>
      <c r="CP210" s="420"/>
      <c r="CQ210" s="418"/>
      <c r="CR210" s="419"/>
      <c r="CS210" s="420"/>
      <c r="CT210" s="418"/>
      <c r="CU210" s="419"/>
      <c r="CV210" s="420"/>
      <c r="CW210" s="418"/>
      <c r="CX210" s="419"/>
      <c r="CY210" s="420"/>
      <c r="CZ210" s="418"/>
      <c r="DA210" s="419"/>
      <c r="DB210" s="420"/>
      <c r="DC210" s="418"/>
      <c r="DD210" s="419"/>
      <c r="DE210" s="420"/>
      <c r="DF210" s="418"/>
      <c r="DG210" s="419"/>
      <c r="DH210" s="420"/>
      <c r="DI210" s="418"/>
      <c r="DJ210" s="419"/>
      <c r="DK210" s="420"/>
      <c r="DL210" s="418"/>
      <c r="DM210" s="419"/>
      <c r="DN210" s="420"/>
      <c r="DO210" s="418"/>
      <c r="DP210" s="419"/>
      <c r="DQ210" s="420"/>
      <c r="DR210" s="418"/>
      <c r="DS210" s="419"/>
      <c r="DT210" s="420"/>
    </row>
    <row r="211" spans="1:124" s="393" customFormat="1" ht="18" customHeight="1">
      <c r="A211" s="457"/>
      <c r="B211" s="493"/>
      <c r="C211" s="496"/>
      <c r="D211" s="488" t="s">
        <v>503</v>
      </c>
      <c r="E211" s="427"/>
      <c r="F211" s="428"/>
      <c r="G211" s="433"/>
      <c r="H211" s="427"/>
      <c r="I211" s="428"/>
      <c r="J211" s="433"/>
      <c r="K211" s="427"/>
      <c r="L211" s="428"/>
      <c r="M211" s="433"/>
      <c r="N211" s="427"/>
      <c r="O211" s="428"/>
      <c r="P211" s="433"/>
      <c r="Q211" s="427"/>
      <c r="R211" s="428"/>
      <c r="S211" s="433"/>
      <c r="T211" s="427"/>
      <c r="U211" s="428"/>
      <c r="V211" s="433"/>
      <c r="W211" s="427"/>
      <c r="X211" s="428"/>
      <c r="Y211" s="433"/>
      <c r="Z211" s="427"/>
      <c r="AA211" s="428"/>
      <c r="AB211" s="433"/>
      <c r="AC211" s="427"/>
      <c r="AD211" s="428"/>
      <c r="AE211" s="433"/>
      <c r="AF211" s="427"/>
      <c r="AG211" s="428"/>
      <c r="AH211" s="433"/>
      <c r="AI211" s="427"/>
      <c r="AJ211" s="428"/>
      <c r="AK211" s="433"/>
      <c r="AL211" s="427"/>
      <c r="AM211" s="428"/>
      <c r="AN211" s="433"/>
      <c r="AO211" s="427"/>
      <c r="AP211" s="428"/>
      <c r="AQ211" s="433"/>
      <c r="AR211" s="427"/>
      <c r="AS211" s="428"/>
      <c r="AT211" s="433"/>
      <c r="AU211" s="427"/>
      <c r="AV211" s="428"/>
      <c r="AW211" s="433"/>
      <c r="AX211" s="427"/>
      <c r="AY211" s="428"/>
      <c r="AZ211" s="433"/>
      <c r="BA211" s="427"/>
      <c r="BB211" s="428"/>
      <c r="BC211" s="433"/>
      <c r="BD211" s="427"/>
      <c r="BE211" s="428"/>
      <c r="BF211" s="433"/>
      <c r="BG211" s="427"/>
      <c r="BH211" s="428"/>
      <c r="BI211" s="433"/>
      <c r="BJ211" s="427"/>
      <c r="BK211" s="428"/>
      <c r="BL211" s="433"/>
      <c r="BM211" s="427"/>
      <c r="BN211" s="428"/>
      <c r="BO211" s="433"/>
      <c r="BP211" s="427"/>
      <c r="BQ211" s="428"/>
      <c r="BR211" s="433"/>
      <c r="BS211" s="427"/>
      <c r="BT211" s="428"/>
      <c r="BU211" s="433"/>
      <c r="BV211" s="427" t="s">
        <v>471</v>
      </c>
      <c r="BW211" s="485" t="s">
        <v>645</v>
      </c>
      <c r="BX211" s="486"/>
      <c r="BY211" s="486"/>
      <c r="BZ211" s="487"/>
      <c r="CA211" s="433">
        <v>303</v>
      </c>
      <c r="CB211" s="427"/>
      <c r="CC211" s="428"/>
      <c r="CD211" s="429"/>
      <c r="CE211" s="427"/>
      <c r="CF211" s="428"/>
      <c r="CG211" s="429"/>
      <c r="CH211" s="427"/>
      <c r="CI211" s="428"/>
      <c r="CJ211" s="429"/>
      <c r="CK211" s="427"/>
      <c r="CL211" s="428"/>
      <c r="CM211" s="429"/>
      <c r="CN211" s="427"/>
      <c r="CO211" s="428"/>
      <c r="CP211" s="429"/>
      <c r="CQ211" s="427"/>
      <c r="CR211" s="428"/>
      <c r="CS211" s="429"/>
      <c r="CT211" s="427"/>
      <c r="CU211" s="428"/>
      <c r="CV211" s="429"/>
      <c r="CW211" s="427"/>
      <c r="CX211" s="428"/>
      <c r="CY211" s="429"/>
      <c r="CZ211" s="427"/>
      <c r="DA211" s="428"/>
      <c r="DB211" s="429"/>
      <c r="DC211" s="427"/>
      <c r="DD211" s="428"/>
      <c r="DE211" s="429"/>
      <c r="DF211" s="427"/>
      <c r="DG211" s="428"/>
      <c r="DH211" s="429"/>
      <c r="DI211" s="427"/>
      <c r="DJ211" s="428"/>
      <c r="DK211" s="429"/>
      <c r="DL211" s="427"/>
      <c r="DM211" s="428"/>
      <c r="DN211" s="429"/>
      <c r="DO211" s="427"/>
      <c r="DP211" s="428"/>
      <c r="DQ211" s="429"/>
      <c r="DR211" s="427"/>
      <c r="DS211" s="428"/>
      <c r="DT211" s="429"/>
    </row>
    <row r="212" spans="1:124" s="393" customFormat="1" ht="18" customHeight="1" thickBot="1">
      <c r="A212" s="458"/>
      <c r="B212" s="494"/>
      <c r="C212" s="497"/>
      <c r="D212" s="489"/>
      <c r="E212" s="430"/>
      <c r="F212" s="431"/>
      <c r="G212" s="432"/>
      <c r="H212" s="430"/>
      <c r="I212" s="431"/>
      <c r="J212" s="432"/>
      <c r="K212" s="430"/>
      <c r="L212" s="431"/>
      <c r="M212" s="432"/>
      <c r="N212" s="430"/>
      <c r="O212" s="431"/>
      <c r="P212" s="432"/>
      <c r="Q212" s="430"/>
      <c r="R212" s="431"/>
      <c r="S212" s="432"/>
      <c r="T212" s="430"/>
      <c r="U212" s="431"/>
      <c r="V212" s="432"/>
      <c r="W212" s="430"/>
      <c r="X212" s="431"/>
      <c r="Y212" s="432"/>
      <c r="Z212" s="430"/>
      <c r="AA212" s="431"/>
      <c r="AB212" s="432"/>
      <c r="AC212" s="430"/>
      <c r="AD212" s="431"/>
      <c r="AE212" s="432"/>
      <c r="AF212" s="430"/>
      <c r="AG212" s="431"/>
      <c r="AH212" s="432"/>
      <c r="AI212" s="430"/>
      <c r="AJ212" s="431"/>
      <c r="AK212" s="432"/>
      <c r="AL212" s="430"/>
      <c r="AM212" s="431"/>
      <c r="AN212" s="432"/>
      <c r="AO212" s="430"/>
      <c r="AP212" s="431"/>
      <c r="AQ212" s="432"/>
      <c r="AR212" s="430"/>
      <c r="AS212" s="431"/>
      <c r="AT212" s="432"/>
      <c r="AU212" s="430"/>
      <c r="AV212" s="431"/>
      <c r="AW212" s="432"/>
      <c r="AX212" s="430"/>
      <c r="AY212" s="431"/>
      <c r="AZ212" s="432"/>
      <c r="BA212" s="430"/>
      <c r="BB212" s="431"/>
      <c r="BC212" s="432"/>
      <c r="BD212" s="430"/>
      <c r="BE212" s="431"/>
      <c r="BF212" s="432"/>
      <c r="BG212" s="430"/>
      <c r="BH212" s="431"/>
      <c r="BI212" s="432"/>
      <c r="BJ212" s="430"/>
      <c r="BK212" s="431"/>
      <c r="BL212" s="432"/>
      <c r="BM212" s="430"/>
      <c r="BN212" s="431"/>
      <c r="BO212" s="432"/>
      <c r="BP212" s="430"/>
      <c r="BQ212" s="431"/>
      <c r="BR212" s="432"/>
      <c r="BS212" s="430"/>
      <c r="BT212" s="431"/>
      <c r="BU212" s="432"/>
      <c r="BV212" s="430"/>
      <c r="BW212" s="431"/>
      <c r="BX212" s="432"/>
      <c r="BY212" s="430"/>
      <c r="BZ212" s="431"/>
      <c r="CA212" s="432"/>
      <c r="CB212" s="430"/>
      <c r="CC212" s="431"/>
      <c r="CD212" s="432"/>
      <c r="CE212" s="430"/>
      <c r="CF212" s="431"/>
      <c r="CG212" s="432"/>
      <c r="CH212" s="430"/>
      <c r="CI212" s="431"/>
      <c r="CJ212" s="432"/>
      <c r="CK212" s="430"/>
      <c r="CL212" s="431"/>
      <c r="CM212" s="432"/>
      <c r="CN212" s="430"/>
      <c r="CO212" s="431"/>
      <c r="CP212" s="432"/>
      <c r="CQ212" s="430"/>
      <c r="CR212" s="431"/>
      <c r="CS212" s="432"/>
      <c r="CT212" s="430"/>
      <c r="CU212" s="431"/>
      <c r="CV212" s="432"/>
      <c r="CW212" s="430"/>
      <c r="CX212" s="431"/>
      <c r="CY212" s="432"/>
      <c r="CZ212" s="430"/>
      <c r="DA212" s="431"/>
      <c r="DB212" s="432"/>
      <c r="DC212" s="430"/>
      <c r="DD212" s="431"/>
      <c r="DE212" s="432"/>
      <c r="DF212" s="430"/>
      <c r="DG212" s="431"/>
      <c r="DH212" s="432"/>
      <c r="DI212" s="430"/>
      <c r="DJ212" s="431"/>
      <c r="DK212" s="432"/>
      <c r="DL212" s="430"/>
      <c r="DM212" s="431"/>
      <c r="DN212" s="432"/>
      <c r="DO212" s="430"/>
      <c r="DP212" s="431"/>
      <c r="DQ212" s="432"/>
      <c r="DR212" s="430"/>
      <c r="DS212" s="431"/>
      <c r="DT212" s="432"/>
    </row>
    <row r="213" spans="1:124" s="393" customFormat="1" ht="18" customHeight="1">
      <c r="A213" s="457"/>
      <c r="B213" s="492" t="s">
        <v>56</v>
      </c>
      <c r="C213" s="495">
        <v>44896</v>
      </c>
      <c r="D213" s="490" t="s">
        <v>431</v>
      </c>
      <c r="E213" s="412"/>
      <c r="F213" s="413"/>
      <c r="G213" s="414"/>
      <c r="H213" s="412"/>
      <c r="I213" s="413"/>
      <c r="J213" s="414"/>
      <c r="K213" s="412"/>
      <c r="L213" s="413"/>
      <c r="M213" s="414"/>
      <c r="N213" s="412"/>
      <c r="O213" s="413"/>
      <c r="P213" s="414"/>
      <c r="Q213" s="412"/>
      <c r="R213" s="413"/>
      <c r="S213" s="414"/>
      <c r="T213" s="412"/>
      <c r="U213" s="413"/>
      <c r="V213" s="414"/>
      <c r="W213" s="412"/>
      <c r="X213" s="413"/>
      <c r="Y213" s="414"/>
      <c r="Z213" s="412"/>
      <c r="AA213" s="413"/>
      <c r="AB213" s="414"/>
      <c r="AC213" s="412"/>
      <c r="AD213" s="413"/>
      <c r="AE213" s="414"/>
      <c r="AF213" s="412"/>
      <c r="AG213" s="413"/>
      <c r="AH213" s="414"/>
      <c r="AI213" s="412"/>
      <c r="AJ213" s="413"/>
      <c r="AK213" s="414"/>
      <c r="AL213" s="412"/>
      <c r="AM213" s="413"/>
      <c r="AN213" s="414"/>
      <c r="AO213" s="412"/>
      <c r="AP213" s="413"/>
      <c r="AQ213" s="414"/>
      <c r="AR213" s="412"/>
      <c r="AS213" s="413"/>
      <c r="AT213" s="414"/>
      <c r="AU213" s="412"/>
      <c r="AV213" s="413"/>
      <c r="AW213" s="414"/>
      <c r="AX213" s="412"/>
      <c r="AY213" s="413"/>
      <c r="AZ213" s="414"/>
      <c r="BA213" s="412"/>
      <c r="BB213" s="413"/>
      <c r="BC213" s="414"/>
      <c r="BD213" s="412"/>
      <c r="BE213" s="413"/>
      <c r="BF213" s="414"/>
      <c r="BG213" s="412"/>
      <c r="BH213" s="413"/>
      <c r="BI213" s="414"/>
      <c r="BJ213" s="412"/>
      <c r="BK213" s="413"/>
      <c r="BL213" s="414"/>
      <c r="BM213" s="412"/>
      <c r="BN213" s="413"/>
      <c r="BO213" s="414"/>
      <c r="BP213" s="412"/>
      <c r="BQ213" s="413"/>
      <c r="BR213" s="414"/>
      <c r="BS213" s="412"/>
      <c r="BT213" s="413"/>
      <c r="BU213" s="414"/>
      <c r="BV213" s="412" t="s">
        <v>179</v>
      </c>
      <c r="BW213" s="413" t="s">
        <v>36</v>
      </c>
      <c r="BX213" s="414">
        <v>101</v>
      </c>
      <c r="BY213" s="412" t="s">
        <v>182</v>
      </c>
      <c r="BZ213" s="413" t="s">
        <v>33</v>
      </c>
      <c r="CA213" s="414">
        <v>104</v>
      </c>
      <c r="CB213" s="415" t="s">
        <v>203</v>
      </c>
      <c r="CC213" s="416" t="s">
        <v>3</v>
      </c>
      <c r="CD213" s="417" t="s">
        <v>59</v>
      </c>
      <c r="CE213" s="412" t="s">
        <v>177</v>
      </c>
      <c r="CF213" s="413" t="s">
        <v>624</v>
      </c>
      <c r="CG213" s="414">
        <v>301</v>
      </c>
      <c r="CH213" s="412"/>
      <c r="CI213" s="413"/>
      <c r="CJ213" s="414"/>
      <c r="CK213" s="412"/>
      <c r="CL213" s="413"/>
      <c r="CM213" s="414"/>
      <c r="CN213" s="412"/>
      <c r="CO213" s="413"/>
      <c r="CP213" s="414"/>
      <c r="CQ213" s="412"/>
      <c r="CR213" s="413"/>
      <c r="CS213" s="414"/>
      <c r="CT213" s="412"/>
      <c r="CU213" s="413"/>
      <c r="CV213" s="414"/>
      <c r="CW213" s="412"/>
      <c r="CX213" s="413"/>
      <c r="CY213" s="414"/>
      <c r="CZ213" s="412"/>
      <c r="DA213" s="413"/>
      <c r="DB213" s="414"/>
      <c r="DC213" s="412"/>
      <c r="DD213" s="413"/>
      <c r="DE213" s="414"/>
      <c r="DF213" s="412"/>
      <c r="DG213" s="413"/>
      <c r="DH213" s="414"/>
      <c r="DI213" s="412"/>
      <c r="DJ213" s="413"/>
      <c r="DK213" s="414"/>
      <c r="DL213" s="412"/>
      <c r="DM213" s="413"/>
      <c r="DN213" s="414"/>
      <c r="DO213" s="412"/>
      <c r="DP213" s="413"/>
      <c r="DQ213" s="414"/>
      <c r="DR213" s="412"/>
      <c r="DS213" s="413"/>
      <c r="DT213" s="414"/>
    </row>
    <row r="214" spans="1:124" s="393" customFormat="1" ht="18" customHeight="1">
      <c r="A214" s="457"/>
      <c r="B214" s="493"/>
      <c r="C214" s="496"/>
      <c r="D214" s="491"/>
      <c r="E214" s="418"/>
      <c r="F214" s="419"/>
      <c r="G214" s="420"/>
      <c r="H214" s="418"/>
      <c r="I214" s="419"/>
      <c r="J214" s="420"/>
      <c r="K214" s="418"/>
      <c r="L214" s="419"/>
      <c r="M214" s="420"/>
      <c r="N214" s="418"/>
      <c r="O214" s="419"/>
      <c r="P214" s="420"/>
      <c r="Q214" s="418"/>
      <c r="R214" s="419"/>
      <c r="S214" s="420"/>
      <c r="T214" s="418"/>
      <c r="U214" s="419"/>
      <c r="V214" s="420"/>
      <c r="W214" s="418"/>
      <c r="X214" s="419"/>
      <c r="Y214" s="420"/>
      <c r="Z214" s="418"/>
      <c r="AA214" s="419"/>
      <c r="AB214" s="420"/>
      <c r="AC214" s="418"/>
      <c r="AD214" s="419"/>
      <c r="AE214" s="420"/>
      <c r="AF214" s="418"/>
      <c r="AG214" s="419"/>
      <c r="AH214" s="420"/>
      <c r="AI214" s="418"/>
      <c r="AJ214" s="419"/>
      <c r="AK214" s="420"/>
      <c r="AL214" s="418"/>
      <c r="AM214" s="419"/>
      <c r="AN214" s="420"/>
      <c r="AO214" s="418"/>
      <c r="AP214" s="419"/>
      <c r="AQ214" s="420"/>
      <c r="AR214" s="418"/>
      <c r="AS214" s="419"/>
      <c r="AT214" s="420"/>
      <c r="AU214" s="418"/>
      <c r="AV214" s="419"/>
      <c r="AW214" s="420"/>
      <c r="AX214" s="418"/>
      <c r="AY214" s="419"/>
      <c r="AZ214" s="420"/>
      <c r="BA214" s="418"/>
      <c r="BB214" s="419"/>
      <c r="BC214" s="420"/>
      <c r="BD214" s="418"/>
      <c r="BE214" s="419"/>
      <c r="BF214" s="420"/>
      <c r="BG214" s="418"/>
      <c r="BH214" s="419"/>
      <c r="BI214" s="420"/>
      <c r="BJ214" s="418"/>
      <c r="BK214" s="419"/>
      <c r="BL214" s="420"/>
      <c r="BM214" s="418"/>
      <c r="BN214" s="419"/>
      <c r="BO214" s="420"/>
      <c r="BP214" s="418"/>
      <c r="BQ214" s="419"/>
      <c r="BR214" s="420"/>
      <c r="BS214" s="418"/>
      <c r="BT214" s="419"/>
      <c r="BU214" s="420"/>
      <c r="BV214" s="418"/>
      <c r="BW214" s="419"/>
      <c r="BX214" s="420"/>
      <c r="BY214" s="418"/>
      <c r="BZ214" s="419"/>
      <c r="CA214" s="420"/>
      <c r="CB214" s="421"/>
      <c r="CC214" s="422" t="s">
        <v>32</v>
      </c>
      <c r="CD214" s="423"/>
      <c r="CE214" s="418" t="s">
        <v>178</v>
      </c>
      <c r="CF214" s="419"/>
      <c r="CG214" s="420"/>
      <c r="CH214" s="418"/>
      <c r="CI214" s="419"/>
      <c r="CJ214" s="420"/>
      <c r="CK214" s="418"/>
      <c r="CL214" s="419"/>
      <c r="CM214" s="420"/>
      <c r="CN214" s="418"/>
      <c r="CO214" s="419"/>
      <c r="CP214" s="420"/>
      <c r="CQ214" s="418"/>
      <c r="CR214" s="419"/>
      <c r="CS214" s="420"/>
      <c r="CT214" s="418"/>
      <c r="CU214" s="419"/>
      <c r="CV214" s="420"/>
      <c r="CW214" s="418"/>
      <c r="CX214" s="419"/>
      <c r="CY214" s="420"/>
      <c r="CZ214" s="418"/>
      <c r="DA214" s="419"/>
      <c r="DB214" s="420"/>
      <c r="DC214" s="418"/>
      <c r="DD214" s="419"/>
      <c r="DE214" s="420"/>
      <c r="DF214" s="418"/>
      <c r="DG214" s="419"/>
      <c r="DH214" s="420"/>
      <c r="DI214" s="418"/>
      <c r="DJ214" s="419"/>
      <c r="DK214" s="420"/>
      <c r="DL214" s="418"/>
      <c r="DM214" s="419"/>
      <c r="DN214" s="420"/>
      <c r="DO214" s="418"/>
      <c r="DP214" s="419"/>
      <c r="DQ214" s="420"/>
      <c r="DR214" s="418"/>
      <c r="DS214" s="419"/>
      <c r="DT214" s="420"/>
    </row>
    <row r="215" spans="1:124" s="393" customFormat="1" ht="18" customHeight="1">
      <c r="A215" s="457"/>
      <c r="B215" s="493"/>
      <c r="C215" s="496"/>
      <c r="D215" s="488" t="s">
        <v>432</v>
      </c>
      <c r="E215" s="424"/>
      <c r="F215" s="425"/>
      <c r="G215" s="426"/>
      <c r="H215" s="424"/>
      <c r="I215" s="425"/>
      <c r="J215" s="426"/>
      <c r="K215" s="424"/>
      <c r="L215" s="425"/>
      <c r="M215" s="426"/>
      <c r="N215" s="424"/>
      <c r="O215" s="425"/>
      <c r="P215" s="426"/>
      <c r="Q215" s="424"/>
      <c r="R215" s="425"/>
      <c r="S215" s="426"/>
      <c r="T215" s="424"/>
      <c r="U215" s="425"/>
      <c r="V215" s="426"/>
      <c r="W215" s="424"/>
      <c r="X215" s="425"/>
      <c r="Y215" s="426"/>
      <c r="Z215" s="424"/>
      <c r="AA215" s="425"/>
      <c r="AB215" s="426"/>
      <c r="AC215" s="424"/>
      <c r="AD215" s="425"/>
      <c r="AE215" s="426"/>
      <c r="AF215" s="424"/>
      <c r="AG215" s="425"/>
      <c r="AH215" s="426"/>
      <c r="AI215" s="424"/>
      <c r="AJ215" s="425"/>
      <c r="AK215" s="426"/>
      <c r="AL215" s="424"/>
      <c r="AM215" s="425"/>
      <c r="AN215" s="426"/>
      <c r="AO215" s="424"/>
      <c r="AP215" s="425"/>
      <c r="AQ215" s="426"/>
      <c r="AR215" s="424"/>
      <c r="AS215" s="425"/>
      <c r="AT215" s="426"/>
      <c r="AU215" s="424"/>
      <c r="AV215" s="425"/>
      <c r="AW215" s="426"/>
      <c r="AX215" s="424"/>
      <c r="AY215" s="425"/>
      <c r="AZ215" s="426"/>
      <c r="BA215" s="424"/>
      <c r="BB215" s="425"/>
      <c r="BC215" s="426"/>
      <c r="BD215" s="424"/>
      <c r="BE215" s="425"/>
      <c r="BF215" s="426"/>
      <c r="BG215" s="424"/>
      <c r="BH215" s="425"/>
      <c r="BI215" s="426"/>
      <c r="BJ215" s="424"/>
      <c r="BK215" s="425"/>
      <c r="BL215" s="426"/>
      <c r="BM215" s="424"/>
      <c r="BN215" s="425"/>
      <c r="BO215" s="426"/>
      <c r="BP215" s="424"/>
      <c r="BQ215" s="425"/>
      <c r="BR215" s="426"/>
      <c r="BS215" s="424"/>
      <c r="BT215" s="425"/>
      <c r="BU215" s="426"/>
      <c r="BV215" s="427" t="s">
        <v>201</v>
      </c>
      <c r="BW215" s="428" t="s">
        <v>636</v>
      </c>
      <c r="BX215" s="429">
        <v>101</v>
      </c>
      <c r="BY215" s="427" t="s">
        <v>201</v>
      </c>
      <c r="BZ215" s="428" t="s">
        <v>634</v>
      </c>
      <c r="CA215" s="429">
        <v>301</v>
      </c>
      <c r="CB215" s="427" t="s">
        <v>567</v>
      </c>
      <c r="CC215" s="428"/>
      <c r="CD215" s="429"/>
      <c r="CE215" s="427" t="s">
        <v>200</v>
      </c>
      <c r="CF215" s="428" t="s">
        <v>654</v>
      </c>
      <c r="CG215" s="429" t="s">
        <v>6</v>
      </c>
      <c r="CH215" s="427"/>
      <c r="CI215" s="428"/>
      <c r="CJ215" s="429"/>
      <c r="CK215" s="424"/>
      <c r="CL215" s="425"/>
      <c r="CM215" s="426"/>
      <c r="CN215" s="424"/>
      <c r="CO215" s="425"/>
      <c r="CP215" s="426"/>
      <c r="CQ215" s="424"/>
      <c r="CR215" s="425"/>
      <c r="CS215" s="426"/>
      <c r="CT215" s="424"/>
      <c r="CU215" s="425"/>
      <c r="CV215" s="426"/>
      <c r="CW215" s="424"/>
      <c r="CX215" s="425"/>
      <c r="CY215" s="426"/>
      <c r="CZ215" s="424"/>
      <c r="DA215" s="425"/>
      <c r="DB215" s="426"/>
      <c r="DC215" s="424"/>
      <c r="DD215" s="425"/>
      <c r="DE215" s="426"/>
      <c r="DF215" s="424"/>
      <c r="DG215" s="425"/>
      <c r="DH215" s="426"/>
      <c r="DI215" s="424"/>
      <c r="DJ215" s="425"/>
      <c r="DK215" s="426"/>
      <c r="DL215" s="424"/>
      <c r="DM215" s="425"/>
      <c r="DN215" s="426"/>
      <c r="DO215" s="424"/>
      <c r="DP215" s="425"/>
      <c r="DQ215" s="426"/>
      <c r="DR215" s="424"/>
      <c r="DS215" s="425"/>
      <c r="DT215" s="426"/>
    </row>
    <row r="216" spans="1:124" s="393" customFormat="1" ht="18" customHeight="1">
      <c r="A216" s="457"/>
      <c r="B216" s="493"/>
      <c r="C216" s="496"/>
      <c r="D216" s="491"/>
      <c r="E216" s="418"/>
      <c r="F216" s="419"/>
      <c r="G216" s="420"/>
      <c r="H216" s="418"/>
      <c r="I216" s="419"/>
      <c r="J216" s="420"/>
      <c r="K216" s="418"/>
      <c r="L216" s="419"/>
      <c r="M216" s="420"/>
      <c r="N216" s="418"/>
      <c r="O216" s="419"/>
      <c r="P216" s="420"/>
      <c r="Q216" s="418"/>
      <c r="R216" s="419"/>
      <c r="S216" s="420"/>
      <c r="T216" s="418"/>
      <c r="U216" s="419"/>
      <c r="V216" s="420"/>
      <c r="W216" s="418"/>
      <c r="X216" s="419"/>
      <c r="Y216" s="420"/>
      <c r="Z216" s="418"/>
      <c r="AA216" s="419"/>
      <c r="AB216" s="420"/>
      <c r="AC216" s="418"/>
      <c r="AD216" s="419"/>
      <c r="AE216" s="420"/>
      <c r="AF216" s="418"/>
      <c r="AG216" s="419"/>
      <c r="AH216" s="420"/>
      <c r="AI216" s="418"/>
      <c r="AJ216" s="419"/>
      <c r="AK216" s="420"/>
      <c r="AL216" s="418"/>
      <c r="AM216" s="419"/>
      <c r="AN216" s="420"/>
      <c r="AO216" s="418"/>
      <c r="AP216" s="419"/>
      <c r="AQ216" s="420"/>
      <c r="AR216" s="418"/>
      <c r="AS216" s="419"/>
      <c r="AT216" s="420"/>
      <c r="AU216" s="418"/>
      <c r="AV216" s="419"/>
      <c r="AW216" s="420"/>
      <c r="AX216" s="418"/>
      <c r="AY216" s="419"/>
      <c r="AZ216" s="420"/>
      <c r="BA216" s="418"/>
      <c r="BB216" s="419"/>
      <c r="BC216" s="420"/>
      <c r="BD216" s="418"/>
      <c r="BE216" s="419"/>
      <c r="BF216" s="420"/>
      <c r="BG216" s="418"/>
      <c r="BH216" s="419"/>
      <c r="BI216" s="420"/>
      <c r="BJ216" s="418"/>
      <c r="BK216" s="419"/>
      <c r="BL216" s="420"/>
      <c r="BM216" s="418"/>
      <c r="BN216" s="419"/>
      <c r="BO216" s="420"/>
      <c r="BP216" s="418"/>
      <c r="BQ216" s="419"/>
      <c r="BR216" s="420"/>
      <c r="BS216" s="418"/>
      <c r="BT216" s="419"/>
      <c r="BU216" s="420"/>
      <c r="BV216" s="421"/>
      <c r="BW216" s="422" t="s">
        <v>639</v>
      </c>
      <c r="BX216" s="423">
        <v>104</v>
      </c>
      <c r="BY216" s="421"/>
      <c r="BZ216" s="422" t="s">
        <v>651</v>
      </c>
      <c r="CA216" s="423">
        <v>304</v>
      </c>
      <c r="CB216" s="421"/>
      <c r="CC216" s="422"/>
      <c r="CD216" s="423"/>
      <c r="CE216" s="421"/>
      <c r="CF216" s="422" t="s">
        <v>649</v>
      </c>
      <c r="CG216" s="423" t="s">
        <v>7</v>
      </c>
      <c r="CH216" s="421"/>
      <c r="CI216" s="422"/>
      <c r="CJ216" s="423"/>
      <c r="CK216" s="418"/>
      <c r="CL216" s="419"/>
      <c r="CM216" s="420"/>
      <c r="CN216" s="418"/>
      <c r="CO216" s="419"/>
      <c r="CP216" s="420"/>
      <c r="CQ216" s="418"/>
      <c r="CR216" s="419"/>
      <c r="CS216" s="420"/>
      <c r="CT216" s="418"/>
      <c r="CU216" s="419"/>
      <c r="CV216" s="420"/>
      <c r="CW216" s="418"/>
      <c r="CX216" s="419"/>
      <c r="CY216" s="420"/>
      <c r="CZ216" s="418"/>
      <c r="DA216" s="419"/>
      <c r="DB216" s="420"/>
      <c r="DC216" s="418"/>
      <c r="DD216" s="419"/>
      <c r="DE216" s="420"/>
      <c r="DF216" s="418"/>
      <c r="DG216" s="419"/>
      <c r="DH216" s="420"/>
      <c r="DI216" s="418"/>
      <c r="DJ216" s="419"/>
      <c r="DK216" s="420"/>
      <c r="DL216" s="418"/>
      <c r="DM216" s="419"/>
      <c r="DN216" s="420"/>
      <c r="DO216" s="418"/>
      <c r="DP216" s="419"/>
      <c r="DQ216" s="420"/>
      <c r="DR216" s="418"/>
      <c r="DS216" s="419"/>
      <c r="DT216" s="420"/>
    </row>
    <row r="217" spans="1:124" s="393" customFormat="1" ht="18" customHeight="1">
      <c r="A217" s="457"/>
      <c r="B217" s="493"/>
      <c r="C217" s="496"/>
      <c r="D217" s="488" t="s">
        <v>433</v>
      </c>
      <c r="E217" s="427"/>
      <c r="F217" s="428"/>
      <c r="G217" s="433"/>
      <c r="H217" s="427"/>
      <c r="I217" s="428"/>
      <c r="J217" s="433"/>
      <c r="K217" s="427"/>
      <c r="L217" s="428"/>
      <c r="M217" s="433"/>
      <c r="N217" s="427"/>
      <c r="O217" s="428"/>
      <c r="P217" s="433"/>
      <c r="Q217" s="427"/>
      <c r="R217" s="428"/>
      <c r="S217" s="433"/>
      <c r="T217" s="427"/>
      <c r="U217" s="428"/>
      <c r="V217" s="433"/>
      <c r="W217" s="427"/>
      <c r="X217" s="428"/>
      <c r="Y217" s="433"/>
      <c r="Z217" s="427"/>
      <c r="AA217" s="428"/>
      <c r="AB217" s="433"/>
      <c r="AC217" s="427"/>
      <c r="AD217" s="428"/>
      <c r="AE217" s="433"/>
      <c r="AF217" s="427"/>
      <c r="AG217" s="428"/>
      <c r="AH217" s="433"/>
      <c r="AI217" s="427"/>
      <c r="AJ217" s="428"/>
      <c r="AK217" s="433"/>
      <c r="AL217" s="427"/>
      <c r="AM217" s="428"/>
      <c r="AN217" s="433"/>
      <c r="AO217" s="427"/>
      <c r="AP217" s="428"/>
      <c r="AQ217" s="433"/>
      <c r="AR217" s="427"/>
      <c r="AS217" s="428"/>
      <c r="AT217" s="433"/>
      <c r="AU217" s="427"/>
      <c r="AV217" s="428"/>
      <c r="AW217" s="433"/>
      <c r="AX217" s="427"/>
      <c r="AY217" s="428"/>
      <c r="AZ217" s="433"/>
      <c r="BA217" s="427"/>
      <c r="BB217" s="428"/>
      <c r="BC217" s="433"/>
      <c r="BD217" s="427"/>
      <c r="BE217" s="428"/>
      <c r="BF217" s="433"/>
      <c r="BG217" s="427"/>
      <c r="BH217" s="428"/>
      <c r="BI217" s="433"/>
      <c r="BJ217" s="427"/>
      <c r="BK217" s="428"/>
      <c r="BL217" s="433"/>
      <c r="BM217" s="427"/>
      <c r="BN217" s="428"/>
      <c r="BO217" s="433"/>
      <c r="BP217" s="427"/>
      <c r="BQ217" s="428"/>
      <c r="BR217" s="433"/>
      <c r="BS217" s="427"/>
      <c r="BT217" s="428"/>
      <c r="BU217" s="433"/>
      <c r="BV217" s="427" t="s">
        <v>472</v>
      </c>
      <c r="BW217" s="485" t="s">
        <v>651</v>
      </c>
      <c r="BX217" s="486"/>
      <c r="BY217" s="486"/>
      <c r="BZ217" s="487"/>
      <c r="CA217" s="433">
        <v>101</v>
      </c>
      <c r="CB217" s="427"/>
      <c r="CC217" s="428"/>
      <c r="CD217" s="429"/>
      <c r="CE217" s="427" t="s">
        <v>471</v>
      </c>
      <c r="CF217" s="428" t="s">
        <v>634</v>
      </c>
      <c r="CG217" s="429">
        <v>301</v>
      </c>
      <c r="CH217" s="427"/>
      <c r="CI217" s="428"/>
      <c r="CJ217" s="429"/>
      <c r="CK217" s="427"/>
      <c r="CL217" s="428"/>
      <c r="CM217" s="429"/>
      <c r="CN217" s="427"/>
      <c r="CO217" s="428"/>
      <c r="CP217" s="429"/>
      <c r="CQ217" s="427"/>
      <c r="CR217" s="428"/>
      <c r="CS217" s="429"/>
      <c r="CT217" s="427"/>
      <c r="CU217" s="428"/>
      <c r="CV217" s="429"/>
      <c r="CW217" s="427"/>
      <c r="CX217" s="428"/>
      <c r="CY217" s="429"/>
      <c r="CZ217" s="427"/>
      <c r="DA217" s="428"/>
      <c r="DB217" s="429"/>
      <c r="DC217" s="427"/>
      <c r="DD217" s="428"/>
      <c r="DE217" s="429"/>
      <c r="DF217" s="427"/>
      <c r="DG217" s="428"/>
      <c r="DH217" s="429"/>
      <c r="DI217" s="427"/>
      <c r="DJ217" s="428"/>
      <c r="DK217" s="429"/>
      <c r="DL217" s="427"/>
      <c r="DM217" s="428"/>
      <c r="DN217" s="429"/>
      <c r="DO217" s="427"/>
      <c r="DP217" s="428"/>
      <c r="DQ217" s="429"/>
      <c r="DR217" s="427"/>
      <c r="DS217" s="428"/>
      <c r="DT217" s="429"/>
    </row>
    <row r="218" spans="1:124" s="393" customFormat="1" ht="18" customHeight="1" thickBot="1">
      <c r="A218" s="457"/>
      <c r="B218" s="494"/>
      <c r="C218" s="497"/>
      <c r="D218" s="489"/>
      <c r="E218" s="430"/>
      <c r="F218" s="431"/>
      <c r="G218" s="432"/>
      <c r="H218" s="430"/>
      <c r="I218" s="431"/>
      <c r="J218" s="432"/>
      <c r="K218" s="430"/>
      <c r="L218" s="431"/>
      <c r="M218" s="432"/>
      <c r="N218" s="430"/>
      <c r="O218" s="431"/>
      <c r="P218" s="432"/>
      <c r="Q218" s="430"/>
      <c r="R218" s="431"/>
      <c r="S218" s="432"/>
      <c r="T218" s="430"/>
      <c r="U218" s="431"/>
      <c r="V218" s="432"/>
      <c r="W218" s="430"/>
      <c r="X218" s="431"/>
      <c r="Y218" s="432"/>
      <c r="Z218" s="430"/>
      <c r="AA218" s="431"/>
      <c r="AB218" s="432"/>
      <c r="AC218" s="430"/>
      <c r="AD218" s="431"/>
      <c r="AE218" s="432"/>
      <c r="AF218" s="430"/>
      <c r="AG218" s="431"/>
      <c r="AH218" s="432"/>
      <c r="AI218" s="430"/>
      <c r="AJ218" s="431"/>
      <c r="AK218" s="432"/>
      <c r="AL218" s="430"/>
      <c r="AM218" s="431"/>
      <c r="AN218" s="432"/>
      <c r="AO218" s="430"/>
      <c r="AP218" s="431"/>
      <c r="AQ218" s="432"/>
      <c r="AR218" s="430"/>
      <c r="AS218" s="431"/>
      <c r="AT218" s="432"/>
      <c r="AU218" s="430"/>
      <c r="AV218" s="431"/>
      <c r="AW218" s="432"/>
      <c r="AX218" s="430"/>
      <c r="AY218" s="431"/>
      <c r="AZ218" s="432"/>
      <c r="BA218" s="430"/>
      <c r="BB218" s="431"/>
      <c r="BC218" s="432"/>
      <c r="BD218" s="430"/>
      <c r="BE218" s="431"/>
      <c r="BF218" s="432"/>
      <c r="BG218" s="430"/>
      <c r="BH218" s="431"/>
      <c r="BI218" s="432"/>
      <c r="BJ218" s="430"/>
      <c r="BK218" s="431"/>
      <c r="BL218" s="432"/>
      <c r="BM218" s="430"/>
      <c r="BN218" s="431"/>
      <c r="BO218" s="432"/>
      <c r="BP218" s="430"/>
      <c r="BQ218" s="431"/>
      <c r="BR218" s="432"/>
      <c r="BS218" s="430"/>
      <c r="BT218" s="431"/>
      <c r="BU218" s="432"/>
      <c r="BV218" s="430"/>
      <c r="BW218" s="431"/>
      <c r="BX218" s="432"/>
      <c r="BY218" s="430"/>
      <c r="BZ218" s="431"/>
      <c r="CA218" s="432"/>
      <c r="CB218" s="430"/>
      <c r="CC218" s="431"/>
      <c r="CD218" s="432"/>
      <c r="CE218" s="430"/>
      <c r="CF218" s="431"/>
      <c r="CG218" s="432"/>
      <c r="CH218" s="430"/>
      <c r="CI218" s="431"/>
      <c r="CJ218" s="432"/>
      <c r="CK218" s="430"/>
      <c r="CL218" s="431"/>
      <c r="CM218" s="432"/>
      <c r="CN218" s="430"/>
      <c r="CO218" s="431"/>
      <c r="CP218" s="432"/>
      <c r="CQ218" s="430"/>
      <c r="CR218" s="431"/>
      <c r="CS218" s="432"/>
      <c r="CT218" s="430"/>
      <c r="CU218" s="431"/>
      <c r="CV218" s="432"/>
      <c r="CW218" s="430"/>
      <c r="CX218" s="431"/>
      <c r="CY218" s="432"/>
      <c r="CZ218" s="430"/>
      <c r="DA218" s="431"/>
      <c r="DB218" s="432"/>
      <c r="DC218" s="430"/>
      <c r="DD218" s="431"/>
      <c r="DE218" s="432"/>
      <c r="DF218" s="430"/>
      <c r="DG218" s="431"/>
      <c r="DH218" s="432"/>
      <c r="DI218" s="430"/>
      <c r="DJ218" s="431"/>
      <c r="DK218" s="432"/>
      <c r="DL218" s="430"/>
      <c r="DM218" s="431"/>
      <c r="DN218" s="432"/>
      <c r="DO218" s="430"/>
      <c r="DP218" s="431"/>
      <c r="DQ218" s="432"/>
      <c r="DR218" s="430"/>
      <c r="DS218" s="431"/>
      <c r="DT218" s="432"/>
    </row>
    <row r="219" spans="1:124" s="393" customFormat="1" ht="18" customHeight="1">
      <c r="A219" s="457"/>
      <c r="B219" s="498" t="s">
        <v>57</v>
      </c>
      <c r="C219" s="495">
        <v>44897</v>
      </c>
      <c r="D219" s="490" t="s">
        <v>431</v>
      </c>
      <c r="E219" s="412"/>
      <c r="F219" s="413"/>
      <c r="G219" s="414"/>
      <c r="H219" s="412"/>
      <c r="I219" s="413"/>
      <c r="J219" s="414"/>
      <c r="K219" s="412"/>
      <c r="L219" s="413"/>
      <c r="M219" s="414"/>
      <c r="N219" s="412"/>
      <c r="O219" s="413"/>
      <c r="P219" s="414"/>
      <c r="Q219" s="412"/>
      <c r="R219" s="413"/>
      <c r="S219" s="414"/>
      <c r="T219" s="412"/>
      <c r="U219" s="413"/>
      <c r="V219" s="414"/>
      <c r="W219" s="412"/>
      <c r="X219" s="413"/>
      <c r="Y219" s="414"/>
      <c r="Z219" s="412"/>
      <c r="AA219" s="413"/>
      <c r="AB219" s="414"/>
      <c r="AC219" s="412"/>
      <c r="AD219" s="413"/>
      <c r="AE219" s="414"/>
      <c r="AF219" s="412"/>
      <c r="AG219" s="413"/>
      <c r="AH219" s="414"/>
      <c r="AI219" s="412"/>
      <c r="AJ219" s="413"/>
      <c r="AK219" s="414"/>
      <c r="AL219" s="412"/>
      <c r="AM219" s="413"/>
      <c r="AN219" s="414"/>
      <c r="AO219" s="412"/>
      <c r="AP219" s="413"/>
      <c r="AQ219" s="414"/>
      <c r="AR219" s="412"/>
      <c r="AS219" s="413"/>
      <c r="AT219" s="414"/>
      <c r="AU219" s="412"/>
      <c r="AV219" s="413"/>
      <c r="AW219" s="414"/>
      <c r="AX219" s="412"/>
      <c r="AY219" s="413"/>
      <c r="AZ219" s="414"/>
      <c r="BA219" s="412"/>
      <c r="BB219" s="413"/>
      <c r="BC219" s="414"/>
      <c r="BD219" s="412"/>
      <c r="BE219" s="413"/>
      <c r="BF219" s="414"/>
      <c r="BG219" s="412"/>
      <c r="BH219" s="413"/>
      <c r="BI219" s="414"/>
      <c r="BJ219" s="412"/>
      <c r="BK219" s="413"/>
      <c r="BL219" s="414"/>
      <c r="BM219" s="412"/>
      <c r="BN219" s="413"/>
      <c r="BO219" s="414"/>
      <c r="BP219" s="412"/>
      <c r="BQ219" s="413"/>
      <c r="BR219" s="414"/>
      <c r="BS219" s="412"/>
      <c r="BT219" s="413"/>
      <c r="BU219" s="414"/>
      <c r="BV219" s="467" t="s">
        <v>569</v>
      </c>
      <c r="BW219" s="468"/>
      <c r="BX219" s="468"/>
      <c r="BY219" s="468"/>
      <c r="BZ219" s="468"/>
      <c r="CA219" s="468"/>
      <c r="CB219" s="468"/>
      <c r="CC219" s="468"/>
      <c r="CD219" s="477"/>
      <c r="CE219" s="415"/>
      <c r="CF219" s="416" t="s">
        <v>37</v>
      </c>
      <c r="CG219" s="417">
        <v>101</v>
      </c>
      <c r="CH219" s="415"/>
      <c r="CI219" s="416"/>
      <c r="CJ219" s="417"/>
      <c r="CK219" s="412"/>
      <c r="CL219" s="413"/>
      <c r="CM219" s="414"/>
      <c r="CN219" s="412"/>
      <c r="CO219" s="413"/>
      <c r="CP219" s="414"/>
      <c r="CQ219" s="412"/>
      <c r="CR219" s="413"/>
      <c r="CS219" s="414"/>
      <c r="CT219" s="412"/>
      <c r="CU219" s="413"/>
      <c r="CV219" s="414"/>
      <c r="CW219" s="412"/>
      <c r="CX219" s="413"/>
      <c r="CY219" s="414"/>
      <c r="CZ219" s="412"/>
      <c r="DA219" s="413"/>
      <c r="DB219" s="414"/>
      <c r="DC219" s="412"/>
      <c r="DD219" s="413"/>
      <c r="DE219" s="414"/>
      <c r="DF219" s="412"/>
      <c r="DG219" s="413"/>
      <c r="DH219" s="414"/>
      <c r="DI219" s="412"/>
      <c r="DJ219" s="413"/>
      <c r="DK219" s="414"/>
      <c r="DL219" s="412"/>
      <c r="DM219" s="413"/>
      <c r="DN219" s="414"/>
      <c r="DO219" s="412"/>
      <c r="DP219" s="413"/>
      <c r="DQ219" s="414"/>
      <c r="DR219" s="412"/>
      <c r="DS219" s="413"/>
      <c r="DT219" s="414"/>
    </row>
    <row r="220" spans="1:124" s="393" customFormat="1" ht="18" customHeight="1">
      <c r="A220" s="457"/>
      <c r="B220" s="499"/>
      <c r="C220" s="496"/>
      <c r="D220" s="491"/>
      <c r="E220" s="418"/>
      <c r="F220" s="419"/>
      <c r="G220" s="420"/>
      <c r="H220" s="418"/>
      <c r="I220" s="419"/>
      <c r="J220" s="420"/>
      <c r="K220" s="418"/>
      <c r="L220" s="419"/>
      <c r="M220" s="420"/>
      <c r="N220" s="418"/>
      <c r="O220" s="419"/>
      <c r="P220" s="420"/>
      <c r="Q220" s="418"/>
      <c r="R220" s="419"/>
      <c r="S220" s="420"/>
      <c r="T220" s="418"/>
      <c r="U220" s="419"/>
      <c r="V220" s="420"/>
      <c r="W220" s="418"/>
      <c r="X220" s="419"/>
      <c r="Y220" s="420"/>
      <c r="Z220" s="418"/>
      <c r="AA220" s="419"/>
      <c r="AB220" s="420"/>
      <c r="AC220" s="418"/>
      <c r="AD220" s="419"/>
      <c r="AE220" s="420"/>
      <c r="AF220" s="418"/>
      <c r="AG220" s="419"/>
      <c r="AH220" s="420"/>
      <c r="AI220" s="418"/>
      <c r="AJ220" s="419"/>
      <c r="AK220" s="420"/>
      <c r="AL220" s="418"/>
      <c r="AM220" s="419"/>
      <c r="AN220" s="420"/>
      <c r="AO220" s="418"/>
      <c r="AP220" s="419"/>
      <c r="AQ220" s="420"/>
      <c r="AR220" s="418"/>
      <c r="AS220" s="419"/>
      <c r="AT220" s="420"/>
      <c r="AU220" s="418"/>
      <c r="AV220" s="419"/>
      <c r="AW220" s="420"/>
      <c r="AX220" s="418"/>
      <c r="AY220" s="419"/>
      <c r="AZ220" s="420"/>
      <c r="BA220" s="418"/>
      <c r="BB220" s="419"/>
      <c r="BC220" s="420"/>
      <c r="BD220" s="418"/>
      <c r="BE220" s="419"/>
      <c r="BF220" s="420"/>
      <c r="BG220" s="418"/>
      <c r="BH220" s="419"/>
      <c r="BI220" s="420"/>
      <c r="BJ220" s="418"/>
      <c r="BK220" s="419"/>
      <c r="BL220" s="420"/>
      <c r="BM220" s="418"/>
      <c r="BN220" s="419"/>
      <c r="BO220" s="420"/>
      <c r="BP220" s="418"/>
      <c r="BQ220" s="419"/>
      <c r="BR220" s="420"/>
      <c r="BS220" s="418"/>
      <c r="BT220" s="419"/>
      <c r="BU220" s="420"/>
      <c r="BV220" s="469"/>
      <c r="BW220" s="470"/>
      <c r="BX220" s="470"/>
      <c r="BY220" s="470"/>
      <c r="BZ220" s="470"/>
      <c r="CA220" s="470"/>
      <c r="CB220" s="470"/>
      <c r="CC220" s="470"/>
      <c r="CD220" s="478"/>
      <c r="CE220" s="421"/>
      <c r="CF220" s="422"/>
      <c r="CG220" s="423"/>
      <c r="CH220" s="421"/>
      <c r="CI220" s="422"/>
      <c r="CJ220" s="423"/>
      <c r="CK220" s="418"/>
      <c r="CL220" s="419"/>
      <c r="CM220" s="420"/>
      <c r="CN220" s="418"/>
      <c r="CO220" s="419"/>
      <c r="CP220" s="420"/>
      <c r="CQ220" s="418"/>
      <c r="CR220" s="419"/>
      <c r="CS220" s="420"/>
      <c r="CT220" s="418"/>
      <c r="CU220" s="419"/>
      <c r="CV220" s="420"/>
      <c r="CW220" s="418"/>
      <c r="CX220" s="419"/>
      <c r="CY220" s="420"/>
      <c r="CZ220" s="418"/>
      <c r="DA220" s="419"/>
      <c r="DB220" s="420"/>
      <c r="DC220" s="418"/>
      <c r="DD220" s="419"/>
      <c r="DE220" s="420"/>
      <c r="DF220" s="418"/>
      <c r="DG220" s="419"/>
      <c r="DH220" s="420"/>
      <c r="DI220" s="418"/>
      <c r="DJ220" s="419"/>
      <c r="DK220" s="420"/>
      <c r="DL220" s="418"/>
      <c r="DM220" s="419"/>
      <c r="DN220" s="420"/>
      <c r="DO220" s="418"/>
      <c r="DP220" s="419"/>
      <c r="DQ220" s="420"/>
      <c r="DR220" s="418"/>
      <c r="DS220" s="419"/>
      <c r="DT220" s="420"/>
    </row>
    <row r="221" spans="1:124" s="393" customFormat="1" ht="18" customHeight="1">
      <c r="A221" s="457"/>
      <c r="B221" s="499"/>
      <c r="C221" s="496"/>
      <c r="D221" s="488" t="s">
        <v>432</v>
      </c>
      <c r="E221" s="424"/>
      <c r="F221" s="425"/>
      <c r="G221" s="426"/>
      <c r="H221" s="424"/>
      <c r="I221" s="425"/>
      <c r="J221" s="426"/>
      <c r="K221" s="424"/>
      <c r="L221" s="425"/>
      <c r="M221" s="426"/>
      <c r="N221" s="424"/>
      <c r="O221" s="425"/>
      <c r="P221" s="426"/>
      <c r="Q221" s="424"/>
      <c r="R221" s="425"/>
      <c r="S221" s="426"/>
      <c r="T221" s="424"/>
      <c r="U221" s="425"/>
      <c r="V221" s="426"/>
      <c r="W221" s="424"/>
      <c r="X221" s="425"/>
      <c r="Y221" s="426"/>
      <c r="Z221" s="424"/>
      <c r="AA221" s="425"/>
      <c r="AB221" s="426"/>
      <c r="AC221" s="424"/>
      <c r="AD221" s="425"/>
      <c r="AE221" s="426"/>
      <c r="AF221" s="424"/>
      <c r="AG221" s="425"/>
      <c r="AH221" s="426"/>
      <c r="AI221" s="424"/>
      <c r="AJ221" s="425"/>
      <c r="AK221" s="426"/>
      <c r="AL221" s="424"/>
      <c r="AM221" s="425"/>
      <c r="AN221" s="426"/>
      <c r="AO221" s="424"/>
      <c r="AP221" s="425"/>
      <c r="AQ221" s="426"/>
      <c r="AR221" s="424"/>
      <c r="AS221" s="425"/>
      <c r="AT221" s="426"/>
      <c r="AU221" s="424"/>
      <c r="AV221" s="425"/>
      <c r="AW221" s="426"/>
      <c r="AX221" s="424"/>
      <c r="AY221" s="425"/>
      <c r="AZ221" s="426"/>
      <c r="BA221" s="424"/>
      <c r="BB221" s="425"/>
      <c r="BC221" s="426"/>
      <c r="BD221" s="424"/>
      <c r="BE221" s="425"/>
      <c r="BF221" s="426"/>
      <c r="BG221" s="424"/>
      <c r="BH221" s="425"/>
      <c r="BI221" s="426"/>
      <c r="BJ221" s="424"/>
      <c r="BK221" s="425"/>
      <c r="BL221" s="426"/>
      <c r="BM221" s="424"/>
      <c r="BN221" s="425"/>
      <c r="BO221" s="426"/>
      <c r="BP221" s="424"/>
      <c r="BQ221" s="425"/>
      <c r="BR221" s="426"/>
      <c r="BS221" s="424"/>
      <c r="BT221" s="425"/>
      <c r="BU221" s="426"/>
      <c r="BV221" s="479" t="s">
        <v>570</v>
      </c>
      <c r="BW221" s="480"/>
      <c r="BX221" s="480"/>
      <c r="BY221" s="480"/>
      <c r="BZ221" s="480"/>
      <c r="CA221" s="480"/>
      <c r="CB221" s="480"/>
      <c r="CC221" s="480"/>
      <c r="CD221" s="481"/>
      <c r="CE221" s="427"/>
      <c r="CF221" s="428" t="s">
        <v>33</v>
      </c>
      <c r="CG221" s="429">
        <v>104</v>
      </c>
      <c r="CH221" s="427"/>
      <c r="CI221" s="428"/>
      <c r="CJ221" s="429"/>
      <c r="CK221" s="424"/>
      <c r="CL221" s="425"/>
      <c r="CM221" s="426"/>
      <c r="CN221" s="424"/>
      <c r="CO221" s="425"/>
      <c r="CP221" s="426"/>
      <c r="CQ221" s="424"/>
      <c r="CR221" s="425"/>
      <c r="CS221" s="426"/>
      <c r="CT221" s="424"/>
      <c r="CU221" s="425"/>
      <c r="CV221" s="426"/>
      <c r="CW221" s="424"/>
      <c r="CX221" s="425"/>
      <c r="CY221" s="426"/>
      <c r="CZ221" s="424"/>
      <c r="DA221" s="425"/>
      <c r="DB221" s="426"/>
      <c r="DC221" s="424"/>
      <c r="DD221" s="425"/>
      <c r="DE221" s="426"/>
      <c r="DF221" s="424"/>
      <c r="DG221" s="425"/>
      <c r="DH221" s="426"/>
      <c r="DI221" s="424"/>
      <c r="DJ221" s="425"/>
      <c r="DK221" s="426"/>
      <c r="DL221" s="424"/>
      <c r="DM221" s="425"/>
      <c r="DN221" s="426"/>
      <c r="DO221" s="424"/>
      <c r="DP221" s="425"/>
      <c r="DQ221" s="426"/>
      <c r="DR221" s="424"/>
      <c r="DS221" s="425"/>
      <c r="DT221" s="426"/>
    </row>
    <row r="222" spans="1:124" s="393" customFormat="1" ht="18" customHeight="1">
      <c r="A222" s="457"/>
      <c r="B222" s="499"/>
      <c r="C222" s="496"/>
      <c r="D222" s="491"/>
      <c r="E222" s="418"/>
      <c r="F222" s="419"/>
      <c r="G222" s="420"/>
      <c r="H222" s="418"/>
      <c r="I222" s="419"/>
      <c r="J222" s="420"/>
      <c r="K222" s="418"/>
      <c r="L222" s="419"/>
      <c r="M222" s="420"/>
      <c r="N222" s="418"/>
      <c r="O222" s="419"/>
      <c r="P222" s="420"/>
      <c r="Q222" s="418"/>
      <c r="R222" s="419"/>
      <c r="S222" s="420"/>
      <c r="T222" s="418"/>
      <c r="U222" s="419"/>
      <c r="V222" s="420"/>
      <c r="W222" s="418"/>
      <c r="X222" s="419"/>
      <c r="Y222" s="420"/>
      <c r="Z222" s="418"/>
      <c r="AA222" s="419"/>
      <c r="AB222" s="420"/>
      <c r="AC222" s="418"/>
      <c r="AD222" s="419"/>
      <c r="AE222" s="420"/>
      <c r="AF222" s="418"/>
      <c r="AG222" s="419"/>
      <c r="AH222" s="420"/>
      <c r="AI222" s="418"/>
      <c r="AJ222" s="419"/>
      <c r="AK222" s="420"/>
      <c r="AL222" s="418"/>
      <c r="AM222" s="419"/>
      <c r="AN222" s="420"/>
      <c r="AO222" s="418"/>
      <c r="AP222" s="419"/>
      <c r="AQ222" s="420"/>
      <c r="AR222" s="418"/>
      <c r="AS222" s="419"/>
      <c r="AT222" s="420"/>
      <c r="AU222" s="418"/>
      <c r="AV222" s="419"/>
      <c r="AW222" s="420"/>
      <c r="AX222" s="418"/>
      <c r="AY222" s="419"/>
      <c r="AZ222" s="420"/>
      <c r="BA222" s="418"/>
      <c r="BB222" s="419"/>
      <c r="BC222" s="420"/>
      <c r="BD222" s="418"/>
      <c r="BE222" s="419"/>
      <c r="BF222" s="420"/>
      <c r="BG222" s="418"/>
      <c r="BH222" s="419"/>
      <c r="BI222" s="420"/>
      <c r="BJ222" s="418"/>
      <c r="BK222" s="419"/>
      <c r="BL222" s="420"/>
      <c r="BM222" s="418"/>
      <c r="BN222" s="419"/>
      <c r="BO222" s="420"/>
      <c r="BP222" s="418"/>
      <c r="BQ222" s="419"/>
      <c r="BR222" s="420"/>
      <c r="BS222" s="418"/>
      <c r="BT222" s="419"/>
      <c r="BU222" s="420"/>
      <c r="BV222" s="469"/>
      <c r="BW222" s="470"/>
      <c r="BX222" s="470"/>
      <c r="BY222" s="470"/>
      <c r="BZ222" s="470"/>
      <c r="CA222" s="470"/>
      <c r="CB222" s="470"/>
      <c r="CC222" s="470"/>
      <c r="CD222" s="478"/>
      <c r="CE222" s="421"/>
      <c r="CF222" s="422"/>
      <c r="CG222" s="423"/>
      <c r="CH222" s="421"/>
      <c r="CI222" s="422"/>
      <c r="CJ222" s="423"/>
      <c r="CK222" s="418"/>
      <c r="CL222" s="419"/>
      <c r="CM222" s="420"/>
      <c r="CN222" s="418"/>
      <c r="CO222" s="419"/>
      <c r="CP222" s="420"/>
      <c r="CQ222" s="418"/>
      <c r="CR222" s="419"/>
      <c r="CS222" s="420"/>
      <c r="CT222" s="418"/>
      <c r="CU222" s="419"/>
      <c r="CV222" s="420"/>
      <c r="CW222" s="418"/>
      <c r="CX222" s="419"/>
      <c r="CY222" s="420"/>
      <c r="CZ222" s="418"/>
      <c r="DA222" s="419"/>
      <c r="DB222" s="420"/>
      <c r="DC222" s="418"/>
      <c r="DD222" s="419"/>
      <c r="DE222" s="420"/>
      <c r="DF222" s="418"/>
      <c r="DG222" s="419"/>
      <c r="DH222" s="420"/>
      <c r="DI222" s="418"/>
      <c r="DJ222" s="419"/>
      <c r="DK222" s="420"/>
      <c r="DL222" s="418"/>
      <c r="DM222" s="419"/>
      <c r="DN222" s="420"/>
      <c r="DO222" s="418"/>
      <c r="DP222" s="419"/>
      <c r="DQ222" s="420"/>
      <c r="DR222" s="418"/>
      <c r="DS222" s="419"/>
      <c r="DT222" s="420"/>
    </row>
    <row r="223" spans="1:124" s="393" customFormat="1" ht="18" customHeight="1">
      <c r="A223" s="457"/>
      <c r="B223" s="499"/>
      <c r="C223" s="496"/>
      <c r="D223" s="488" t="s">
        <v>433</v>
      </c>
      <c r="E223" s="427"/>
      <c r="F223" s="428"/>
      <c r="G223" s="433"/>
      <c r="H223" s="427"/>
      <c r="I223" s="428"/>
      <c r="J223" s="433"/>
      <c r="K223" s="427"/>
      <c r="L223" s="428"/>
      <c r="M223" s="433"/>
      <c r="N223" s="427"/>
      <c r="O223" s="428"/>
      <c r="P223" s="433"/>
      <c r="Q223" s="427"/>
      <c r="R223" s="428"/>
      <c r="S223" s="433"/>
      <c r="T223" s="427"/>
      <c r="U223" s="428"/>
      <c r="V223" s="433"/>
      <c r="W223" s="427"/>
      <c r="X223" s="428"/>
      <c r="Y223" s="433"/>
      <c r="Z223" s="427"/>
      <c r="AA223" s="428"/>
      <c r="AB223" s="433"/>
      <c r="AC223" s="427"/>
      <c r="AD223" s="428"/>
      <c r="AE223" s="433"/>
      <c r="AF223" s="427"/>
      <c r="AG223" s="428"/>
      <c r="AH223" s="433"/>
      <c r="AI223" s="427"/>
      <c r="AJ223" s="428"/>
      <c r="AK223" s="433"/>
      <c r="AL223" s="427"/>
      <c r="AM223" s="428"/>
      <c r="AN223" s="433"/>
      <c r="AO223" s="427"/>
      <c r="AP223" s="428"/>
      <c r="AQ223" s="433"/>
      <c r="AR223" s="427"/>
      <c r="AS223" s="428"/>
      <c r="AT223" s="433"/>
      <c r="AU223" s="427"/>
      <c r="AV223" s="428"/>
      <c r="AW223" s="433"/>
      <c r="AX223" s="427"/>
      <c r="AY223" s="428"/>
      <c r="AZ223" s="433"/>
      <c r="BA223" s="427"/>
      <c r="BB223" s="428"/>
      <c r="BC223" s="433"/>
      <c r="BD223" s="427"/>
      <c r="BE223" s="428"/>
      <c r="BF223" s="433"/>
      <c r="BG223" s="427"/>
      <c r="BH223" s="428"/>
      <c r="BI223" s="433"/>
      <c r="BJ223" s="427"/>
      <c r="BK223" s="428"/>
      <c r="BL223" s="433"/>
      <c r="BM223" s="427"/>
      <c r="BN223" s="428"/>
      <c r="BO223" s="433"/>
      <c r="BP223" s="427"/>
      <c r="BQ223" s="428"/>
      <c r="BR223" s="433"/>
      <c r="BS223" s="427"/>
      <c r="BT223" s="428"/>
      <c r="BU223" s="433"/>
      <c r="BV223" s="479" t="s">
        <v>571</v>
      </c>
      <c r="BW223" s="480"/>
      <c r="BX223" s="480"/>
      <c r="BY223" s="480"/>
      <c r="BZ223" s="480"/>
      <c r="CA223" s="480"/>
      <c r="CB223" s="480"/>
      <c r="CC223" s="480"/>
      <c r="CD223" s="481"/>
      <c r="CE223" s="427"/>
      <c r="CF223" s="428" t="s">
        <v>61</v>
      </c>
      <c r="CG223" s="429">
        <v>301</v>
      </c>
      <c r="CH223" s="427"/>
      <c r="CI223" s="428"/>
      <c r="CJ223" s="429"/>
      <c r="CK223" s="427"/>
      <c r="CL223" s="428"/>
      <c r="CM223" s="429"/>
      <c r="CN223" s="427"/>
      <c r="CO223" s="428"/>
      <c r="CP223" s="429"/>
      <c r="CQ223" s="427"/>
      <c r="CR223" s="428"/>
      <c r="CS223" s="429"/>
      <c r="CT223" s="427"/>
      <c r="CU223" s="428"/>
      <c r="CV223" s="429"/>
      <c r="CW223" s="427"/>
      <c r="CX223" s="428"/>
      <c r="CY223" s="429"/>
      <c r="CZ223" s="427"/>
      <c r="DA223" s="428"/>
      <c r="DB223" s="429"/>
      <c r="DC223" s="427"/>
      <c r="DD223" s="428"/>
      <c r="DE223" s="429"/>
      <c r="DF223" s="427"/>
      <c r="DG223" s="428"/>
      <c r="DH223" s="429"/>
      <c r="DI223" s="427"/>
      <c r="DJ223" s="428"/>
      <c r="DK223" s="429"/>
      <c r="DL223" s="427"/>
      <c r="DM223" s="428"/>
      <c r="DN223" s="429"/>
      <c r="DO223" s="427"/>
      <c r="DP223" s="428"/>
      <c r="DQ223" s="429"/>
      <c r="DR223" s="427"/>
      <c r="DS223" s="428"/>
      <c r="DT223" s="429"/>
    </row>
    <row r="224" spans="1:124" s="393" customFormat="1" ht="18" customHeight="1" thickBot="1">
      <c r="A224" s="457"/>
      <c r="B224" s="500"/>
      <c r="C224" s="497"/>
      <c r="D224" s="489"/>
      <c r="E224" s="430"/>
      <c r="F224" s="431"/>
      <c r="G224" s="432"/>
      <c r="H224" s="430"/>
      <c r="I224" s="431"/>
      <c r="J224" s="432"/>
      <c r="K224" s="430"/>
      <c r="L224" s="431"/>
      <c r="M224" s="432"/>
      <c r="N224" s="430"/>
      <c r="O224" s="431"/>
      <c r="P224" s="432"/>
      <c r="Q224" s="430"/>
      <c r="R224" s="431"/>
      <c r="S224" s="432"/>
      <c r="T224" s="430"/>
      <c r="U224" s="431"/>
      <c r="V224" s="432"/>
      <c r="W224" s="430"/>
      <c r="X224" s="431"/>
      <c r="Y224" s="432"/>
      <c r="Z224" s="430"/>
      <c r="AA224" s="431"/>
      <c r="AB224" s="432"/>
      <c r="AC224" s="430"/>
      <c r="AD224" s="431"/>
      <c r="AE224" s="432"/>
      <c r="AF224" s="430"/>
      <c r="AG224" s="431"/>
      <c r="AH224" s="432"/>
      <c r="AI224" s="430"/>
      <c r="AJ224" s="431"/>
      <c r="AK224" s="432"/>
      <c r="AL224" s="430"/>
      <c r="AM224" s="431"/>
      <c r="AN224" s="432"/>
      <c r="AO224" s="430"/>
      <c r="AP224" s="431"/>
      <c r="AQ224" s="432"/>
      <c r="AR224" s="430"/>
      <c r="AS224" s="431"/>
      <c r="AT224" s="432"/>
      <c r="AU224" s="430"/>
      <c r="AV224" s="431"/>
      <c r="AW224" s="432"/>
      <c r="AX224" s="430"/>
      <c r="AY224" s="431"/>
      <c r="AZ224" s="432"/>
      <c r="BA224" s="430"/>
      <c r="BB224" s="431"/>
      <c r="BC224" s="432"/>
      <c r="BD224" s="430"/>
      <c r="BE224" s="431"/>
      <c r="BF224" s="432"/>
      <c r="BG224" s="430"/>
      <c r="BH224" s="431"/>
      <c r="BI224" s="432"/>
      <c r="BJ224" s="430"/>
      <c r="BK224" s="431"/>
      <c r="BL224" s="432"/>
      <c r="BM224" s="430"/>
      <c r="BN224" s="431"/>
      <c r="BO224" s="432"/>
      <c r="BP224" s="430"/>
      <c r="BQ224" s="431"/>
      <c r="BR224" s="432"/>
      <c r="BS224" s="430"/>
      <c r="BT224" s="431"/>
      <c r="BU224" s="432"/>
      <c r="BV224" s="482"/>
      <c r="BW224" s="483"/>
      <c r="BX224" s="483"/>
      <c r="BY224" s="483"/>
      <c r="BZ224" s="483"/>
      <c r="CA224" s="483"/>
      <c r="CB224" s="483"/>
      <c r="CC224" s="483"/>
      <c r="CD224" s="484"/>
      <c r="CE224" s="430"/>
      <c r="CF224" s="431"/>
      <c r="CG224" s="432"/>
      <c r="CH224" s="430"/>
      <c r="CI224" s="431"/>
      <c r="CJ224" s="432"/>
      <c r="CK224" s="430"/>
      <c r="CL224" s="431"/>
      <c r="CM224" s="432"/>
      <c r="CN224" s="430"/>
      <c r="CO224" s="431"/>
      <c r="CP224" s="432"/>
      <c r="CQ224" s="430"/>
      <c r="CR224" s="431"/>
      <c r="CS224" s="432"/>
      <c r="CT224" s="430"/>
      <c r="CU224" s="431"/>
      <c r="CV224" s="432"/>
      <c r="CW224" s="430"/>
      <c r="CX224" s="431"/>
      <c r="CY224" s="432"/>
      <c r="CZ224" s="430"/>
      <c r="DA224" s="431"/>
      <c r="DB224" s="432"/>
      <c r="DC224" s="430"/>
      <c r="DD224" s="431"/>
      <c r="DE224" s="432"/>
      <c r="DF224" s="430"/>
      <c r="DG224" s="431"/>
      <c r="DH224" s="432"/>
      <c r="DI224" s="430"/>
      <c r="DJ224" s="431"/>
      <c r="DK224" s="432"/>
      <c r="DL224" s="430"/>
      <c r="DM224" s="431"/>
      <c r="DN224" s="432"/>
      <c r="DO224" s="430"/>
      <c r="DP224" s="431"/>
      <c r="DQ224" s="432"/>
      <c r="DR224" s="430"/>
      <c r="DS224" s="431"/>
      <c r="DT224" s="432"/>
    </row>
    <row r="225" spans="1:124" s="393" customFormat="1" ht="18" customHeight="1">
      <c r="A225" s="457"/>
      <c r="B225" s="498" t="s">
        <v>58</v>
      </c>
      <c r="C225" s="495">
        <v>44898</v>
      </c>
      <c r="D225" s="490" t="s">
        <v>431</v>
      </c>
      <c r="E225" s="412"/>
      <c r="F225" s="413"/>
      <c r="G225" s="414"/>
      <c r="H225" s="412"/>
      <c r="I225" s="413"/>
      <c r="J225" s="414"/>
      <c r="K225" s="412"/>
      <c r="L225" s="413"/>
      <c r="M225" s="414"/>
      <c r="N225" s="412"/>
      <c r="O225" s="413"/>
      <c r="P225" s="414"/>
      <c r="Q225" s="412"/>
      <c r="R225" s="413"/>
      <c r="S225" s="414"/>
      <c r="T225" s="412"/>
      <c r="U225" s="413"/>
      <c r="V225" s="414"/>
      <c r="W225" s="412"/>
      <c r="X225" s="413"/>
      <c r="Y225" s="414"/>
      <c r="Z225" s="412"/>
      <c r="AA225" s="413"/>
      <c r="AB225" s="414"/>
      <c r="AC225" s="412"/>
      <c r="AD225" s="413"/>
      <c r="AE225" s="414"/>
      <c r="AF225" s="412"/>
      <c r="AG225" s="413"/>
      <c r="AH225" s="414"/>
      <c r="AI225" s="412"/>
      <c r="AJ225" s="413"/>
      <c r="AK225" s="414"/>
      <c r="AL225" s="412"/>
      <c r="AM225" s="413"/>
      <c r="AN225" s="414"/>
      <c r="AO225" s="412"/>
      <c r="AP225" s="413"/>
      <c r="AQ225" s="414"/>
      <c r="AR225" s="412"/>
      <c r="AS225" s="413"/>
      <c r="AT225" s="414"/>
      <c r="AU225" s="412"/>
      <c r="AV225" s="413"/>
      <c r="AW225" s="414"/>
      <c r="AX225" s="412"/>
      <c r="AY225" s="413"/>
      <c r="AZ225" s="414"/>
      <c r="BA225" s="412"/>
      <c r="BB225" s="413"/>
      <c r="BC225" s="414"/>
      <c r="BD225" s="412"/>
      <c r="BE225" s="413"/>
      <c r="BF225" s="414"/>
      <c r="BG225" s="412"/>
      <c r="BH225" s="413"/>
      <c r="BI225" s="414"/>
      <c r="BJ225" s="412"/>
      <c r="BK225" s="413"/>
      <c r="BL225" s="414"/>
      <c r="BM225" s="412"/>
      <c r="BN225" s="413"/>
      <c r="BO225" s="414"/>
      <c r="BP225" s="412"/>
      <c r="BQ225" s="413"/>
      <c r="BR225" s="414"/>
      <c r="BS225" s="412"/>
      <c r="BT225" s="413"/>
      <c r="BU225" s="414"/>
      <c r="BV225" s="467" t="s">
        <v>566</v>
      </c>
      <c r="BW225" s="468"/>
      <c r="BX225" s="468"/>
      <c r="BY225" s="468"/>
      <c r="BZ225" s="468"/>
      <c r="CA225" s="468"/>
      <c r="CB225" s="468"/>
      <c r="CC225" s="468"/>
      <c r="CD225" s="477"/>
      <c r="CE225" s="415" t="s">
        <v>32</v>
      </c>
      <c r="CF225" s="416" t="s">
        <v>64</v>
      </c>
      <c r="CG225" s="417" t="s">
        <v>59</v>
      </c>
      <c r="CH225" s="415"/>
      <c r="CI225" s="416"/>
      <c r="CJ225" s="417"/>
      <c r="CK225" s="412"/>
      <c r="CL225" s="413"/>
      <c r="CM225" s="414"/>
      <c r="CN225" s="412"/>
      <c r="CO225" s="413"/>
      <c r="CP225" s="414"/>
      <c r="CQ225" s="412"/>
      <c r="CR225" s="413"/>
      <c r="CS225" s="414"/>
      <c r="CT225" s="412"/>
      <c r="CU225" s="413"/>
      <c r="CV225" s="414"/>
      <c r="CW225" s="412"/>
      <c r="CX225" s="413"/>
      <c r="CY225" s="414"/>
      <c r="CZ225" s="412"/>
      <c r="DA225" s="413"/>
      <c r="DB225" s="414"/>
      <c r="DC225" s="412"/>
      <c r="DD225" s="413"/>
      <c r="DE225" s="414"/>
      <c r="DF225" s="412"/>
      <c r="DG225" s="413"/>
      <c r="DH225" s="414"/>
      <c r="DI225" s="412"/>
      <c r="DJ225" s="413"/>
      <c r="DK225" s="414"/>
      <c r="DL225" s="412"/>
      <c r="DM225" s="413"/>
      <c r="DN225" s="414"/>
      <c r="DO225" s="412"/>
      <c r="DP225" s="413"/>
      <c r="DQ225" s="414"/>
      <c r="DR225" s="412"/>
      <c r="DS225" s="413"/>
      <c r="DT225" s="414"/>
    </row>
    <row r="226" spans="1:124" s="393" customFormat="1" ht="18" customHeight="1">
      <c r="A226" s="457"/>
      <c r="B226" s="499"/>
      <c r="C226" s="496"/>
      <c r="D226" s="491"/>
      <c r="E226" s="418"/>
      <c r="F226" s="419"/>
      <c r="G226" s="420"/>
      <c r="H226" s="418"/>
      <c r="I226" s="419"/>
      <c r="J226" s="420"/>
      <c r="K226" s="418"/>
      <c r="L226" s="419"/>
      <c r="M226" s="420"/>
      <c r="N226" s="418"/>
      <c r="O226" s="419"/>
      <c r="P226" s="420"/>
      <c r="Q226" s="418"/>
      <c r="R226" s="419"/>
      <c r="S226" s="420"/>
      <c r="T226" s="418"/>
      <c r="U226" s="419"/>
      <c r="V226" s="420"/>
      <c r="W226" s="418"/>
      <c r="X226" s="419"/>
      <c r="Y226" s="420"/>
      <c r="Z226" s="418"/>
      <c r="AA226" s="419"/>
      <c r="AB226" s="420"/>
      <c r="AC226" s="418"/>
      <c r="AD226" s="419"/>
      <c r="AE226" s="420"/>
      <c r="AF226" s="418"/>
      <c r="AG226" s="419"/>
      <c r="AH226" s="420"/>
      <c r="AI226" s="418"/>
      <c r="AJ226" s="419"/>
      <c r="AK226" s="420"/>
      <c r="AL226" s="418"/>
      <c r="AM226" s="419"/>
      <c r="AN226" s="420"/>
      <c r="AO226" s="418"/>
      <c r="AP226" s="419"/>
      <c r="AQ226" s="420"/>
      <c r="AR226" s="418"/>
      <c r="AS226" s="419"/>
      <c r="AT226" s="420"/>
      <c r="AU226" s="418"/>
      <c r="AV226" s="419"/>
      <c r="AW226" s="420"/>
      <c r="AX226" s="418"/>
      <c r="AY226" s="419"/>
      <c r="AZ226" s="420"/>
      <c r="BA226" s="418"/>
      <c r="BB226" s="419"/>
      <c r="BC226" s="420"/>
      <c r="BD226" s="418"/>
      <c r="BE226" s="419"/>
      <c r="BF226" s="420"/>
      <c r="BG226" s="418"/>
      <c r="BH226" s="419"/>
      <c r="BI226" s="420"/>
      <c r="BJ226" s="418"/>
      <c r="BK226" s="419"/>
      <c r="BL226" s="420"/>
      <c r="BM226" s="418"/>
      <c r="BN226" s="419"/>
      <c r="BO226" s="420"/>
      <c r="BP226" s="418"/>
      <c r="BQ226" s="419"/>
      <c r="BR226" s="420"/>
      <c r="BS226" s="418"/>
      <c r="BT226" s="419"/>
      <c r="BU226" s="420"/>
      <c r="BV226" s="469"/>
      <c r="BW226" s="470"/>
      <c r="BX226" s="470"/>
      <c r="BY226" s="470"/>
      <c r="BZ226" s="470"/>
      <c r="CA226" s="470"/>
      <c r="CB226" s="470"/>
      <c r="CC226" s="470"/>
      <c r="CD226" s="478"/>
      <c r="CE226" s="421" t="s">
        <v>40</v>
      </c>
      <c r="CF226" s="422"/>
      <c r="CG226" s="423"/>
      <c r="CH226" s="421"/>
      <c r="CI226" s="422"/>
      <c r="CJ226" s="423"/>
      <c r="CK226" s="418"/>
      <c r="CL226" s="419"/>
      <c r="CM226" s="420"/>
      <c r="CN226" s="418"/>
      <c r="CO226" s="419"/>
      <c r="CP226" s="420"/>
      <c r="CQ226" s="418"/>
      <c r="CR226" s="419"/>
      <c r="CS226" s="420"/>
      <c r="CT226" s="418"/>
      <c r="CU226" s="419"/>
      <c r="CV226" s="420"/>
      <c r="CW226" s="418"/>
      <c r="CX226" s="419"/>
      <c r="CY226" s="420"/>
      <c r="CZ226" s="418"/>
      <c r="DA226" s="419"/>
      <c r="DB226" s="420"/>
      <c r="DC226" s="418"/>
      <c r="DD226" s="419"/>
      <c r="DE226" s="420"/>
      <c r="DF226" s="418"/>
      <c r="DG226" s="419"/>
      <c r="DH226" s="420"/>
      <c r="DI226" s="418"/>
      <c r="DJ226" s="419"/>
      <c r="DK226" s="420"/>
      <c r="DL226" s="418"/>
      <c r="DM226" s="419"/>
      <c r="DN226" s="420"/>
      <c r="DO226" s="418"/>
      <c r="DP226" s="419"/>
      <c r="DQ226" s="420"/>
      <c r="DR226" s="418"/>
      <c r="DS226" s="419"/>
      <c r="DT226" s="420"/>
    </row>
    <row r="227" spans="1:124" s="393" customFormat="1" ht="18" customHeight="1">
      <c r="A227" s="457"/>
      <c r="B227" s="499"/>
      <c r="C227" s="496"/>
      <c r="D227" s="488" t="s">
        <v>432</v>
      </c>
      <c r="E227" s="424"/>
      <c r="F227" s="425"/>
      <c r="G227" s="426"/>
      <c r="H227" s="424"/>
      <c r="I227" s="425"/>
      <c r="J227" s="426"/>
      <c r="K227" s="424"/>
      <c r="L227" s="425"/>
      <c r="M227" s="426"/>
      <c r="N227" s="424"/>
      <c r="O227" s="425"/>
      <c r="P227" s="426"/>
      <c r="Q227" s="424"/>
      <c r="R227" s="425"/>
      <c r="S227" s="426"/>
      <c r="T227" s="424"/>
      <c r="U227" s="425"/>
      <c r="V227" s="426"/>
      <c r="W227" s="424"/>
      <c r="X227" s="425"/>
      <c r="Y227" s="426"/>
      <c r="Z227" s="424"/>
      <c r="AA227" s="425"/>
      <c r="AB227" s="426"/>
      <c r="AC227" s="424"/>
      <c r="AD227" s="425"/>
      <c r="AE227" s="426"/>
      <c r="AF227" s="424"/>
      <c r="AG227" s="425"/>
      <c r="AH227" s="426"/>
      <c r="AI227" s="424"/>
      <c r="AJ227" s="425"/>
      <c r="AK227" s="426"/>
      <c r="AL227" s="424"/>
      <c r="AM227" s="425"/>
      <c r="AN227" s="426"/>
      <c r="AO227" s="424"/>
      <c r="AP227" s="425"/>
      <c r="AQ227" s="426"/>
      <c r="AR227" s="424"/>
      <c r="AS227" s="425"/>
      <c r="AT227" s="426"/>
      <c r="AU227" s="424"/>
      <c r="AV227" s="425"/>
      <c r="AW227" s="426"/>
      <c r="AX227" s="424"/>
      <c r="AY227" s="425"/>
      <c r="AZ227" s="426"/>
      <c r="BA227" s="424"/>
      <c r="BB227" s="425"/>
      <c r="BC227" s="426"/>
      <c r="BD227" s="424"/>
      <c r="BE227" s="425"/>
      <c r="BF227" s="426"/>
      <c r="BG227" s="424"/>
      <c r="BH227" s="425"/>
      <c r="BI227" s="426"/>
      <c r="BJ227" s="424"/>
      <c r="BK227" s="425"/>
      <c r="BL227" s="426"/>
      <c r="BM227" s="424"/>
      <c r="BN227" s="425"/>
      <c r="BO227" s="426"/>
      <c r="BP227" s="424"/>
      <c r="BQ227" s="425"/>
      <c r="BR227" s="426"/>
      <c r="BS227" s="424"/>
      <c r="BT227" s="425"/>
      <c r="BU227" s="426"/>
      <c r="BV227" s="479" t="s">
        <v>568</v>
      </c>
      <c r="BW227" s="480"/>
      <c r="BX227" s="480"/>
      <c r="BY227" s="480"/>
      <c r="BZ227" s="480"/>
      <c r="CA227" s="480"/>
      <c r="CB227" s="480"/>
      <c r="CC227" s="480"/>
      <c r="CD227" s="480"/>
      <c r="CE227" s="480"/>
      <c r="CF227" s="480"/>
      <c r="CG227" s="481"/>
      <c r="CH227" s="460"/>
      <c r="CI227" s="460"/>
      <c r="CJ227" s="461"/>
      <c r="CK227" s="424"/>
      <c r="CL227" s="425"/>
      <c r="CM227" s="426"/>
      <c r="CN227" s="424"/>
      <c r="CO227" s="425"/>
      <c r="CP227" s="426"/>
      <c r="CQ227" s="424"/>
      <c r="CR227" s="425"/>
      <c r="CS227" s="426"/>
      <c r="CT227" s="424"/>
      <c r="CU227" s="425"/>
      <c r="CV227" s="426"/>
      <c r="CW227" s="424"/>
      <c r="CX227" s="425"/>
      <c r="CY227" s="426"/>
      <c r="CZ227" s="424"/>
      <c r="DA227" s="425"/>
      <c r="DB227" s="426"/>
      <c r="DC227" s="424"/>
      <c r="DD227" s="425"/>
      <c r="DE227" s="426"/>
      <c r="DF227" s="424"/>
      <c r="DG227" s="425"/>
      <c r="DH227" s="426"/>
      <c r="DI227" s="424"/>
      <c r="DJ227" s="425"/>
      <c r="DK227" s="426"/>
      <c r="DL227" s="424"/>
      <c r="DM227" s="425"/>
      <c r="DN227" s="426"/>
      <c r="DO227" s="424"/>
      <c r="DP227" s="425"/>
      <c r="DQ227" s="426"/>
      <c r="DR227" s="424"/>
      <c r="DS227" s="425"/>
      <c r="DT227" s="426"/>
    </row>
    <row r="228" spans="1:124" s="393" customFormat="1" ht="18" customHeight="1">
      <c r="A228" s="457"/>
      <c r="B228" s="499"/>
      <c r="C228" s="496"/>
      <c r="D228" s="491"/>
      <c r="E228" s="418"/>
      <c r="F228" s="419"/>
      <c r="G228" s="420"/>
      <c r="H228" s="418"/>
      <c r="I228" s="419"/>
      <c r="J228" s="420"/>
      <c r="K228" s="418"/>
      <c r="L228" s="419"/>
      <c r="M228" s="420"/>
      <c r="N228" s="418"/>
      <c r="O228" s="419"/>
      <c r="P228" s="420"/>
      <c r="Q228" s="418"/>
      <c r="R228" s="419"/>
      <c r="S228" s="420"/>
      <c r="T228" s="418"/>
      <c r="U228" s="419"/>
      <c r="V228" s="420"/>
      <c r="W228" s="418"/>
      <c r="X228" s="419"/>
      <c r="Y228" s="420"/>
      <c r="Z228" s="418"/>
      <c r="AA228" s="419"/>
      <c r="AB228" s="420"/>
      <c r="AC228" s="418"/>
      <c r="AD228" s="419"/>
      <c r="AE228" s="420"/>
      <c r="AF228" s="418"/>
      <c r="AG228" s="419"/>
      <c r="AH228" s="420"/>
      <c r="AI228" s="418"/>
      <c r="AJ228" s="419"/>
      <c r="AK228" s="420"/>
      <c r="AL228" s="418"/>
      <c r="AM228" s="419"/>
      <c r="AN228" s="420"/>
      <c r="AO228" s="418"/>
      <c r="AP228" s="419"/>
      <c r="AQ228" s="420"/>
      <c r="AR228" s="418"/>
      <c r="AS228" s="419"/>
      <c r="AT228" s="420"/>
      <c r="AU228" s="418"/>
      <c r="AV228" s="419"/>
      <c r="AW228" s="420"/>
      <c r="AX228" s="418"/>
      <c r="AY228" s="419"/>
      <c r="AZ228" s="420"/>
      <c r="BA228" s="418"/>
      <c r="BB228" s="419"/>
      <c r="BC228" s="420"/>
      <c r="BD228" s="418"/>
      <c r="BE228" s="419"/>
      <c r="BF228" s="420"/>
      <c r="BG228" s="418"/>
      <c r="BH228" s="419"/>
      <c r="BI228" s="420"/>
      <c r="BJ228" s="418"/>
      <c r="BK228" s="419"/>
      <c r="BL228" s="420"/>
      <c r="BM228" s="418"/>
      <c r="BN228" s="419"/>
      <c r="BO228" s="420"/>
      <c r="BP228" s="418"/>
      <c r="BQ228" s="419"/>
      <c r="BR228" s="420"/>
      <c r="BS228" s="418"/>
      <c r="BT228" s="419"/>
      <c r="BU228" s="420"/>
      <c r="BV228" s="469"/>
      <c r="BW228" s="470"/>
      <c r="BX228" s="470"/>
      <c r="BY228" s="470"/>
      <c r="BZ228" s="470"/>
      <c r="CA228" s="470"/>
      <c r="CB228" s="470"/>
      <c r="CC228" s="470"/>
      <c r="CD228" s="470"/>
      <c r="CE228" s="470"/>
      <c r="CF228" s="470"/>
      <c r="CG228" s="478"/>
      <c r="CH228" s="453"/>
      <c r="CI228" s="453"/>
      <c r="CJ228" s="456"/>
      <c r="CK228" s="418"/>
      <c r="CL228" s="419"/>
      <c r="CM228" s="420"/>
      <c r="CN228" s="418"/>
      <c r="CO228" s="419"/>
      <c r="CP228" s="420"/>
      <c r="CQ228" s="418"/>
      <c r="CR228" s="419"/>
      <c r="CS228" s="420"/>
      <c r="CT228" s="418"/>
      <c r="CU228" s="419"/>
      <c r="CV228" s="420"/>
      <c r="CW228" s="418"/>
      <c r="CX228" s="419"/>
      <c r="CY228" s="420"/>
      <c r="CZ228" s="418"/>
      <c r="DA228" s="419"/>
      <c r="DB228" s="420"/>
      <c r="DC228" s="418"/>
      <c r="DD228" s="419"/>
      <c r="DE228" s="420"/>
      <c r="DF228" s="418"/>
      <c r="DG228" s="419"/>
      <c r="DH228" s="420"/>
      <c r="DI228" s="418"/>
      <c r="DJ228" s="419"/>
      <c r="DK228" s="420"/>
      <c r="DL228" s="418"/>
      <c r="DM228" s="419"/>
      <c r="DN228" s="420"/>
      <c r="DO228" s="418"/>
      <c r="DP228" s="419"/>
      <c r="DQ228" s="420"/>
      <c r="DR228" s="418"/>
      <c r="DS228" s="419"/>
      <c r="DT228" s="420"/>
    </row>
    <row r="229" spans="1:124" s="393" customFormat="1" ht="18" customHeight="1">
      <c r="A229" s="457"/>
      <c r="B229" s="499"/>
      <c r="C229" s="496"/>
      <c r="D229" s="488" t="s">
        <v>433</v>
      </c>
      <c r="E229" s="427"/>
      <c r="F229" s="428"/>
      <c r="G229" s="433"/>
      <c r="H229" s="427"/>
      <c r="I229" s="428"/>
      <c r="J229" s="433"/>
      <c r="K229" s="427"/>
      <c r="L229" s="428"/>
      <c r="M229" s="433"/>
      <c r="N229" s="427"/>
      <c r="O229" s="428"/>
      <c r="P229" s="433"/>
      <c r="Q229" s="427"/>
      <c r="R229" s="428"/>
      <c r="S229" s="433"/>
      <c r="T229" s="427"/>
      <c r="U229" s="428"/>
      <c r="V229" s="433"/>
      <c r="W229" s="427"/>
      <c r="X229" s="428"/>
      <c r="Y229" s="433"/>
      <c r="Z229" s="427"/>
      <c r="AA229" s="428"/>
      <c r="AB229" s="433"/>
      <c r="AC229" s="427"/>
      <c r="AD229" s="428"/>
      <c r="AE229" s="433"/>
      <c r="AF229" s="427"/>
      <c r="AG229" s="428"/>
      <c r="AH229" s="433"/>
      <c r="AI229" s="427"/>
      <c r="AJ229" s="428"/>
      <c r="AK229" s="433"/>
      <c r="AL229" s="427"/>
      <c r="AM229" s="428"/>
      <c r="AN229" s="433"/>
      <c r="AO229" s="427"/>
      <c r="AP229" s="428"/>
      <c r="AQ229" s="433"/>
      <c r="AR229" s="427"/>
      <c r="AS229" s="428"/>
      <c r="AT229" s="433"/>
      <c r="AU229" s="427"/>
      <c r="AV229" s="428"/>
      <c r="AW229" s="433"/>
      <c r="AX229" s="427"/>
      <c r="AY229" s="428"/>
      <c r="AZ229" s="433"/>
      <c r="BA229" s="427"/>
      <c r="BB229" s="428"/>
      <c r="BC229" s="433"/>
      <c r="BD229" s="427"/>
      <c r="BE229" s="428"/>
      <c r="BF229" s="433"/>
      <c r="BG229" s="427"/>
      <c r="BH229" s="428"/>
      <c r="BI229" s="433"/>
      <c r="BJ229" s="427"/>
      <c r="BK229" s="428"/>
      <c r="BL229" s="433"/>
      <c r="BM229" s="427"/>
      <c r="BN229" s="428"/>
      <c r="BO229" s="433"/>
      <c r="BP229" s="427"/>
      <c r="BQ229" s="428"/>
      <c r="BR229" s="433"/>
      <c r="BS229" s="427"/>
      <c r="BT229" s="428"/>
      <c r="BU229" s="433"/>
      <c r="BV229" s="427"/>
      <c r="BW229" s="428"/>
      <c r="BX229" s="433"/>
      <c r="BY229" s="427"/>
      <c r="BZ229" s="428"/>
      <c r="CA229" s="433"/>
      <c r="CB229" s="427"/>
      <c r="CC229" s="428"/>
      <c r="CD229" s="429"/>
      <c r="CE229" s="427"/>
      <c r="CF229" s="428"/>
      <c r="CG229" s="429"/>
      <c r="CH229" s="427"/>
      <c r="CI229" s="428"/>
      <c r="CJ229" s="429"/>
      <c r="CK229" s="427"/>
      <c r="CL229" s="428"/>
      <c r="CM229" s="429"/>
      <c r="CN229" s="427"/>
      <c r="CO229" s="428"/>
      <c r="CP229" s="429"/>
      <c r="CQ229" s="427"/>
      <c r="CR229" s="428"/>
      <c r="CS229" s="429"/>
      <c r="CT229" s="427"/>
      <c r="CU229" s="428"/>
      <c r="CV229" s="429"/>
      <c r="CW229" s="427"/>
      <c r="CX229" s="428"/>
      <c r="CY229" s="429"/>
      <c r="CZ229" s="427"/>
      <c r="DA229" s="428"/>
      <c r="DB229" s="429"/>
      <c r="DC229" s="427"/>
      <c r="DD229" s="428"/>
      <c r="DE229" s="429"/>
      <c r="DF229" s="427"/>
      <c r="DG229" s="428"/>
      <c r="DH229" s="429"/>
      <c r="DI229" s="427"/>
      <c r="DJ229" s="428"/>
      <c r="DK229" s="429"/>
      <c r="DL229" s="427"/>
      <c r="DM229" s="428"/>
      <c r="DN229" s="429"/>
      <c r="DO229" s="427"/>
      <c r="DP229" s="428"/>
      <c r="DQ229" s="429"/>
      <c r="DR229" s="427"/>
      <c r="DS229" s="428"/>
      <c r="DT229" s="429"/>
    </row>
    <row r="230" spans="1:124" s="393" customFormat="1" ht="18" customHeight="1" thickBot="1">
      <c r="A230" s="458"/>
      <c r="B230" s="500"/>
      <c r="C230" s="497"/>
      <c r="D230" s="489"/>
      <c r="E230" s="430"/>
      <c r="F230" s="431"/>
      <c r="G230" s="432"/>
      <c r="H230" s="430"/>
      <c r="I230" s="431"/>
      <c r="J230" s="432"/>
      <c r="K230" s="430"/>
      <c r="L230" s="431"/>
      <c r="M230" s="432"/>
      <c r="N230" s="430"/>
      <c r="O230" s="431"/>
      <c r="P230" s="432"/>
      <c r="Q230" s="430"/>
      <c r="R230" s="431"/>
      <c r="S230" s="432"/>
      <c r="T230" s="430"/>
      <c r="U230" s="431"/>
      <c r="V230" s="432"/>
      <c r="W230" s="430"/>
      <c r="X230" s="431"/>
      <c r="Y230" s="432"/>
      <c r="Z230" s="430"/>
      <c r="AA230" s="431"/>
      <c r="AB230" s="432"/>
      <c r="AC230" s="430"/>
      <c r="AD230" s="431"/>
      <c r="AE230" s="432"/>
      <c r="AF230" s="430"/>
      <c r="AG230" s="431"/>
      <c r="AH230" s="432"/>
      <c r="AI230" s="430"/>
      <c r="AJ230" s="431"/>
      <c r="AK230" s="432"/>
      <c r="AL230" s="430"/>
      <c r="AM230" s="431"/>
      <c r="AN230" s="432"/>
      <c r="AO230" s="430"/>
      <c r="AP230" s="431"/>
      <c r="AQ230" s="432"/>
      <c r="AR230" s="430"/>
      <c r="AS230" s="431"/>
      <c r="AT230" s="432"/>
      <c r="AU230" s="430"/>
      <c r="AV230" s="431"/>
      <c r="AW230" s="432"/>
      <c r="AX230" s="430"/>
      <c r="AY230" s="431"/>
      <c r="AZ230" s="432"/>
      <c r="BA230" s="430"/>
      <c r="BB230" s="431"/>
      <c r="BC230" s="432"/>
      <c r="BD230" s="430"/>
      <c r="BE230" s="431"/>
      <c r="BF230" s="432"/>
      <c r="BG230" s="430"/>
      <c r="BH230" s="431"/>
      <c r="BI230" s="432"/>
      <c r="BJ230" s="430"/>
      <c r="BK230" s="431"/>
      <c r="BL230" s="432"/>
      <c r="BM230" s="430"/>
      <c r="BN230" s="431"/>
      <c r="BO230" s="432"/>
      <c r="BP230" s="430"/>
      <c r="BQ230" s="431"/>
      <c r="BR230" s="432"/>
      <c r="BS230" s="430"/>
      <c r="BT230" s="431"/>
      <c r="BU230" s="432"/>
      <c r="BV230" s="430"/>
      <c r="BW230" s="431"/>
      <c r="BX230" s="432"/>
      <c r="BY230" s="430"/>
      <c r="BZ230" s="431"/>
      <c r="CA230" s="432"/>
      <c r="CB230" s="430"/>
      <c r="CC230" s="431"/>
      <c r="CD230" s="432"/>
      <c r="CE230" s="430"/>
      <c r="CF230" s="431"/>
      <c r="CG230" s="432"/>
      <c r="CH230" s="430"/>
      <c r="CI230" s="431"/>
      <c r="CJ230" s="432"/>
      <c r="CK230" s="430"/>
      <c r="CL230" s="431"/>
      <c r="CM230" s="432"/>
      <c r="CN230" s="430"/>
      <c r="CO230" s="431"/>
      <c r="CP230" s="432"/>
      <c r="CQ230" s="430"/>
      <c r="CR230" s="431"/>
      <c r="CS230" s="432"/>
      <c r="CT230" s="430"/>
      <c r="CU230" s="431"/>
      <c r="CV230" s="432"/>
      <c r="CW230" s="430"/>
      <c r="CX230" s="431"/>
      <c r="CY230" s="432"/>
      <c r="CZ230" s="430"/>
      <c r="DA230" s="431"/>
      <c r="DB230" s="432"/>
      <c r="DC230" s="430"/>
      <c r="DD230" s="431"/>
      <c r="DE230" s="432"/>
      <c r="DF230" s="430"/>
      <c r="DG230" s="431"/>
      <c r="DH230" s="432"/>
      <c r="DI230" s="430"/>
      <c r="DJ230" s="431"/>
      <c r="DK230" s="432"/>
      <c r="DL230" s="430"/>
      <c r="DM230" s="431"/>
      <c r="DN230" s="432"/>
      <c r="DO230" s="430"/>
      <c r="DP230" s="431"/>
      <c r="DQ230" s="432"/>
      <c r="DR230" s="430"/>
      <c r="DS230" s="431"/>
      <c r="DT230" s="432"/>
    </row>
    <row r="231" spans="1:124" s="393" customFormat="1" ht="18" customHeight="1">
      <c r="A231" s="492" t="s">
        <v>435</v>
      </c>
      <c r="B231" s="492" t="s">
        <v>11</v>
      </c>
      <c r="C231" s="495">
        <v>44899</v>
      </c>
      <c r="D231" s="490" t="s">
        <v>431</v>
      </c>
      <c r="E231" s="412"/>
      <c r="F231" s="413"/>
      <c r="G231" s="414"/>
      <c r="H231" s="412"/>
      <c r="I231" s="413"/>
      <c r="J231" s="414"/>
      <c r="K231" s="412"/>
      <c r="L231" s="413"/>
      <c r="M231" s="414"/>
      <c r="N231" s="412"/>
      <c r="O231" s="413"/>
      <c r="P231" s="414"/>
      <c r="Q231" s="412"/>
      <c r="R231" s="413"/>
      <c r="S231" s="414"/>
      <c r="T231" s="412"/>
      <c r="U231" s="413"/>
      <c r="V231" s="414"/>
      <c r="W231" s="412"/>
      <c r="X231" s="413"/>
      <c r="Y231" s="414"/>
      <c r="Z231" s="412"/>
      <c r="AA231" s="413"/>
      <c r="AB231" s="414"/>
      <c r="AC231" s="412"/>
      <c r="AD231" s="413"/>
      <c r="AE231" s="414"/>
      <c r="AF231" s="412"/>
      <c r="AG231" s="413"/>
      <c r="AH231" s="414"/>
      <c r="AI231" s="412"/>
      <c r="AJ231" s="413"/>
      <c r="AK231" s="414"/>
      <c r="AL231" s="412"/>
      <c r="AM231" s="413"/>
      <c r="AN231" s="414"/>
      <c r="AO231" s="412"/>
      <c r="AP231" s="413"/>
      <c r="AQ231" s="414"/>
      <c r="AR231" s="412"/>
      <c r="AS231" s="413"/>
      <c r="AT231" s="414"/>
      <c r="AU231" s="412"/>
      <c r="AV231" s="413"/>
      <c r="AW231" s="414"/>
      <c r="AX231" s="412"/>
      <c r="AY231" s="413"/>
      <c r="AZ231" s="414"/>
      <c r="BA231" s="412"/>
      <c r="BB231" s="413"/>
      <c r="BC231" s="414"/>
      <c r="BD231" s="412"/>
      <c r="BE231" s="413"/>
      <c r="BF231" s="414"/>
      <c r="BG231" s="412"/>
      <c r="BH231" s="413"/>
      <c r="BI231" s="414"/>
      <c r="BJ231" s="412"/>
      <c r="BK231" s="413"/>
      <c r="BL231" s="414"/>
      <c r="BM231" s="412"/>
      <c r="BN231" s="413"/>
      <c r="BO231" s="414"/>
      <c r="BP231" s="412"/>
      <c r="BQ231" s="413"/>
      <c r="BR231" s="414"/>
      <c r="BS231" s="412"/>
      <c r="BT231" s="413"/>
      <c r="BU231" s="414"/>
      <c r="BV231" s="467" t="s">
        <v>581</v>
      </c>
      <c r="BW231" s="468"/>
      <c r="BX231" s="468"/>
      <c r="BY231" s="468"/>
      <c r="BZ231" s="468"/>
      <c r="CA231" s="468"/>
      <c r="CB231" s="468"/>
      <c r="CC231" s="468"/>
      <c r="CD231" s="468"/>
      <c r="CE231" s="451" t="s">
        <v>36</v>
      </c>
      <c r="CF231" s="451" t="s">
        <v>39</v>
      </c>
      <c r="CG231" s="455" t="s">
        <v>38</v>
      </c>
      <c r="CH231" s="451"/>
      <c r="CI231" s="451"/>
      <c r="CJ231" s="455"/>
      <c r="CK231" s="412"/>
      <c r="CL231" s="413"/>
      <c r="CM231" s="414"/>
      <c r="CN231" s="412"/>
      <c r="CO231" s="413"/>
      <c r="CP231" s="414"/>
      <c r="CQ231" s="412"/>
      <c r="CR231" s="413"/>
      <c r="CS231" s="414"/>
      <c r="CT231" s="412"/>
      <c r="CU231" s="413"/>
      <c r="CV231" s="414"/>
      <c r="CW231" s="412"/>
      <c r="CX231" s="413"/>
      <c r="CY231" s="414"/>
      <c r="CZ231" s="412"/>
      <c r="DA231" s="413"/>
      <c r="DB231" s="414"/>
      <c r="DC231" s="412"/>
      <c r="DD231" s="413"/>
      <c r="DE231" s="414"/>
      <c r="DF231" s="412"/>
      <c r="DG231" s="413"/>
      <c r="DH231" s="414"/>
      <c r="DI231" s="412"/>
      <c r="DJ231" s="413"/>
      <c r="DK231" s="414"/>
      <c r="DL231" s="412"/>
      <c r="DM231" s="413"/>
      <c r="DN231" s="414"/>
      <c r="DO231" s="412"/>
      <c r="DP231" s="413"/>
      <c r="DQ231" s="414"/>
      <c r="DR231" s="412"/>
      <c r="DS231" s="413"/>
      <c r="DT231" s="414"/>
    </row>
    <row r="232" spans="1:124" s="393" customFormat="1" ht="18" customHeight="1">
      <c r="A232" s="493"/>
      <c r="B232" s="493"/>
      <c r="C232" s="496"/>
      <c r="D232" s="491"/>
      <c r="E232" s="418"/>
      <c r="F232" s="419"/>
      <c r="G232" s="420"/>
      <c r="H232" s="418"/>
      <c r="I232" s="419"/>
      <c r="J232" s="420"/>
      <c r="K232" s="418"/>
      <c r="L232" s="419"/>
      <c r="M232" s="420"/>
      <c r="N232" s="418"/>
      <c r="O232" s="419"/>
      <c r="P232" s="420"/>
      <c r="Q232" s="418"/>
      <c r="R232" s="419"/>
      <c r="S232" s="420"/>
      <c r="T232" s="418"/>
      <c r="U232" s="419"/>
      <c r="V232" s="420"/>
      <c r="W232" s="418"/>
      <c r="X232" s="419"/>
      <c r="Y232" s="420"/>
      <c r="Z232" s="418"/>
      <c r="AA232" s="419"/>
      <c r="AB232" s="420"/>
      <c r="AC232" s="418"/>
      <c r="AD232" s="419"/>
      <c r="AE232" s="420"/>
      <c r="AF232" s="418"/>
      <c r="AG232" s="419"/>
      <c r="AH232" s="420"/>
      <c r="AI232" s="418"/>
      <c r="AJ232" s="419"/>
      <c r="AK232" s="420"/>
      <c r="AL232" s="418"/>
      <c r="AM232" s="419"/>
      <c r="AN232" s="420"/>
      <c r="AO232" s="418"/>
      <c r="AP232" s="419"/>
      <c r="AQ232" s="420"/>
      <c r="AR232" s="418"/>
      <c r="AS232" s="419"/>
      <c r="AT232" s="420"/>
      <c r="AU232" s="418"/>
      <c r="AV232" s="419"/>
      <c r="AW232" s="420"/>
      <c r="AX232" s="418"/>
      <c r="AY232" s="419"/>
      <c r="AZ232" s="420"/>
      <c r="BA232" s="418"/>
      <c r="BB232" s="419"/>
      <c r="BC232" s="420"/>
      <c r="BD232" s="418"/>
      <c r="BE232" s="419"/>
      <c r="BF232" s="420"/>
      <c r="BG232" s="418"/>
      <c r="BH232" s="419"/>
      <c r="BI232" s="420"/>
      <c r="BJ232" s="418"/>
      <c r="BK232" s="419"/>
      <c r="BL232" s="420"/>
      <c r="BM232" s="418"/>
      <c r="BN232" s="419"/>
      <c r="BO232" s="420"/>
      <c r="BP232" s="418"/>
      <c r="BQ232" s="419"/>
      <c r="BR232" s="420"/>
      <c r="BS232" s="418"/>
      <c r="BT232" s="419"/>
      <c r="BU232" s="420"/>
      <c r="BV232" s="469"/>
      <c r="BW232" s="470"/>
      <c r="BX232" s="470"/>
      <c r="BY232" s="470"/>
      <c r="BZ232" s="470"/>
      <c r="CA232" s="470"/>
      <c r="CB232" s="470"/>
      <c r="CC232" s="470"/>
      <c r="CD232" s="470"/>
      <c r="CE232" s="453" t="s">
        <v>12</v>
      </c>
      <c r="CF232" s="453" t="s">
        <v>60</v>
      </c>
      <c r="CG232" s="456" t="s">
        <v>77</v>
      </c>
      <c r="CH232" s="453"/>
      <c r="CI232" s="453"/>
      <c r="CJ232" s="456"/>
      <c r="CK232" s="418"/>
      <c r="CL232" s="419"/>
      <c r="CM232" s="420"/>
      <c r="CN232" s="418"/>
      <c r="CO232" s="419"/>
      <c r="CP232" s="420"/>
      <c r="CQ232" s="418"/>
      <c r="CR232" s="419"/>
      <c r="CS232" s="420"/>
      <c r="CT232" s="418"/>
      <c r="CU232" s="419"/>
      <c r="CV232" s="420"/>
      <c r="CW232" s="418"/>
      <c r="CX232" s="419"/>
      <c r="CY232" s="420"/>
      <c r="CZ232" s="418"/>
      <c r="DA232" s="419"/>
      <c r="DB232" s="420"/>
      <c r="DC232" s="418"/>
      <c r="DD232" s="419"/>
      <c r="DE232" s="420"/>
      <c r="DF232" s="418"/>
      <c r="DG232" s="419"/>
      <c r="DH232" s="420"/>
      <c r="DI232" s="418"/>
      <c r="DJ232" s="419"/>
      <c r="DK232" s="420"/>
      <c r="DL232" s="418"/>
      <c r="DM232" s="419"/>
      <c r="DN232" s="420"/>
      <c r="DO232" s="418"/>
      <c r="DP232" s="419"/>
      <c r="DQ232" s="420"/>
      <c r="DR232" s="418"/>
      <c r="DS232" s="419"/>
      <c r="DT232" s="420"/>
    </row>
    <row r="233" spans="1:124" s="393" customFormat="1" ht="18" customHeight="1">
      <c r="A233" s="493"/>
      <c r="B233" s="493"/>
      <c r="C233" s="496"/>
      <c r="D233" s="488" t="s">
        <v>432</v>
      </c>
      <c r="E233" s="424"/>
      <c r="F233" s="425"/>
      <c r="G233" s="426"/>
      <c r="H233" s="424"/>
      <c r="I233" s="425"/>
      <c r="J233" s="426"/>
      <c r="K233" s="424"/>
      <c r="L233" s="425"/>
      <c r="M233" s="426"/>
      <c r="N233" s="424"/>
      <c r="O233" s="425"/>
      <c r="P233" s="426"/>
      <c r="Q233" s="424"/>
      <c r="R233" s="425"/>
      <c r="S233" s="426"/>
      <c r="T233" s="424"/>
      <c r="U233" s="425"/>
      <c r="V233" s="426"/>
      <c r="W233" s="424"/>
      <c r="X233" s="425"/>
      <c r="Y233" s="426"/>
      <c r="Z233" s="424"/>
      <c r="AA233" s="425"/>
      <c r="AB233" s="426"/>
      <c r="AC233" s="424"/>
      <c r="AD233" s="425"/>
      <c r="AE233" s="426"/>
      <c r="AF233" s="424"/>
      <c r="AG233" s="425"/>
      <c r="AH233" s="426"/>
      <c r="AI233" s="424"/>
      <c r="AJ233" s="425"/>
      <c r="AK233" s="426"/>
      <c r="AL233" s="424"/>
      <c r="AM233" s="425"/>
      <c r="AN233" s="426"/>
      <c r="AO233" s="424"/>
      <c r="AP233" s="425"/>
      <c r="AQ233" s="426"/>
      <c r="AR233" s="424"/>
      <c r="AS233" s="425"/>
      <c r="AT233" s="426"/>
      <c r="AU233" s="424"/>
      <c r="AV233" s="425"/>
      <c r="AW233" s="426"/>
      <c r="AX233" s="424"/>
      <c r="AY233" s="425"/>
      <c r="AZ233" s="426"/>
      <c r="BA233" s="424"/>
      <c r="BB233" s="425"/>
      <c r="BC233" s="426"/>
      <c r="BD233" s="424"/>
      <c r="BE233" s="425"/>
      <c r="BF233" s="426"/>
      <c r="BG233" s="424"/>
      <c r="BH233" s="425"/>
      <c r="BI233" s="426"/>
      <c r="BJ233" s="424"/>
      <c r="BK233" s="425"/>
      <c r="BL233" s="426"/>
      <c r="BM233" s="424"/>
      <c r="BN233" s="425"/>
      <c r="BO233" s="426"/>
      <c r="BP233" s="424"/>
      <c r="BQ233" s="425"/>
      <c r="BR233" s="426"/>
      <c r="BS233" s="424"/>
      <c r="BT233" s="425"/>
      <c r="BU233" s="426"/>
      <c r="BV233" s="424"/>
      <c r="BW233" s="425"/>
      <c r="BX233" s="426"/>
      <c r="BY233" s="424"/>
      <c r="BZ233" s="425"/>
      <c r="CA233" s="426"/>
      <c r="CB233" s="424"/>
      <c r="CC233" s="425"/>
      <c r="CD233" s="426"/>
      <c r="CE233" s="424"/>
      <c r="CF233" s="425"/>
      <c r="CG233" s="426"/>
      <c r="CH233" s="424"/>
      <c r="CI233" s="425"/>
      <c r="CJ233" s="426"/>
      <c r="CK233" s="424"/>
      <c r="CL233" s="425"/>
      <c r="CM233" s="426"/>
      <c r="CN233" s="424"/>
      <c r="CO233" s="425"/>
      <c r="CP233" s="426"/>
      <c r="CQ233" s="424"/>
      <c r="CR233" s="425"/>
      <c r="CS233" s="426"/>
      <c r="CT233" s="424"/>
      <c r="CU233" s="425"/>
      <c r="CV233" s="426"/>
      <c r="CW233" s="424"/>
      <c r="CX233" s="425"/>
      <c r="CY233" s="426"/>
      <c r="CZ233" s="424"/>
      <c r="DA233" s="425"/>
      <c r="DB233" s="426"/>
      <c r="DC233" s="424"/>
      <c r="DD233" s="425"/>
      <c r="DE233" s="426"/>
      <c r="DF233" s="424"/>
      <c r="DG233" s="425"/>
      <c r="DH233" s="426"/>
      <c r="DI233" s="424"/>
      <c r="DJ233" s="425"/>
      <c r="DK233" s="426"/>
      <c r="DL233" s="424"/>
      <c r="DM233" s="425"/>
      <c r="DN233" s="426"/>
      <c r="DO233" s="424"/>
      <c r="DP233" s="425"/>
      <c r="DQ233" s="426"/>
      <c r="DR233" s="424"/>
      <c r="DS233" s="425"/>
      <c r="DT233" s="426"/>
    </row>
    <row r="234" spans="1:124" s="393" customFormat="1" ht="18" customHeight="1">
      <c r="A234" s="493"/>
      <c r="B234" s="493"/>
      <c r="C234" s="496"/>
      <c r="D234" s="491"/>
      <c r="E234" s="418"/>
      <c r="F234" s="419"/>
      <c r="G234" s="420"/>
      <c r="H234" s="418"/>
      <c r="I234" s="419"/>
      <c r="J234" s="420"/>
      <c r="K234" s="418"/>
      <c r="L234" s="419"/>
      <c r="M234" s="420"/>
      <c r="N234" s="418"/>
      <c r="O234" s="419"/>
      <c r="P234" s="420"/>
      <c r="Q234" s="418"/>
      <c r="R234" s="419"/>
      <c r="S234" s="420"/>
      <c r="T234" s="418"/>
      <c r="U234" s="419"/>
      <c r="V234" s="420"/>
      <c r="W234" s="418"/>
      <c r="X234" s="419"/>
      <c r="Y234" s="420"/>
      <c r="Z234" s="418"/>
      <c r="AA234" s="419"/>
      <c r="AB234" s="420"/>
      <c r="AC234" s="418"/>
      <c r="AD234" s="419"/>
      <c r="AE234" s="420"/>
      <c r="AF234" s="418"/>
      <c r="AG234" s="419"/>
      <c r="AH234" s="420"/>
      <c r="AI234" s="418"/>
      <c r="AJ234" s="419"/>
      <c r="AK234" s="420"/>
      <c r="AL234" s="418"/>
      <c r="AM234" s="419"/>
      <c r="AN234" s="420"/>
      <c r="AO234" s="418"/>
      <c r="AP234" s="419"/>
      <c r="AQ234" s="420"/>
      <c r="AR234" s="418"/>
      <c r="AS234" s="419"/>
      <c r="AT234" s="420"/>
      <c r="AU234" s="418"/>
      <c r="AV234" s="419"/>
      <c r="AW234" s="420"/>
      <c r="AX234" s="418"/>
      <c r="AY234" s="419"/>
      <c r="AZ234" s="420"/>
      <c r="BA234" s="418"/>
      <c r="BB234" s="419"/>
      <c r="BC234" s="420"/>
      <c r="BD234" s="418"/>
      <c r="BE234" s="419"/>
      <c r="BF234" s="420"/>
      <c r="BG234" s="418"/>
      <c r="BH234" s="419"/>
      <c r="BI234" s="420"/>
      <c r="BJ234" s="418"/>
      <c r="BK234" s="419"/>
      <c r="BL234" s="420"/>
      <c r="BM234" s="418"/>
      <c r="BN234" s="419"/>
      <c r="BO234" s="420"/>
      <c r="BP234" s="418"/>
      <c r="BQ234" s="419"/>
      <c r="BR234" s="420"/>
      <c r="BS234" s="418"/>
      <c r="BT234" s="419"/>
      <c r="BU234" s="420"/>
      <c r="BV234" s="418"/>
      <c r="BW234" s="419"/>
      <c r="BX234" s="420"/>
      <c r="BY234" s="418"/>
      <c r="BZ234" s="419"/>
      <c r="CA234" s="420"/>
      <c r="CB234" s="418"/>
      <c r="CC234" s="419"/>
      <c r="CD234" s="420"/>
      <c r="CE234" s="418"/>
      <c r="CF234" s="419"/>
      <c r="CG234" s="420"/>
      <c r="CH234" s="418"/>
      <c r="CI234" s="419"/>
      <c r="CJ234" s="420"/>
      <c r="CK234" s="418"/>
      <c r="CL234" s="419"/>
      <c r="CM234" s="420"/>
      <c r="CN234" s="418"/>
      <c r="CO234" s="419"/>
      <c r="CP234" s="420"/>
      <c r="CQ234" s="418"/>
      <c r="CR234" s="419"/>
      <c r="CS234" s="420"/>
      <c r="CT234" s="418"/>
      <c r="CU234" s="419"/>
      <c r="CV234" s="420"/>
      <c r="CW234" s="418"/>
      <c r="CX234" s="419"/>
      <c r="CY234" s="420"/>
      <c r="CZ234" s="418"/>
      <c r="DA234" s="419"/>
      <c r="DB234" s="420"/>
      <c r="DC234" s="418"/>
      <c r="DD234" s="419"/>
      <c r="DE234" s="420"/>
      <c r="DF234" s="418"/>
      <c r="DG234" s="419"/>
      <c r="DH234" s="420"/>
      <c r="DI234" s="418"/>
      <c r="DJ234" s="419"/>
      <c r="DK234" s="420"/>
      <c r="DL234" s="418"/>
      <c r="DM234" s="419"/>
      <c r="DN234" s="420"/>
      <c r="DO234" s="418"/>
      <c r="DP234" s="419"/>
      <c r="DQ234" s="420"/>
      <c r="DR234" s="418"/>
      <c r="DS234" s="419"/>
      <c r="DT234" s="420"/>
    </row>
    <row r="235" spans="1:124" s="393" customFormat="1" ht="18" customHeight="1">
      <c r="A235" s="493"/>
      <c r="B235" s="493"/>
      <c r="C235" s="496"/>
      <c r="D235" s="488" t="s">
        <v>433</v>
      </c>
      <c r="E235" s="427"/>
      <c r="F235" s="428"/>
      <c r="G235" s="433"/>
      <c r="H235" s="427"/>
      <c r="I235" s="428"/>
      <c r="J235" s="433"/>
      <c r="K235" s="427"/>
      <c r="L235" s="428"/>
      <c r="M235" s="433"/>
      <c r="N235" s="427"/>
      <c r="O235" s="428"/>
      <c r="P235" s="433"/>
      <c r="Q235" s="427"/>
      <c r="R235" s="428"/>
      <c r="S235" s="433"/>
      <c r="T235" s="427"/>
      <c r="U235" s="428"/>
      <c r="V235" s="433"/>
      <c r="W235" s="427"/>
      <c r="X235" s="428"/>
      <c r="Y235" s="433"/>
      <c r="Z235" s="427"/>
      <c r="AA235" s="428"/>
      <c r="AB235" s="433"/>
      <c r="AC235" s="427"/>
      <c r="AD235" s="428"/>
      <c r="AE235" s="433"/>
      <c r="AF235" s="427"/>
      <c r="AG235" s="428"/>
      <c r="AH235" s="433"/>
      <c r="AI235" s="427"/>
      <c r="AJ235" s="428"/>
      <c r="AK235" s="433"/>
      <c r="AL235" s="427"/>
      <c r="AM235" s="428"/>
      <c r="AN235" s="433"/>
      <c r="AO235" s="427"/>
      <c r="AP235" s="428"/>
      <c r="AQ235" s="433"/>
      <c r="AR235" s="427"/>
      <c r="AS235" s="428"/>
      <c r="AT235" s="433"/>
      <c r="AU235" s="427"/>
      <c r="AV235" s="428"/>
      <c r="AW235" s="433"/>
      <c r="AX235" s="427"/>
      <c r="AY235" s="428"/>
      <c r="AZ235" s="433"/>
      <c r="BA235" s="427"/>
      <c r="BB235" s="428"/>
      <c r="BC235" s="433"/>
      <c r="BD235" s="427"/>
      <c r="BE235" s="428"/>
      <c r="BF235" s="433"/>
      <c r="BG235" s="427"/>
      <c r="BH235" s="428"/>
      <c r="BI235" s="433"/>
      <c r="BJ235" s="427"/>
      <c r="BK235" s="428"/>
      <c r="BL235" s="433"/>
      <c r="BM235" s="427"/>
      <c r="BN235" s="428"/>
      <c r="BO235" s="433"/>
      <c r="BP235" s="427"/>
      <c r="BQ235" s="428"/>
      <c r="BR235" s="433"/>
      <c r="BS235" s="427"/>
      <c r="BT235" s="428"/>
      <c r="BU235" s="433"/>
      <c r="BV235" s="427"/>
      <c r="BW235" s="428"/>
      <c r="BX235" s="433"/>
      <c r="BY235" s="427"/>
      <c r="BZ235" s="428"/>
      <c r="CA235" s="433"/>
      <c r="CB235" s="427"/>
      <c r="CC235" s="428"/>
      <c r="CD235" s="433"/>
      <c r="CE235" s="427"/>
      <c r="CF235" s="428"/>
      <c r="CG235" s="429"/>
      <c r="CH235" s="427"/>
      <c r="CI235" s="428"/>
      <c r="CJ235" s="429"/>
      <c r="CK235" s="427"/>
      <c r="CL235" s="428"/>
      <c r="CM235" s="429"/>
      <c r="CN235" s="427"/>
      <c r="CO235" s="428"/>
      <c r="CP235" s="429"/>
      <c r="CQ235" s="427"/>
      <c r="CR235" s="428"/>
      <c r="CS235" s="429"/>
      <c r="CT235" s="427"/>
      <c r="CU235" s="428"/>
      <c r="CV235" s="429"/>
      <c r="CW235" s="427"/>
      <c r="CX235" s="428"/>
      <c r="CY235" s="429"/>
      <c r="CZ235" s="427"/>
      <c r="DA235" s="428"/>
      <c r="DB235" s="429"/>
      <c r="DC235" s="427"/>
      <c r="DD235" s="428"/>
      <c r="DE235" s="429"/>
      <c r="DF235" s="427"/>
      <c r="DG235" s="428"/>
      <c r="DH235" s="429"/>
      <c r="DI235" s="427"/>
      <c r="DJ235" s="428"/>
      <c r="DK235" s="429"/>
      <c r="DL235" s="427"/>
      <c r="DM235" s="428"/>
      <c r="DN235" s="429"/>
      <c r="DO235" s="427"/>
      <c r="DP235" s="428"/>
      <c r="DQ235" s="429"/>
      <c r="DR235" s="427"/>
      <c r="DS235" s="428"/>
      <c r="DT235" s="429"/>
    </row>
    <row r="236" spans="1:124" s="393" customFormat="1" ht="18" customHeight="1" thickBot="1">
      <c r="A236" s="493"/>
      <c r="B236" s="494"/>
      <c r="C236" s="497"/>
      <c r="D236" s="489"/>
      <c r="E236" s="430"/>
      <c r="F236" s="431"/>
      <c r="G236" s="432"/>
      <c r="H236" s="430"/>
      <c r="I236" s="431"/>
      <c r="J236" s="432"/>
      <c r="K236" s="430"/>
      <c r="L236" s="431"/>
      <c r="M236" s="432"/>
      <c r="N236" s="430"/>
      <c r="O236" s="431"/>
      <c r="P236" s="432"/>
      <c r="Q236" s="430"/>
      <c r="R236" s="431"/>
      <c r="S236" s="432"/>
      <c r="T236" s="430"/>
      <c r="U236" s="431"/>
      <c r="V236" s="432"/>
      <c r="W236" s="430"/>
      <c r="X236" s="431"/>
      <c r="Y236" s="432"/>
      <c r="Z236" s="430"/>
      <c r="AA236" s="431"/>
      <c r="AB236" s="432"/>
      <c r="AC236" s="430"/>
      <c r="AD236" s="431"/>
      <c r="AE236" s="432"/>
      <c r="AF236" s="430"/>
      <c r="AG236" s="431"/>
      <c r="AH236" s="432"/>
      <c r="AI236" s="430"/>
      <c r="AJ236" s="431"/>
      <c r="AK236" s="432"/>
      <c r="AL236" s="430"/>
      <c r="AM236" s="431"/>
      <c r="AN236" s="432"/>
      <c r="AO236" s="430"/>
      <c r="AP236" s="431"/>
      <c r="AQ236" s="432"/>
      <c r="AR236" s="430"/>
      <c r="AS236" s="431"/>
      <c r="AT236" s="432"/>
      <c r="AU236" s="430"/>
      <c r="AV236" s="431"/>
      <c r="AW236" s="432"/>
      <c r="AX236" s="430"/>
      <c r="AY236" s="431"/>
      <c r="AZ236" s="432"/>
      <c r="BA236" s="430"/>
      <c r="BB236" s="431"/>
      <c r="BC236" s="432"/>
      <c r="BD236" s="430"/>
      <c r="BE236" s="431"/>
      <c r="BF236" s="432"/>
      <c r="BG236" s="430"/>
      <c r="BH236" s="431"/>
      <c r="BI236" s="432"/>
      <c r="BJ236" s="430"/>
      <c r="BK236" s="431"/>
      <c r="BL236" s="432"/>
      <c r="BM236" s="430"/>
      <c r="BN236" s="431"/>
      <c r="BO236" s="432"/>
      <c r="BP236" s="430"/>
      <c r="BQ236" s="431"/>
      <c r="BR236" s="432"/>
      <c r="BS236" s="430"/>
      <c r="BT236" s="431"/>
      <c r="BU236" s="432"/>
      <c r="BV236" s="430"/>
      <c r="BW236" s="431"/>
      <c r="BX236" s="432"/>
      <c r="BY236" s="430"/>
      <c r="BZ236" s="431"/>
      <c r="CA236" s="432"/>
      <c r="CB236" s="430"/>
      <c r="CC236" s="431"/>
      <c r="CD236" s="432"/>
      <c r="CE236" s="430"/>
      <c r="CF236" s="431"/>
      <c r="CG236" s="432"/>
      <c r="CH236" s="430"/>
      <c r="CI236" s="431"/>
      <c r="CJ236" s="432"/>
      <c r="CK236" s="430"/>
      <c r="CL236" s="431"/>
      <c r="CM236" s="432"/>
      <c r="CN236" s="430"/>
      <c r="CO236" s="431"/>
      <c r="CP236" s="432"/>
      <c r="CQ236" s="430"/>
      <c r="CR236" s="431"/>
      <c r="CS236" s="432"/>
      <c r="CT236" s="430"/>
      <c r="CU236" s="431"/>
      <c r="CV236" s="432"/>
      <c r="CW236" s="430"/>
      <c r="CX236" s="431"/>
      <c r="CY236" s="432"/>
      <c r="CZ236" s="430"/>
      <c r="DA236" s="431"/>
      <c r="DB236" s="432"/>
      <c r="DC236" s="430"/>
      <c r="DD236" s="431"/>
      <c r="DE236" s="432"/>
      <c r="DF236" s="430"/>
      <c r="DG236" s="431"/>
      <c r="DH236" s="432"/>
      <c r="DI236" s="430"/>
      <c r="DJ236" s="431"/>
      <c r="DK236" s="432"/>
      <c r="DL236" s="430"/>
      <c r="DM236" s="431"/>
      <c r="DN236" s="432"/>
      <c r="DO236" s="430"/>
      <c r="DP236" s="431"/>
      <c r="DQ236" s="432"/>
      <c r="DR236" s="430"/>
      <c r="DS236" s="431"/>
      <c r="DT236" s="432"/>
    </row>
    <row r="237" spans="1:124" s="393" customFormat="1" ht="18" hidden="1" customHeight="1" outlineLevel="1">
      <c r="A237" s="493"/>
      <c r="B237" s="492" t="s">
        <v>53</v>
      </c>
      <c r="C237" s="495">
        <v>44900</v>
      </c>
      <c r="D237" s="490" t="s">
        <v>431</v>
      </c>
      <c r="E237" s="412"/>
      <c r="F237" s="413"/>
      <c r="G237" s="414"/>
      <c r="H237" s="412"/>
      <c r="I237" s="413"/>
      <c r="J237" s="414"/>
      <c r="K237" s="412"/>
      <c r="L237" s="413"/>
      <c r="M237" s="414"/>
      <c r="N237" s="412"/>
      <c r="O237" s="413"/>
      <c r="P237" s="414"/>
      <c r="Q237" s="412"/>
      <c r="R237" s="413"/>
      <c r="S237" s="414"/>
      <c r="T237" s="412"/>
      <c r="U237" s="413"/>
      <c r="V237" s="414"/>
      <c r="W237" s="412"/>
      <c r="X237" s="413"/>
      <c r="Y237" s="414"/>
      <c r="Z237" s="412"/>
      <c r="AA237" s="413"/>
      <c r="AB237" s="414"/>
      <c r="AC237" s="412"/>
      <c r="AD237" s="413"/>
      <c r="AE237" s="414"/>
      <c r="AF237" s="412"/>
      <c r="AG237" s="413"/>
      <c r="AH237" s="414"/>
      <c r="AI237" s="412"/>
      <c r="AJ237" s="413"/>
      <c r="AK237" s="414"/>
      <c r="AL237" s="412"/>
      <c r="AM237" s="413"/>
      <c r="AN237" s="414"/>
      <c r="AO237" s="412"/>
      <c r="AP237" s="413"/>
      <c r="AQ237" s="414"/>
      <c r="AR237" s="412"/>
      <c r="AS237" s="413"/>
      <c r="AT237" s="414"/>
      <c r="AU237" s="412"/>
      <c r="AV237" s="413"/>
      <c r="AW237" s="414"/>
      <c r="AX237" s="412"/>
      <c r="AY237" s="413"/>
      <c r="AZ237" s="414"/>
      <c r="BA237" s="412"/>
      <c r="BB237" s="413"/>
      <c r="BC237" s="414"/>
      <c r="BD237" s="412"/>
      <c r="BE237" s="413"/>
      <c r="BF237" s="414"/>
      <c r="BG237" s="412"/>
      <c r="BH237" s="413"/>
      <c r="BI237" s="414"/>
      <c r="BJ237" s="412"/>
      <c r="BK237" s="413"/>
      <c r="BL237" s="414"/>
      <c r="BM237" s="412"/>
      <c r="BN237" s="413"/>
      <c r="BO237" s="414"/>
      <c r="BP237" s="412"/>
      <c r="BQ237" s="413"/>
      <c r="BR237" s="414"/>
      <c r="BS237" s="412"/>
      <c r="BT237" s="413"/>
      <c r="BU237" s="414"/>
      <c r="BV237" s="412"/>
      <c r="BW237" s="413"/>
      <c r="BX237" s="414"/>
      <c r="BY237" s="412"/>
      <c r="BZ237" s="413"/>
      <c r="CA237" s="414"/>
      <c r="CB237" s="412"/>
      <c r="CC237" s="413"/>
      <c r="CD237" s="414"/>
      <c r="CE237" s="412"/>
      <c r="CF237" s="413"/>
      <c r="CG237" s="414"/>
      <c r="CH237" s="412"/>
      <c r="CI237" s="413"/>
      <c r="CJ237" s="414"/>
      <c r="CK237" s="412"/>
      <c r="CL237" s="413"/>
      <c r="CM237" s="414"/>
      <c r="CN237" s="412"/>
      <c r="CO237" s="413"/>
      <c r="CP237" s="414"/>
      <c r="CQ237" s="412"/>
      <c r="CR237" s="413"/>
      <c r="CS237" s="414"/>
      <c r="CT237" s="412"/>
      <c r="CU237" s="413"/>
      <c r="CV237" s="414"/>
      <c r="CW237" s="412"/>
      <c r="CX237" s="413"/>
      <c r="CY237" s="414"/>
      <c r="CZ237" s="412"/>
      <c r="DA237" s="413"/>
      <c r="DB237" s="414"/>
      <c r="DC237" s="412"/>
      <c r="DD237" s="413"/>
      <c r="DE237" s="414"/>
      <c r="DF237" s="412"/>
      <c r="DG237" s="413"/>
      <c r="DH237" s="414"/>
      <c r="DI237" s="412"/>
      <c r="DJ237" s="413"/>
      <c r="DK237" s="414"/>
      <c r="DL237" s="412"/>
      <c r="DM237" s="413"/>
      <c r="DN237" s="414"/>
      <c r="DO237" s="412"/>
      <c r="DP237" s="413"/>
      <c r="DQ237" s="414"/>
      <c r="DR237" s="412"/>
      <c r="DS237" s="413"/>
      <c r="DT237" s="414"/>
    </row>
    <row r="238" spans="1:124" s="393" customFormat="1" ht="18" hidden="1" customHeight="1" outlineLevel="1">
      <c r="A238" s="493"/>
      <c r="B238" s="493"/>
      <c r="C238" s="496"/>
      <c r="D238" s="491"/>
      <c r="E238" s="418"/>
      <c r="F238" s="419"/>
      <c r="G238" s="420"/>
      <c r="H238" s="418"/>
      <c r="I238" s="419"/>
      <c r="J238" s="420"/>
      <c r="K238" s="418"/>
      <c r="L238" s="419"/>
      <c r="M238" s="420"/>
      <c r="N238" s="418"/>
      <c r="O238" s="419"/>
      <c r="P238" s="420"/>
      <c r="Q238" s="418"/>
      <c r="R238" s="419"/>
      <c r="S238" s="420"/>
      <c r="T238" s="418"/>
      <c r="U238" s="419"/>
      <c r="V238" s="420"/>
      <c r="W238" s="418"/>
      <c r="X238" s="419"/>
      <c r="Y238" s="420"/>
      <c r="Z238" s="418"/>
      <c r="AA238" s="419"/>
      <c r="AB238" s="420"/>
      <c r="AC238" s="418"/>
      <c r="AD238" s="419"/>
      <c r="AE238" s="420"/>
      <c r="AF238" s="418"/>
      <c r="AG238" s="419"/>
      <c r="AH238" s="420"/>
      <c r="AI238" s="418"/>
      <c r="AJ238" s="419"/>
      <c r="AK238" s="420"/>
      <c r="AL238" s="418"/>
      <c r="AM238" s="419"/>
      <c r="AN238" s="420"/>
      <c r="AO238" s="418"/>
      <c r="AP238" s="419"/>
      <c r="AQ238" s="420"/>
      <c r="AR238" s="418"/>
      <c r="AS238" s="419"/>
      <c r="AT238" s="420"/>
      <c r="AU238" s="418"/>
      <c r="AV238" s="419"/>
      <c r="AW238" s="420"/>
      <c r="AX238" s="418"/>
      <c r="AY238" s="419"/>
      <c r="AZ238" s="420"/>
      <c r="BA238" s="418"/>
      <c r="BB238" s="419"/>
      <c r="BC238" s="420"/>
      <c r="BD238" s="418"/>
      <c r="BE238" s="419"/>
      <c r="BF238" s="420"/>
      <c r="BG238" s="418"/>
      <c r="BH238" s="419"/>
      <c r="BI238" s="420"/>
      <c r="BJ238" s="418"/>
      <c r="BK238" s="419"/>
      <c r="BL238" s="420"/>
      <c r="BM238" s="418"/>
      <c r="BN238" s="419"/>
      <c r="BO238" s="420"/>
      <c r="BP238" s="418"/>
      <c r="BQ238" s="419"/>
      <c r="BR238" s="420"/>
      <c r="BS238" s="418"/>
      <c r="BT238" s="419"/>
      <c r="BU238" s="420"/>
      <c r="BV238" s="418"/>
      <c r="BW238" s="419"/>
      <c r="BX238" s="420"/>
      <c r="BY238" s="418"/>
      <c r="BZ238" s="419"/>
      <c r="CA238" s="420"/>
      <c r="CB238" s="418"/>
      <c r="CC238" s="419"/>
      <c r="CD238" s="420"/>
      <c r="CE238" s="418"/>
      <c r="CF238" s="419"/>
      <c r="CG238" s="420"/>
      <c r="CH238" s="418"/>
      <c r="CI238" s="419"/>
      <c r="CJ238" s="420"/>
      <c r="CK238" s="418"/>
      <c r="CL238" s="419"/>
      <c r="CM238" s="420"/>
      <c r="CN238" s="418"/>
      <c r="CO238" s="419"/>
      <c r="CP238" s="420"/>
      <c r="CQ238" s="418"/>
      <c r="CR238" s="419"/>
      <c r="CS238" s="420"/>
      <c r="CT238" s="418"/>
      <c r="CU238" s="419"/>
      <c r="CV238" s="420"/>
      <c r="CW238" s="418"/>
      <c r="CX238" s="419"/>
      <c r="CY238" s="420"/>
      <c r="CZ238" s="418"/>
      <c r="DA238" s="419"/>
      <c r="DB238" s="420"/>
      <c r="DC238" s="418"/>
      <c r="DD238" s="419"/>
      <c r="DE238" s="420"/>
      <c r="DF238" s="418"/>
      <c r="DG238" s="419"/>
      <c r="DH238" s="420"/>
      <c r="DI238" s="418"/>
      <c r="DJ238" s="419"/>
      <c r="DK238" s="420"/>
      <c r="DL238" s="418"/>
      <c r="DM238" s="419"/>
      <c r="DN238" s="420"/>
      <c r="DO238" s="418"/>
      <c r="DP238" s="419"/>
      <c r="DQ238" s="420"/>
      <c r="DR238" s="418"/>
      <c r="DS238" s="419"/>
      <c r="DT238" s="420"/>
    </row>
    <row r="239" spans="1:124" s="393" customFormat="1" ht="18" hidden="1" customHeight="1" outlineLevel="1">
      <c r="A239" s="493"/>
      <c r="B239" s="493"/>
      <c r="C239" s="496"/>
      <c r="D239" s="488" t="s">
        <v>432</v>
      </c>
      <c r="E239" s="424"/>
      <c r="F239" s="425"/>
      <c r="G239" s="426"/>
      <c r="H239" s="424"/>
      <c r="I239" s="425"/>
      <c r="J239" s="426"/>
      <c r="K239" s="424"/>
      <c r="L239" s="425"/>
      <c r="M239" s="426"/>
      <c r="N239" s="424"/>
      <c r="O239" s="425"/>
      <c r="P239" s="426"/>
      <c r="Q239" s="424"/>
      <c r="R239" s="425"/>
      <c r="S239" s="426"/>
      <c r="T239" s="424"/>
      <c r="U239" s="425"/>
      <c r="V239" s="426"/>
      <c r="W239" s="424"/>
      <c r="X239" s="425"/>
      <c r="Y239" s="426"/>
      <c r="Z239" s="424"/>
      <c r="AA239" s="425"/>
      <c r="AB239" s="426"/>
      <c r="AC239" s="424"/>
      <c r="AD239" s="425"/>
      <c r="AE239" s="426"/>
      <c r="AF239" s="424"/>
      <c r="AG239" s="425"/>
      <c r="AH239" s="426"/>
      <c r="AI239" s="424"/>
      <c r="AJ239" s="425"/>
      <c r="AK239" s="426"/>
      <c r="AL239" s="424"/>
      <c r="AM239" s="425"/>
      <c r="AN239" s="426"/>
      <c r="AO239" s="424"/>
      <c r="AP239" s="425"/>
      <c r="AQ239" s="426"/>
      <c r="AR239" s="424"/>
      <c r="AS239" s="425"/>
      <c r="AT239" s="426"/>
      <c r="AU239" s="424"/>
      <c r="AV239" s="425"/>
      <c r="AW239" s="426"/>
      <c r="AX239" s="424"/>
      <c r="AY239" s="425"/>
      <c r="AZ239" s="426"/>
      <c r="BA239" s="424"/>
      <c r="BB239" s="425"/>
      <c r="BC239" s="426"/>
      <c r="BD239" s="424"/>
      <c r="BE239" s="425"/>
      <c r="BF239" s="426"/>
      <c r="BG239" s="424"/>
      <c r="BH239" s="425"/>
      <c r="BI239" s="426"/>
      <c r="BJ239" s="424"/>
      <c r="BK239" s="425"/>
      <c r="BL239" s="426"/>
      <c r="BM239" s="424"/>
      <c r="BN239" s="425"/>
      <c r="BO239" s="426"/>
      <c r="BP239" s="424"/>
      <c r="BQ239" s="425"/>
      <c r="BR239" s="426"/>
      <c r="BS239" s="424"/>
      <c r="BT239" s="425"/>
      <c r="BU239" s="426"/>
      <c r="BV239" s="424"/>
      <c r="BW239" s="425"/>
      <c r="BX239" s="426"/>
      <c r="BY239" s="424"/>
      <c r="BZ239" s="425"/>
      <c r="CA239" s="426"/>
      <c r="CB239" s="424"/>
      <c r="CC239" s="425"/>
      <c r="CD239" s="426"/>
      <c r="CE239" s="424"/>
      <c r="CF239" s="425"/>
      <c r="CG239" s="426"/>
      <c r="CH239" s="424"/>
      <c r="CI239" s="425"/>
      <c r="CJ239" s="426"/>
      <c r="CK239" s="424"/>
      <c r="CL239" s="425"/>
      <c r="CM239" s="426"/>
      <c r="CN239" s="424"/>
      <c r="CO239" s="425"/>
      <c r="CP239" s="426"/>
      <c r="CQ239" s="424"/>
      <c r="CR239" s="425"/>
      <c r="CS239" s="426"/>
      <c r="CT239" s="424"/>
      <c r="CU239" s="425"/>
      <c r="CV239" s="426"/>
      <c r="CW239" s="424"/>
      <c r="CX239" s="425"/>
      <c r="CY239" s="426"/>
      <c r="CZ239" s="424"/>
      <c r="DA239" s="425"/>
      <c r="DB239" s="426"/>
      <c r="DC239" s="424"/>
      <c r="DD239" s="425"/>
      <c r="DE239" s="426"/>
      <c r="DF239" s="424"/>
      <c r="DG239" s="425"/>
      <c r="DH239" s="426"/>
      <c r="DI239" s="424"/>
      <c r="DJ239" s="425"/>
      <c r="DK239" s="426"/>
      <c r="DL239" s="424"/>
      <c r="DM239" s="425"/>
      <c r="DN239" s="426"/>
      <c r="DO239" s="424"/>
      <c r="DP239" s="425"/>
      <c r="DQ239" s="426"/>
      <c r="DR239" s="424"/>
      <c r="DS239" s="425"/>
      <c r="DT239" s="426"/>
    </row>
    <row r="240" spans="1:124" s="393" customFormat="1" ht="18" hidden="1" customHeight="1" outlineLevel="1">
      <c r="A240" s="493"/>
      <c r="B240" s="493"/>
      <c r="C240" s="496"/>
      <c r="D240" s="491"/>
      <c r="E240" s="418"/>
      <c r="F240" s="419"/>
      <c r="G240" s="420"/>
      <c r="H240" s="418"/>
      <c r="I240" s="419"/>
      <c r="J240" s="420"/>
      <c r="K240" s="418"/>
      <c r="L240" s="419"/>
      <c r="M240" s="420"/>
      <c r="N240" s="418"/>
      <c r="O240" s="419"/>
      <c r="P240" s="420"/>
      <c r="Q240" s="418"/>
      <c r="R240" s="419"/>
      <c r="S240" s="420"/>
      <c r="T240" s="418"/>
      <c r="U240" s="419"/>
      <c r="V240" s="420"/>
      <c r="W240" s="418"/>
      <c r="X240" s="419"/>
      <c r="Y240" s="420"/>
      <c r="Z240" s="418"/>
      <c r="AA240" s="419"/>
      <c r="AB240" s="420"/>
      <c r="AC240" s="418"/>
      <c r="AD240" s="419"/>
      <c r="AE240" s="420"/>
      <c r="AF240" s="418"/>
      <c r="AG240" s="419"/>
      <c r="AH240" s="420"/>
      <c r="AI240" s="418"/>
      <c r="AJ240" s="419"/>
      <c r="AK240" s="420"/>
      <c r="AL240" s="418"/>
      <c r="AM240" s="419"/>
      <c r="AN240" s="420"/>
      <c r="AO240" s="418"/>
      <c r="AP240" s="419"/>
      <c r="AQ240" s="420"/>
      <c r="AR240" s="418"/>
      <c r="AS240" s="419"/>
      <c r="AT240" s="420"/>
      <c r="AU240" s="418"/>
      <c r="AV240" s="419"/>
      <c r="AW240" s="420"/>
      <c r="AX240" s="418"/>
      <c r="AY240" s="419"/>
      <c r="AZ240" s="420"/>
      <c r="BA240" s="418"/>
      <c r="BB240" s="419"/>
      <c r="BC240" s="420"/>
      <c r="BD240" s="418"/>
      <c r="BE240" s="419"/>
      <c r="BF240" s="420"/>
      <c r="BG240" s="418"/>
      <c r="BH240" s="419"/>
      <c r="BI240" s="420"/>
      <c r="BJ240" s="418"/>
      <c r="BK240" s="419"/>
      <c r="BL240" s="420"/>
      <c r="BM240" s="418"/>
      <c r="BN240" s="419"/>
      <c r="BO240" s="420"/>
      <c r="BP240" s="418"/>
      <c r="BQ240" s="419"/>
      <c r="BR240" s="420"/>
      <c r="BS240" s="418"/>
      <c r="BT240" s="419"/>
      <c r="BU240" s="420"/>
      <c r="BV240" s="418"/>
      <c r="BW240" s="419"/>
      <c r="BX240" s="420"/>
      <c r="BY240" s="418"/>
      <c r="BZ240" s="419"/>
      <c r="CA240" s="420"/>
      <c r="CB240" s="418"/>
      <c r="CC240" s="419"/>
      <c r="CD240" s="420"/>
      <c r="CE240" s="418"/>
      <c r="CF240" s="419"/>
      <c r="CG240" s="420"/>
      <c r="CH240" s="418"/>
      <c r="CI240" s="419"/>
      <c r="CJ240" s="420"/>
      <c r="CK240" s="418"/>
      <c r="CL240" s="419"/>
      <c r="CM240" s="420"/>
      <c r="CN240" s="418"/>
      <c r="CO240" s="419"/>
      <c r="CP240" s="420"/>
      <c r="CQ240" s="418"/>
      <c r="CR240" s="419"/>
      <c r="CS240" s="420"/>
      <c r="CT240" s="418"/>
      <c r="CU240" s="419"/>
      <c r="CV240" s="420"/>
      <c r="CW240" s="418"/>
      <c r="CX240" s="419"/>
      <c r="CY240" s="420"/>
      <c r="CZ240" s="418"/>
      <c r="DA240" s="419"/>
      <c r="DB240" s="420"/>
      <c r="DC240" s="418"/>
      <c r="DD240" s="419"/>
      <c r="DE240" s="420"/>
      <c r="DF240" s="418"/>
      <c r="DG240" s="419"/>
      <c r="DH240" s="420"/>
      <c r="DI240" s="418"/>
      <c r="DJ240" s="419"/>
      <c r="DK240" s="420"/>
      <c r="DL240" s="418"/>
      <c r="DM240" s="419"/>
      <c r="DN240" s="420"/>
      <c r="DO240" s="418"/>
      <c r="DP240" s="419"/>
      <c r="DQ240" s="420"/>
      <c r="DR240" s="418"/>
      <c r="DS240" s="419"/>
      <c r="DT240" s="420"/>
    </row>
    <row r="241" spans="1:124" s="393" customFormat="1" ht="18" hidden="1" customHeight="1" outlineLevel="1">
      <c r="A241" s="493"/>
      <c r="B241" s="493"/>
      <c r="C241" s="496"/>
      <c r="D241" s="488" t="s">
        <v>433</v>
      </c>
      <c r="E241" s="427"/>
      <c r="F241" s="428"/>
      <c r="G241" s="433"/>
      <c r="H241" s="427"/>
      <c r="I241" s="428"/>
      <c r="J241" s="433"/>
      <c r="K241" s="427"/>
      <c r="L241" s="428"/>
      <c r="M241" s="433"/>
      <c r="N241" s="427"/>
      <c r="O241" s="428"/>
      <c r="P241" s="433"/>
      <c r="Q241" s="427"/>
      <c r="R241" s="428"/>
      <c r="S241" s="433"/>
      <c r="T241" s="427"/>
      <c r="U241" s="428"/>
      <c r="V241" s="433"/>
      <c r="W241" s="427"/>
      <c r="X241" s="428"/>
      <c r="Y241" s="433"/>
      <c r="Z241" s="427"/>
      <c r="AA241" s="428"/>
      <c r="AB241" s="433"/>
      <c r="AC241" s="427"/>
      <c r="AD241" s="428"/>
      <c r="AE241" s="433"/>
      <c r="AF241" s="427"/>
      <c r="AG241" s="428"/>
      <c r="AH241" s="433"/>
      <c r="AI241" s="427"/>
      <c r="AJ241" s="428"/>
      <c r="AK241" s="433"/>
      <c r="AL241" s="427"/>
      <c r="AM241" s="428"/>
      <c r="AN241" s="433"/>
      <c r="AO241" s="427"/>
      <c r="AP241" s="428"/>
      <c r="AQ241" s="433"/>
      <c r="AR241" s="427"/>
      <c r="AS241" s="428"/>
      <c r="AT241" s="433"/>
      <c r="AU241" s="427"/>
      <c r="AV241" s="428"/>
      <c r="AW241" s="433"/>
      <c r="AX241" s="427"/>
      <c r="AY241" s="428"/>
      <c r="AZ241" s="433"/>
      <c r="BA241" s="427"/>
      <c r="BB241" s="428"/>
      <c r="BC241" s="433"/>
      <c r="BD241" s="427"/>
      <c r="BE241" s="428"/>
      <c r="BF241" s="433"/>
      <c r="BG241" s="427"/>
      <c r="BH241" s="428"/>
      <c r="BI241" s="433"/>
      <c r="BJ241" s="427"/>
      <c r="BK241" s="428"/>
      <c r="BL241" s="433"/>
      <c r="BM241" s="427"/>
      <c r="BN241" s="428"/>
      <c r="BO241" s="433"/>
      <c r="BP241" s="427"/>
      <c r="BQ241" s="428"/>
      <c r="BR241" s="433"/>
      <c r="BS241" s="427"/>
      <c r="BT241" s="428"/>
      <c r="BU241" s="433"/>
      <c r="BV241" s="427"/>
      <c r="BW241" s="428"/>
      <c r="BX241" s="433"/>
      <c r="BY241" s="427"/>
      <c r="BZ241" s="428"/>
      <c r="CA241" s="433"/>
      <c r="CB241" s="427"/>
      <c r="CC241" s="428"/>
      <c r="CD241" s="433"/>
      <c r="CE241" s="427"/>
      <c r="CF241" s="428"/>
      <c r="CG241" s="429"/>
      <c r="CH241" s="427"/>
      <c r="CI241" s="428"/>
      <c r="CJ241" s="429"/>
      <c r="CK241" s="427"/>
      <c r="CL241" s="428"/>
      <c r="CM241" s="429"/>
      <c r="CN241" s="427"/>
      <c r="CO241" s="428"/>
      <c r="CP241" s="429"/>
      <c r="CQ241" s="427"/>
      <c r="CR241" s="428"/>
      <c r="CS241" s="429"/>
      <c r="CT241" s="427"/>
      <c r="CU241" s="428"/>
      <c r="CV241" s="429"/>
      <c r="CW241" s="427"/>
      <c r="CX241" s="428"/>
      <c r="CY241" s="429"/>
      <c r="CZ241" s="427"/>
      <c r="DA241" s="428"/>
      <c r="DB241" s="429"/>
      <c r="DC241" s="427"/>
      <c r="DD241" s="428"/>
      <c r="DE241" s="429"/>
      <c r="DF241" s="427"/>
      <c r="DG241" s="428"/>
      <c r="DH241" s="429"/>
      <c r="DI241" s="427"/>
      <c r="DJ241" s="428"/>
      <c r="DK241" s="429"/>
      <c r="DL241" s="427"/>
      <c r="DM241" s="428"/>
      <c r="DN241" s="429"/>
      <c r="DO241" s="427"/>
      <c r="DP241" s="428"/>
      <c r="DQ241" s="429"/>
      <c r="DR241" s="427"/>
      <c r="DS241" s="428"/>
      <c r="DT241" s="429"/>
    </row>
    <row r="242" spans="1:124" s="393" customFormat="1" ht="18" hidden="1" customHeight="1" outlineLevel="1" thickBot="1">
      <c r="A242" s="493"/>
      <c r="B242" s="494"/>
      <c r="C242" s="497"/>
      <c r="D242" s="489"/>
      <c r="E242" s="430"/>
      <c r="F242" s="431"/>
      <c r="G242" s="432"/>
      <c r="H242" s="430"/>
      <c r="I242" s="431"/>
      <c r="J242" s="432"/>
      <c r="K242" s="430"/>
      <c r="L242" s="431"/>
      <c r="M242" s="432"/>
      <c r="N242" s="430"/>
      <c r="O242" s="431"/>
      <c r="P242" s="432"/>
      <c r="Q242" s="430"/>
      <c r="R242" s="431"/>
      <c r="S242" s="432"/>
      <c r="T242" s="430"/>
      <c r="U242" s="431"/>
      <c r="V242" s="432"/>
      <c r="W242" s="430"/>
      <c r="X242" s="431"/>
      <c r="Y242" s="432"/>
      <c r="Z242" s="430"/>
      <c r="AA242" s="431"/>
      <c r="AB242" s="432"/>
      <c r="AC242" s="430"/>
      <c r="AD242" s="431"/>
      <c r="AE242" s="432"/>
      <c r="AF242" s="430"/>
      <c r="AG242" s="431"/>
      <c r="AH242" s="432"/>
      <c r="AI242" s="430"/>
      <c r="AJ242" s="431"/>
      <c r="AK242" s="432"/>
      <c r="AL242" s="430"/>
      <c r="AM242" s="431"/>
      <c r="AN242" s="432"/>
      <c r="AO242" s="430"/>
      <c r="AP242" s="431"/>
      <c r="AQ242" s="432"/>
      <c r="AR242" s="430"/>
      <c r="AS242" s="431"/>
      <c r="AT242" s="432"/>
      <c r="AU242" s="430"/>
      <c r="AV242" s="431"/>
      <c r="AW242" s="432"/>
      <c r="AX242" s="430"/>
      <c r="AY242" s="431"/>
      <c r="AZ242" s="432"/>
      <c r="BA242" s="430"/>
      <c r="BB242" s="431"/>
      <c r="BC242" s="432"/>
      <c r="BD242" s="430"/>
      <c r="BE242" s="431"/>
      <c r="BF242" s="432"/>
      <c r="BG242" s="430"/>
      <c r="BH242" s="431"/>
      <c r="BI242" s="432"/>
      <c r="BJ242" s="430"/>
      <c r="BK242" s="431"/>
      <c r="BL242" s="432"/>
      <c r="BM242" s="430"/>
      <c r="BN242" s="431"/>
      <c r="BO242" s="432"/>
      <c r="BP242" s="430"/>
      <c r="BQ242" s="431"/>
      <c r="BR242" s="432"/>
      <c r="BS242" s="430"/>
      <c r="BT242" s="431"/>
      <c r="BU242" s="432"/>
      <c r="BV242" s="430"/>
      <c r="BW242" s="431"/>
      <c r="BX242" s="432"/>
      <c r="BY242" s="430"/>
      <c r="BZ242" s="431"/>
      <c r="CA242" s="432"/>
      <c r="CB242" s="430"/>
      <c r="CC242" s="431"/>
      <c r="CD242" s="432"/>
      <c r="CE242" s="430"/>
      <c r="CF242" s="431"/>
      <c r="CG242" s="432"/>
      <c r="CH242" s="430"/>
      <c r="CI242" s="431"/>
      <c r="CJ242" s="432"/>
      <c r="CK242" s="430"/>
      <c r="CL242" s="431"/>
      <c r="CM242" s="432"/>
      <c r="CN242" s="430"/>
      <c r="CO242" s="431"/>
      <c r="CP242" s="432"/>
      <c r="CQ242" s="430"/>
      <c r="CR242" s="431"/>
      <c r="CS242" s="432"/>
      <c r="CT242" s="430"/>
      <c r="CU242" s="431"/>
      <c r="CV242" s="432"/>
      <c r="CW242" s="430"/>
      <c r="CX242" s="431"/>
      <c r="CY242" s="432"/>
      <c r="CZ242" s="430"/>
      <c r="DA242" s="431"/>
      <c r="DB242" s="432"/>
      <c r="DC242" s="430"/>
      <c r="DD242" s="431"/>
      <c r="DE242" s="432"/>
      <c r="DF242" s="430"/>
      <c r="DG242" s="431"/>
      <c r="DH242" s="432"/>
      <c r="DI242" s="430"/>
      <c r="DJ242" s="431"/>
      <c r="DK242" s="432"/>
      <c r="DL242" s="430"/>
      <c r="DM242" s="431"/>
      <c r="DN242" s="432"/>
      <c r="DO242" s="430"/>
      <c r="DP242" s="431"/>
      <c r="DQ242" s="432"/>
      <c r="DR242" s="430"/>
      <c r="DS242" s="431"/>
      <c r="DT242" s="432"/>
    </row>
    <row r="243" spans="1:124" s="393" customFormat="1" ht="18" hidden="1" customHeight="1" outlineLevel="1">
      <c r="A243" s="493"/>
      <c r="B243" s="492" t="s">
        <v>54</v>
      </c>
      <c r="C243" s="495">
        <v>44901</v>
      </c>
      <c r="D243" s="490" t="s">
        <v>431</v>
      </c>
      <c r="E243" s="412"/>
      <c r="F243" s="413"/>
      <c r="G243" s="414"/>
      <c r="H243" s="412"/>
      <c r="I243" s="413"/>
      <c r="J243" s="414"/>
      <c r="K243" s="412"/>
      <c r="L243" s="413"/>
      <c r="M243" s="414"/>
      <c r="N243" s="412"/>
      <c r="O243" s="413"/>
      <c r="P243" s="414"/>
      <c r="Q243" s="412"/>
      <c r="R243" s="413"/>
      <c r="S243" s="414"/>
      <c r="T243" s="412"/>
      <c r="U243" s="413"/>
      <c r="V243" s="414"/>
      <c r="W243" s="412"/>
      <c r="X243" s="413"/>
      <c r="Y243" s="414"/>
      <c r="Z243" s="412"/>
      <c r="AA243" s="413"/>
      <c r="AB243" s="414"/>
      <c r="AC243" s="412"/>
      <c r="AD243" s="413"/>
      <c r="AE243" s="414"/>
      <c r="AF243" s="412"/>
      <c r="AG243" s="413"/>
      <c r="AH243" s="414"/>
      <c r="AI243" s="412"/>
      <c r="AJ243" s="413"/>
      <c r="AK243" s="414"/>
      <c r="AL243" s="412"/>
      <c r="AM243" s="413"/>
      <c r="AN243" s="414"/>
      <c r="AO243" s="412"/>
      <c r="AP243" s="413"/>
      <c r="AQ243" s="414"/>
      <c r="AR243" s="412"/>
      <c r="AS243" s="413"/>
      <c r="AT243" s="414"/>
      <c r="AU243" s="412"/>
      <c r="AV243" s="413"/>
      <c r="AW243" s="414"/>
      <c r="AX243" s="412"/>
      <c r="AY243" s="413"/>
      <c r="AZ243" s="414"/>
      <c r="BA243" s="412"/>
      <c r="BB243" s="413"/>
      <c r="BC243" s="414"/>
      <c r="BD243" s="412"/>
      <c r="BE243" s="413"/>
      <c r="BF243" s="414"/>
      <c r="BG243" s="412"/>
      <c r="BH243" s="413"/>
      <c r="BI243" s="414"/>
      <c r="BJ243" s="412"/>
      <c r="BK243" s="413"/>
      <c r="BL243" s="414"/>
      <c r="BM243" s="412"/>
      <c r="BN243" s="413"/>
      <c r="BO243" s="414"/>
      <c r="BP243" s="412"/>
      <c r="BQ243" s="413"/>
      <c r="BR243" s="414"/>
      <c r="BS243" s="412"/>
      <c r="BT243" s="413"/>
      <c r="BU243" s="414"/>
      <c r="BV243" s="412"/>
      <c r="BW243" s="413"/>
      <c r="BX243" s="414"/>
      <c r="BY243" s="412"/>
      <c r="BZ243" s="413"/>
      <c r="CA243" s="414"/>
      <c r="CB243" s="412"/>
      <c r="CC243" s="413"/>
      <c r="CD243" s="414"/>
      <c r="CE243" s="412"/>
      <c r="CF243" s="413"/>
      <c r="CG243" s="414"/>
      <c r="CH243" s="412"/>
      <c r="CI243" s="413"/>
      <c r="CJ243" s="414"/>
      <c r="CK243" s="412"/>
      <c r="CL243" s="413"/>
      <c r="CM243" s="414"/>
      <c r="CN243" s="412"/>
      <c r="CO243" s="413"/>
      <c r="CP243" s="414"/>
      <c r="CQ243" s="412"/>
      <c r="CR243" s="413"/>
      <c r="CS243" s="414"/>
      <c r="CT243" s="412"/>
      <c r="CU243" s="413"/>
      <c r="CV243" s="414"/>
      <c r="CW243" s="412"/>
      <c r="CX243" s="413"/>
      <c r="CY243" s="414"/>
      <c r="CZ243" s="412"/>
      <c r="DA243" s="413"/>
      <c r="DB243" s="414"/>
      <c r="DC243" s="412"/>
      <c r="DD243" s="413"/>
      <c r="DE243" s="414"/>
      <c r="DF243" s="412"/>
      <c r="DG243" s="413"/>
      <c r="DH243" s="414"/>
      <c r="DI243" s="412"/>
      <c r="DJ243" s="413"/>
      <c r="DK243" s="414"/>
      <c r="DL243" s="412"/>
      <c r="DM243" s="413"/>
      <c r="DN243" s="414"/>
      <c r="DO243" s="412"/>
      <c r="DP243" s="413"/>
      <c r="DQ243" s="414"/>
      <c r="DR243" s="412"/>
      <c r="DS243" s="413"/>
      <c r="DT243" s="414"/>
    </row>
    <row r="244" spans="1:124" s="393" customFormat="1" ht="18" hidden="1" customHeight="1" outlineLevel="1">
      <c r="A244" s="493"/>
      <c r="B244" s="493"/>
      <c r="C244" s="496"/>
      <c r="D244" s="491"/>
      <c r="E244" s="418"/>
      <c r="F244" s="419"/>
      <c r="G244" s="420"/>
      <c r="H244" s="418"/>
      <c r="I244" s="419"/>
      <c r="J244" s="420"/>
      <c r="K244" s="418"/>
      <c r="L244" s="419"/>
      <c r="M244" s="420"/>
      <c r="N244" s="418"/>
      <c r="O244" s="419"/>
      <c r="P244" s="420"/>
      <c r="Q244" s="418"/>
      <c r="R244" s="419"/>
      <c r="S244" s="420"/>
      <c r="T244" s="418"/>
      <c r="U244" s="419"/>
      <c r="V244" s="420"/>
      <c r="W244" s="418"/>
      <c r="X244" s="419"/>
      <c r="Y244" s="420"/>
      <c r="Z244" s="418"/>
      <c r="AA244" s="419"/>
      <c r="AB244" s="420"/>
      <c r="AC244" s="418"/>
      <c r="AD244" s="419"/>
      <c r="AE244" s="420"/>
      <c r="AF244" s="418"/>
      <c r="AG244" s="419"/>
      <c r="AH244" s="420"/>
      <c r="AI244" s="418"/>
      <c r="AJ244" s="419"/>
      <c r="AK244" s="420"/>
      <c r="AL244" s="418"/>
      <c r="AM244" s="419"/>
      <c r="AN244" s="420"/>
      <c r="AO244" s="418"/>
      <c r="AP244" s="419"/>
      <c r="AQ244" s="420"/>
      <c r="AR244" s="418"/>
      <c r="AS244" s="419"/>
      <c r="AT244" s="420"/>
      <c r="AU244" s="418"/>
      <c r="AV244" s="419"/>
      <c r="AW244" s="420"/>
      <c r="AX244" s="418"/>
      <c r="AY244" s="419"/>
      <c r="AZ244" s="420"/>
      <c r="BA244" s="418"/>
      <c r="BB244" s="419"/>
      <c r="BC244" s="420"/>
      <c r="BD244" s="418"/>
      <c r="BE244" s="419"/>
      <c r="BF244" s="420"/>
      <c r="BG244" s="418"/>
      <c r="BH244" s="419"/>
      <c r="BI244" s="420"/>
      <c r="BJ244" s="418"/>
      <c r="BK244" s="419"/>
      <c r="BL244" s="420"/>
      <c r="BM244" s="418"/>
      <c r="BN244" s="419"/>
      <c r="BO244" s="420"/>
      <c r="BP244" s="418"/>
      <c r="BQ244" s="419"/>
      <c r="BR244" s="420"/>
      <c r="BS244" s="418"/>
      <c r="BT244" s="419"/>
      <c r="BU244" s="420"/>
      <c r="BV244" s="418"/>
      <c r="BW244" s="419"/>
      <c r="BX244" s="420"/>
      <c r="BY244" s="418"/>
      <c r="BZ244" s="419"/>
      <c r="CA244" s="420"/>
      <c r="CB244" s="418"/>
      <c r="CC244" s="419"/>
      <c r="CD244" s="420"/>
      <c r="CE244" s="418"/>
      <c r="CF244" s="419"/>
      <c r="CG244" s="420"/>
      <c r="CH244" s="418"/>
      <c r="CI244" s="419"/>
      <c r="CJ244" s="420"/>
      <c r="CK244" s="418"/>
      <c r="CL244" s="419"/>
      <c r="CM244" s="420"/>
      <c r="CN244" s="418"/>
      <c r="CO244" s="419"/>
      <c r="CP244" s="420"/>
      <c r="CQ244" s="418"/>
      <c r="CR244" s="419"/>
      <c r="CS244" s="420"/>
      <c r="CT244" s="418"/>
      <c r="CU244" s="419"/>
      <c r="CV244" s="420"/>
      <c r="CW244" s="418"/>
      <c r="CX244" s="419"/>
      <c r="CY244" s="420"/>
      <c r="CZ244" s="418"/>
      <c r="DA244" s="419"/>
      <c r="DB244" s="420"/>
      <c r="DC244" s="418"/>
      <c r="DD244" s="419"/>
      <c r="DE244" s="420"/>
      <c r="DF244" s="418"/>
      <c r="DG244" s="419"/>
      <c r="DH244" s="420"/>
      <c r="DI244" s="418"/>
      <c r="DJ244" s="419"/>
      <c r="DK244" s="420"/>
      <c r="DL244" s="418"/>
      <c r="DM244" s="419"/>
      <c r="DN244" s="420"/>
      <c r="DO244" s="418"/>
      <c r="DP244" s="419"/>
      <c r="DQ244" s="420"/>
      <c r="DR244" s="418"/>
      <c r="DS244" s="419"/>
      <c r="DT244" s="420"/>
    </row>
    <row r="245" spans="1:124" s="393" customFormat="1" ht="18" hidden="1" customHeight="1" outlineLevel="1">
      <c r="A245" s="493"/>
      <c r="B245" s="493"/>
      <c r="C245" s="496"/>
      <c r="D245" s="488" t="s">
        <v>432</v>
      </c>
      <c r="E245" s="424"/>
      <c r="F245" s="425"/>
      <c r="G245" s="426"/>
      <c r="H245" s="424"/>
      <c r="I245" s="425"/>
      <c r="J245" s="426"/>
      <c r="K245" s="424"/>
      <c r="L245" s="425"/>
      <c r="M245" s="426"/>
      <c r="N245" s="424"/>
      <c r="O245" s="425"/>
      <c r="P245" s="426"/>
      <c r="Q245" s="424"/>
      <c r="R245" s="425"/>
      <c r="S245" s="426"/>
      <c r="T245" s="424"/>
      <c r="U245" s="425"/>
      <c r="V245" s="426"/>
      <c r="W245" s="424"/>
      <c r="X245" s="425"/>
      <c r="Y245" s="426"/>
      <c r="Z245" s="424"/>
      <c r="AA245" s="425"/>
      <c r="AB245" s="426"/>
      <c r="AC245" s="424"/>
      <c r="AD245" s="425"/>
      <c r="AE245" s="426"/>
      <c r="AF245" s="424"/>
      <c r="AG245" s="425"/>
      <c r="AH245" s="426"/>
      <c r="AI245" s="424"/>
      <c r="AJ245" s="425"/>
      <c r="AK245" s="426"/>
      <c r="AL245" s="424"/>
      <c r="AM245" s="425"/>
      <c r="AN245" s="426"/>
      <c r="AO245" s="424"/>
      <c r="AP245" s="425"/>
      <c r="AQ245" s="426"/>
      <c r="AR245" s="424"/>
      <c r="AS245" s="425"/>
      <c r="AT245" s="426"/>
      <c r="AU245" s="424"/>
      <c r="AV245" s="425"/>
      <c r="AW245" s="426"/>
      <c r="AX245" s="424"/>
      <c r="AY245" s="425"/>
      <c r="AZ245" s="426"/>
      <c r="BA245" s="424"/>
      <c r="BB245" s="425"/>
      <c r="BC245" s="426"/>
      <c r="BD245" s="424"/>
      <c r="BE245" s="425"/>
      <c r="BF245" s="426"/>
      <c r="BG245" s="424"/>
      <c r="BH245" s="425"/>
      <c r="BI245" s="426"/>
      <c r="BJ245" s="424"/>
      <c r="BK245" s="425"/>
      <c r="BL245" s="426"/>
      <c r="BM245" s="424"/>
      <c r="BN245" s="425"/>
      <c r="BO245" s="426"/>
      <c r="BP245" s="424"/>
      <c r="BQ245" s="425"/>
      <c r="BR245" s="426"/>
      <c r="BS245" s="424"/>
      <c r="BT245" s="425"/>
      <c r="BU245" s="426"/>
      <c r="BV245" s="424"/>
      <c r="BW245" s="425"/>
      <c r="BX245" s="426"/>
      <c r="BY245" s="424"/>
      <c r="BZ245" s="425"/>
      <c r="CA245" s="426"/>
      <c r="CB245" s="424"/>
      <c r="CC245" s="425"/>
      <c r="CD245" s="426"/>
      <c r="CE245" s="424"/>
      <c r="CF245" s="425"/>
      <c r="CG245" s="426"/>
      <c r="CH245" s="424"/>
      <c r="CI245" s="425"/>
      <c r="CJ245" s="426"/>
      <c r="CK245" s="424"/>
      <c r="CL245" s="425"/>
      <c r="CM245" s="426"/>
      <c r="CN245" s="424"/>
      <c r="CO245" s="425"/>
      <c r="CP245" s="426"/>
      <c r="CQ245" s="424"/>
      <c r="CR245" s="425"/>
      <c r="CS245" s="426"/>
      <c r="CT245" s="424"/>
      <c r="CU245" s="425"/>
      <c r="CV245" s="426"/>
      <c r="CW245" s="424"/>
      <c r="CX245" s="425"/>
      <c r="CY245" s="426"/>
      <c r="CZ245" s="424"/>
      <c r="DA245" s="425"/>
      <c r="DB245" s="426"/>
      <c r="DC245" s="424"/>
      <c r="DD245" s="425"/>
      <c r="DE245" s="426"/>
      <c r="DF245" s="424"/>
      <c r="DG245" s="425"/>
      <c r="DH245" s="426"/>
      <c r="DI245" s="424"/>
      <c r="DJ245" s="425"/>
      <c r="DK245" s="426"/>
      <c r="DL245" s="424"/>
      <c r="DM245" s="425"/>
      <c r="DN245" s="426"/>
      <c r="DO245" s="424"/>
      <c r="DP245" s="425"/>
      <c r="DQ245" s="426"/>
      <c r="DR245" s="424"/>
      <c r="DS245" s="425"/>
      <c r="DT245" s="426"/>
    </row>
    <row r="246" spans="1:124" s="393" customFormat="1" ht="18" hidden="1" customHeight="1" outlineLevel="1">
      <c r="A246" s="493"/>
      <c r="B246" s="493"/>
      <c r="C246" s="496"/>
      <c r="D246" s="491"/>
      <c r="E246" s="418"/>
      <c r="F246" s="419"/>
      <c r="G246" s="420"/>
      <c r="H246" s="418"/>
      <c r="I246" s="419"/>
      <c r="J246" s="420"/>
      <c r="K246" s="418"/>
      <c r="L246" s="419"/>
      <c r="M246" s="420"/>
      <c r="N246" s="418"/>
      <c r="O246" s="419"/>
      <c r="P246" s="420"/>
      <c r="Q246" s="418"/>
      <c r="R246" s="419"/>
      <c r="S246" s="420"/>
      <c r="T246" s="418"/>
      <c r="U246" s="419"/>
      <c r="V246" s="420"/>
      <c r="W246" s="418"/>
      <c r="X246" s="419"/>
      <c r="Y246" s="420"/>
      <c r="Z246" s="418"/>
      <c r="AA246" s="419"/>
      <c r="AB246" s="420"/>
      <c r="AC246" s="418"/>
      <c r="AD246" s="419"/>
      <c r="AE246" s="420"/>
      <c r="AF246" s="418"/>
      <c r="AG246" s="419"/>
      <c r="AH246" s="420"/>
      <c r="AI246" s="418"/>
      <c r="AJ246" s="419"/>
      <c r="AK246" s="420"/>
      <c r="AL246" s="418"/>
      <c r="AM246" s="419"/>
      <c r="AN246" s="420"/>
      <c r="AO246" s="418"/>
      <c r="AP246" s="419"/>
      <c r="AQ246" s="420"/>
      <c r="AR246" s="418"/>
      <c r="AS246" s="419"/>
      <c r="AT246" s="420"/>
      <c r="AU246" s="418"/>
      <c r="AV246" s="419"/>
      <c r="AW246" s="420"/>
      <c r="AX246" s="418"/>
      <c r="AY246" s="419"/>
      <c r="AZ246" s="420"/>
      <c r="BA246" s="418"/>
      <c r="BB246" s="419"/>
      <c r="BC246" s="420"/>
      <c r="BD246" s="418"/>
      <c r="BE246" s="419"/>
      <c r="BF246" s="420"/>
      <c r="BG246" s="418"/>
      <c r="BH246" s="419"/>
      <c r="BI246" s="420"/>
      <c r="BJ246" s="418"/>
      <c r="BK246" s="419"/>
      <c r="BL246" s="420"/>
      <c r="BM246" s="418"/>
      <c r="BN246" s="419"/>
      <c r="BO246" s="420"/>
      <c r="BP246" s="418"/>
      <c r="BQ246" s="419"/>
      <c r="BR246" s="420"/>
      <c r="BS246" s="418"/>
      <c r="BT246" s="419"/>
      <c r="BU246" s="420"/>
      <c r="BV246" s="418"/>
      <c r="BW246" s="419"/>
      <c r="BX246" s="420"/>
      <c r="BY246" s="418"/>
      <c r="BZ246" s="419"/>
      <c r="CA246" s="420"/>
      <c r="CB246" s="418"/>
      <c r="CC246" s="419"/>
      <c r="CD246" s="420"/>
      <c r="CE246" s="418"/>
      <c r="CF246" s="419"/>
      <c r="CG246" s="420"/>
      <c r="CH246" s="418"/>
      <c r="CI246" s="419"/>
      <c r="CJ246" s="420"/>
      <c r="CK246" s="418"/>
      <c r="CL246" s="419"/>
      <c r="CM246" s="420"/>
      <c r="CN246" s="418"/>
      <c r="CO246" s="419"/>
      <c r="CP246" s="420"/>
      <c r="CQ246" s="418"/>
      <c r="CR246" s="419"/>
      <c r="CS246" s="420"/>
      <c r="CT246" s="418"/>
      <c r="CU246" s="419"/>
      <c r="CV246" s="420"/>
      <c r="CW246" s="418"/>
      <c r="CX246" s="419"/>
      <c r="CY246" s="420"/>
      <c r="CZ246" s="418"/>
      <c r="DA246" s="419"/>
      <c r="DB246" s="420"/>
      <c r="DC246" s="418"/>
      <c r="DD246" s="419"/>
      <c r="DE246" s="420"/>
      <c r="DF246" s="418"/>
      <c r="DG246" s="419"/>
      <c r="DH246" s="420"/>
      <c r="DI246" s="418"/>
      <c r="DJ246" s="419"/>
      <c r="DK246" s="420"/>
      <c r="DL246" s="418"/>
      <c r="DM246" s="419"/>
      <c r="DN246" s="420"/>
      <c r="DO246" s="418"/>
      <c r="DP246" s="419"/>
      <c r="DQ246" s="420"/>
      <c r="DR246" s="418"/>
      <c r="DS246" s="419"/>
      <c r="DT246" s="420"/>
    </row>
    <row r="247" spans="1:124" s="393" customFormat="1" ht="18" hidden="1" customHeight="1" outlineLevel="1">
      <c r="A247" s="493"/>
      <c r="B247" s="493"/>
      <c r="C247" s="496"/>
      <c r="D247" s="488" t="s">
        <v>433</v>
      </c>
      <c r="E247" s="427"/>
      <c r="F247" s="428"/>
      <c r="G247" s="433"/>
      <c r="H247" s="427"/>
      <c r="I247" s="428"/>
      <c r="J247" s="433"/>
      <c r="K247" s="427"/>
      <c r="L247" s="428"/>
      <c r="M247" s="433"/>
      <c r="N247" s="427"/>
      <c r="O247" s="428"/>
      <c r="P247" s="433"/>
      <c r="Q247" s="427"/>
      <c r="R247" s="428"/>
      <c r="S247" s="433"/>
      <c r="T247" s="427"/>
      <c r="U247" s="428"/>
      <c r="V247" s="433"/>
      <c r="W247" s="427"/>
      <c r="X247" s="428"/>
      <c r="Y247" s="433"/>
      <c r="Z247" s="427"/>
      <c r="AA247" s="428"/>
      <c r="AB247" s="433"/>
      <c r="AC247" s="427"/>
      <c r="AD247" s="428"/>
      <c r="AE247" s="433"/>
      <c r="AF247" s="427"/>
      <c r="AG247" s="428"/>
      <c r="AH247" s="433"/>
      <c r="AI247" s="427"/>
      <c r="AJ247" s="428"/>
      <c r="AK247" s="433"/>
      <c r="AL247" s="427"/>
      <c r="AM247" s="428"/>
      <c r="AN247" s="433"/>
      <c r="AO247" s="427"/>
      <c r="AP247" s="428"/>
      <c r="AQ247" s="433"/>
      <c r="AR247" s="427"/>
      <c r="AS247" s="428"/>
      <c r="AT247" s="433"/>
      <c r="AU247" s="427"/>
      <c r="AV247" s="428"/>
      <c r="AW247" s="433"/>
      <c r="AX247" s="427"/>
      <c r="AY247" s="428"/>
      <c r="AZ247" s="433"/>
      <c r="BA247" s="427"/>
      <c r="BB247" s="428"/>
      <c r="BC247" s="433"/>
      <c r="BD247" s="427"/>
      <c r="BE247" s="428"/>
      <c r="BF247" s="433"/>
      <c r="BG247" s="427"/>
      <c r="BH247" s="428"/>
      <c r="BI247" s="433"/>
      <c r="BJ247" s="427"/>
      <c r="BK247" s="428"/>
      <c r="BL247" s="433"/>
      <c r="BM247" s="427"/>
      <c r="BN247" s="428"/>
      <c r="BO247" s="433"/>
      <c r="BP247" s="427"/>
      <c r="BQ247" s="428"/>
      <c r="BR247" s="433"/>
      <c r="BS247" s="427"/>
      <c r="BT247" s="428"/>
      <c r="BU247" s="433"/>
      <c r="BV247" s="427"/>
      <c r="BW247" s="428"/>
      <c r="BX247" s="433"/>
      <c r="BY247" s="427"/>
      <c r="BZ247" s="428"/>
      <c r="CA247" s="433"/>
      <c r="CB247" s="427"/>
      <c r="CC247" s="428"/>
      <c r="CD247" s="433"/>
      <c r="CE247" s="427"/>
      <c r="CF247" s="428"/>
      <c r="CG247" s="429"/>
      <c r="CH247" s="427"/>
      <c r="CI247" s="428"/>
      <c r="CJ247" s="429"/>
      <c r="CK247" s="427"/>
      <c r="CL247" s="428"/>
      <c r="CM247" s="429"/>
      <c r="CN247" s="427"/>
      <c r="CO247" s="428"/>
      <c r="CP247" s="429"/>
      <c r="CQ247" s="427"/>
      <c r="CR247" s="428"/>
      <c r="CS247" s="429"/>
      <c r="CT247" s="427"/>
      <c r="CU247" s="428"/>
      <c r="CV247" s="429"/>
      <c r="CW247" s="427"/>
      <c r="CX247" s="428"/>
      <c r="CY247" s="429"/>
      <c r="CZ247" s="427"/>
      <c r="DA247" s="428"/>
      <c r="DB247" s="429"/>
      <c r="DC247" s="427"/>
      <c r="DD247" s="428"/>
      <c r="DE247" s="429"/>
      <c r="DF247" s="427"/>
      <c r="DG247" s="428"/>
      <c r="DH247" s="429"/>
      <c r="DI247" s="427"/>
      <c r="DJ247" s="428"/>
      <c r="DK247" s="429"/>
      <c r="DL247" s="427"/>
      <c r="DM247" s="428"/>
      <c r="DN247" s="429"/>
      <c r="DO247" s="427"/>
      <c r="DP247" s="428"/>
      <c r="DQ247" s="429"/>
      <c r="DR247" s="427"/>
      <c r="DS247" s="428"/>
      <c r="DT247" s="429"/>
    </row>
    <row r="248" spans="1:124" s="393" customFormat="1" ht="18" hidden="1" customHeight="1" outlineLevel="1" thickBot="1">
      <c r="A248" s="493"/>
      <c r="B248" s="494"/>
      <c r="C248" s="497"/>
      <c r="D248" s="489"/>
      <c r="E248" s="430"/>
      <c r="F248" s="431"/>
      <c r="G248" s="432"/>
      <c r="H248" s="430"/>
      <c r="I248" s="431"/>
      <c r="J248" s="432"/>
      <c r="K248" s="430"/>
      <c r="L248" s="431"/>
      <c r="M248" s="432"/>
      <c r="N248" s="430"/>
      <c r="O248" s="431"/>
      <c r="P248" s="432"/>
      <c r="Q248" s="430"/>
      <c r="R248" s="431"/>
      <c r="S248" s="432"/>
      <c r="T248" s="430"/>
      <c r="U248" s="431"/>
      <c r="V248" s="432"/>
      <c r="W248" s="430"/>
      <c r="X248" s="431"/>
      <c r="Y248" s="432"/>
      <c r="Z248" s="430"/>
      <c r="AA248" s="431"/>
      <c r="AB248" s="432"/>
      <c r="AC248" s="430"/>
      <c r="AD248" s="431"/>
      <c r="AE248" s="432"/>
      <c r="AF248" s="430"/>
      <c r="AG248" s="431"/>
      <c r="AH248" s="432"/>
      <c r="AI248" s="430"/>
      <c r="AJ248" s="431"/>
      <c r="AK248" s="432"/>
      <c r="AL248" s="430"/>
      <c r="AM248" s="431"/>
      <c r="AN248" s="432"/>
      <c r="AO248" s="430"/>
      <c r="AP248" s="431"/>
      <c r="AQ248" s="432"/>
      <c r="AR248" s="430"/>
      <c r="AS248" s="431"/>
      <c r="AT248" s="432"/>
      <c r="AU248" s="430"/>
      <c r="AV248" s="431"/>
      <c r="AW248" s="432"/>
      <c r="AX248" s="430"/>
      <c r="AY248" s="431"/>
      <c r="AZ248" s="432"/>
      <c r="BA248" s="430"/>
      <c r="BB248" s="431"/>
      <c r="BC248" s="432"/>
      <c r="BD248" s="430"/>
      <c r="BE248" s="431"/>
      <c r="BF248" s="432"/>
      <c r="BG248" s="430"/>
      <c r="BH248" s="431"/>
      <c r="BI248" s="432"/>
      <c r="BJ248" s="430"/>
      <c r="BK248" s="431"/>
      <c r="BL248" s="432"/>
      <c r="BM248" s="430"/>
      <c r="BN248" s="431"/>
      <c r="BO248" s="432"/>
      <c r="BP248" s="430"/>
      <c r="BQ248" s="431"/>
      <c r="BR248" s="432"/>
      <c r="BS248" s="430"/>
      <c r="BT248" s="431"/>
      <c r="BU248" s="432"/>
      <c r="BV248" s="430"/>
      <c r="BW248" s="431"/>
      <c r="BX248" s="432"/>
      <c r="BY248" s="430"/>
      <c r="BZ248" s="431"/>
      <c r="CA248" s="432"/>
      <c r="CB248" s="430"/>
      <c r="CC248" s="431"/>
      <c r="CD248" s="432"/>
      <c r="CE248" s="430"/>
      <c r="CF248" s="431"/>
      <c r="CG248" s="432"/>
      <c r="CH248" s="430"/>
      <c r="CI248" s="431"/>
      <c r="CJ248" s="432"/>
      <c r="CK248" s="430"/>
      <c r="CL248" s="431"/>
      <c r="CM248" s="432"/>
      <c r="CN248" s="430"/>
      <c r="CO248" s="431"/>
      <c r="CP248" s="432"/>
      <c r="CQ248" s="430"/>
      <c r="CR248" s="431"/>
      <c r="CS248" s="432"/>
      <c r="CT248" s="430"/>
      <c r="CU248" s="431"/>
      <c r="CV248" s="432"/>
      <c r="CW248" s="430"/>
      <c r="CX248" s="431"/>
      <c r="CY248" s="432"/>
      <c r="CZ248" s="430"/>
      <c r="DA248" s="431"/>
      <c r="DB248" s="432"/>
      <c r="DC248" s="430"/>
      <c r="DD248" s="431"/>
      <c r="DE248" s="432"/>
      <c r="DF248" s="430"/>
      <c r="DG248" s="431"/>
      <c r="DH248" s="432"/>
      <c r="DI248" s="430"/>
      <c r="DJ248" s="431"/>
      <c r="DK248" s="432"/>
      <c r="DL248" s="430"/>
      <c r="DM248" s="431"/>
      <c r="DN248" s="432"/>
      <c r="DO248" s="430"/>
      <c r="DP248" s="431"/>
      <c r="DQ248" s="432"/>
      <c r="DR248" s="430"/>
      <c r="DS248" s="431"/>
      <c r="DT248" s="432"/>
    </row>
    <row r="249" spans="1:124" ht="18" hidden="1" customHeight="1" outlineLevel="1">
      <c r="A249" s="493"/>
      <c r="B249" s="492" t="s">
        <v>55</v>
      </c>
      <c r="C249" s="495">
        <v>44902</v>
      </c>
      <c r="D249" s="490" t="s">
        <v>431</v>
      </c>
      <c r="E249" s="412"/>
      <c r="F249" s="413"/>
      <c r="G249" s="414"/>
      <c r="H249" s="412"/>
      <c r="I249" s="413"/>
      <c r="J249" s="414"/>
      <c r="K249" s="412"/>
      <c r="L249" s="413"/>
      <c r="M249" s="414"/>
      <c r="N249" s="412"/>
      <c r="O249" s="413"/>
      <c r="P249" s="414"/>
      <c r="Q249" s="412"/>
      <c r="R249" s="413"/>
      <c r="S249" s="414"/>
      <c r="T249" s="412"/>
      <c r="U249" s="413"/>
      <c r="V249" s="414"/>
      <c r="W249" s="412"/>
      <c r="X249" s="413"/>
      <c r="Y249" s="414"/>
      <c r="Z249" s="412"/>
      <c r="AA249" s="413"/>
      <c r="AB249" s="414"/>
      <c r="AC249" s="412"/>
      <c r="AD249" s="413"/>
      <c r="AE249" s="414"/>
      <c r="AF249" s="412"/>
      <c r="AG249" s="413"/>
      <c r="AH249" s="414"/>
      <c r="AI249" s="412"/>
      <c r="AJ249" s="413"/>
      <c r="AK249" s="414"/>
      <c r="AL249" s="412"/>
      <c r="AM249" s="413"/>
      <c r="AN249" s="414"/>
      <c r="AO249" s="412"/>
      <c r="AP249" s="413"/>
      <c r="AQ249" s="414"/>
      <c r="AR249" s="412"/>
      <c r="AS249" s="413"/>
      <c r="AT249" s="414"/>
      <c r="AU249" s="412"/>
      <c r="AV249" s="413"/>
      <c r="AW249" s="414"/>
      <c r="AX249" s="412"/>
      <c r="AY249" s="413"/>
      <c r="AZ249" s="414"/>
      <c r="BA249" s="412"/>
      <c r="BB249" s="413"/>
      <c r="BC249" s="414"/>
      <c r="BD249" s="412"/>
      <c r="BE249" s="413"/>
      <c r="BF249" s="414"/>
      <c r="BG249" s="412"/>
      <c r="BH249" s="413"/>
      <c r="BI249" s="414"/>
      <c r="BJ249" s="412"/>
      <c r="BK249" s="413"/>
      <c r="BL249" s="414"/>
      <c r="BM249" s="412"/>
      <c r="BN249" s="413"/>
      <c r="BO249" s="414"/>
      <c r="BP249" s="412"/>
      <c r="BQ249" s="413"/>
      <c r="BR249" s="414"/>
      <c r="BS249" s="412"/>
      <c r="BT249" s="413"/>
      <c r="BU249" s="414"/>
      <c r="BV249" s="412"/>
      <c r="BW249" s="413"/>
      <c r="BX249" s="414"/>
      <c r="BY249" s="412"/>
      <c r="BZ249" s="413"/>
      <c r="CA249" s="414"/>
      <c r="CB249" s="412"/>
      <c r="CC249" s="413"/>
      <c r="CD249" s="414"/>
      <c r="CE249" s="412"/>
      <c r="CF249" s="413"/>
      <c r="CG249" s="414"/>
      <c r="CH249" s="412"/>
      <c r="CI249" s="413"/>
      <c r="CJ249" s="414"/>
      <c r="CK249" s="412"/>
      <c r="CL249" s="413"/>
      <c r="CM249" s="414"/>
      <c r="CN249" s="412"/>
      <c r="CO249" s="413"/>
      <c r="CP249" s="414"/>
      <c r="CQ249" s="412"/>
      <c r="CR249" s="413"/>
      <c r="CS249" s="414"/>
      <c r="CT249" s="412"/>
      <c r="CU249" s="413"/>
      <c r="CV249" s="414"/>
      <c r="CW249" s="412"/>
      <c r="CX249" s="413"/>
      <c r="CY249" s="414"/>
      <c r="CZ249" s="412"/>
      <c r="DA249" s="413"/>
      <c r="DB249" s="414"/>
      <c r="DC249" s="412"/>
      <c r="DD249" s="413"/>
      <c r="DE249" s="414"/>
      <c r="DF249" s="412"/>
      <c r="DG249" s="413"/>
      <c r="DH249" s="414"/>
      <c r="DI249" s="412"/>
      <c r="DJ249" s="413"/>
      <c r="DK249" s="414"/>
      <c r="DL249" s="412"/>
      <c r="DM249" s="413"/>
      <c r="DN249" s="414"/>
      <c r="DO249" s="412"/>
      <c r="DP249" s="413"/>
      <c r="DQ249" s="414"/>
      <c r="DR249" s="412"/>
      <c r="DS249" s="413"/>
      <c r="DT249" s="414"/>
    </row>
    <row r="250" spans="1:124" ht="18" hidden="1" customHeight="1" outlineLevel="1">
      <c r="A250" s="493"/>
      <c r="B250" s="493"/>
      <c r="C250" s="496"/>
      <c r="D250" s="491"/>
      <c r="E250" s="418"/>
      <c r="F250" s="419"/>
      <c r="G250" s="420"/>
      <c r="H250" s="418"/>
      <c r="I250" s="419"/>
      <c r="J250" s="420"/>
      <c r="K250" s="418"/>
      <c r="L250" s="419"/>
      <c r="M250" s="420"/>
      <c r="N250" s="418"/>
      <c r="O250" s="419"/>
      <c r="P250" s="420"/>
      <c r="Q250" s="418"/>
      <c r="R250" s="419"/>
      <c r="S250" s="420"/>
      <c r="T250" s="418"/>
      <c r="U250" s="419"/>
      <c r="V250" s="420"/>
      <c r="W250" s="418"/>
      <c r="X250" s="419"/>
      <c r="Y250" s="420"/>
      <c r="Z250" s="418"/>
      <c r="AA250" s="419"/>
      <c r="AB250" s="420"/>
      <c r="AC250" s="418"/>
      <c r="AD250" s="419"/>
      <c r="AE250" s="420"/>
      <c r="AF250" s="418"/>
      <c r="AG250" s="419"/>
      <c r="AH250" s="420"/>
      <c r="AI250" s="418"/>
      <c r="AJ250" s="419"/>
      <c r="AK250" s="420"/>
      <c r="AL250" s="418"/>
      <c r="AM250" s="419"/>
      <c r="AN250" s="420"/>
      <c r="AO250" s="418"/>
      <c r="AP250" s="419"/>
      <c r="AQ250" s="420"/>
      <c r="AR250" s="418"/>
      <c r="AS250" s="419"/>
      <c r="AT250" s="420"/>
      <c r="AU250" s="418"/>
      <c r="AV250" s="419"/>
      <c r="AW250" s="420"/>
      <c r="AX250" s="418"/>
      <c r="AY250" s="419"/>
      <c r="AZ250" s="420"/>
      <c r="BA250" s="418"/>
      <c r="BB250" s="419"/>
      <c r="BC250" s="420"/>
      <c r="BD250" s="418"/>
      <c r="BE250" s="419"/>
      <c r="BF250" s="420"/>
      <c r="BG250" s="418"/>
      <c r="BH250" s="419"/>
      <c r="BI250" s="420"/>
      <c r="BJ250" s="418"/>
      <c r="BK250" s="419"/>
      <c r="BL250" s="420"/>
      <c r="BM250" s="418"/>
      <c r="BN250" s="419"/>
      <c r="BO250" s="420"/>
      <c r="BP250" s="418"/>
      <c r="BQ250" s="419"/>
      <c r="BR250" s="420"/>
      <c r="BS250" s="418"/>
      <c r="BT250" s="419"/>
      <c r="BU250" s="420"/>
      <c r="BV250" s="418"/>
      <c r="BW250" s="419"/>
      <c r="BX250" s="420"/>
      <c r="BY250" s="418"/>
      <c r="BZ250" s="419"/>
      <c r="CA250" s="420"/>
      <c r="CB250" s="418"/>
      <c r="CC250" s="419"/>
      <c r="CD250" s="420"/>
      <c r="CE250" s="418"/>
      <c r="CF250" s="419"/>
      <c r="CG250" s="420"/>
      <c r="CH250" s="418"/>
      <c r="CI250" s="419"/>
      <c r="CJ250" s="420"/>
      <c r="CK250" s="418"/>
      <c r="CL250" s="419"/>
      <c r="CM250" s="420"/>
      <c r="CN250" s="418"/>
      <c r="CO250" s="419"/>
      <c r="CP250" s="420"/>
      <c r="CQ250" s="418"/>
      <c r="CR250" s="419"/>
      <c r="CS250" s="420"/>
      <c r="CT250" s="418"/>
      <c r="CU250" s="419"/>
      <c r="CV250" s="420"/>
      <c r="CW250" s="418"/>
      <c r="CX250" s="419"/>
      <c r="CY250" s="420"/>
      <c r="CZ250" s="418"/>
      <c r="DA250" s="419"/>
      <c r="DB250" s="420"/>
      <c r="DC250" s="418"/>
      <c r="DD250" s="419"/>
      <c r="DE250" s="420"/>
      <c r="DF250" s="418"/>
      <c r="DG250" s="419"/>
      <c r="DH250" s="420"/>
      <c r="DI250" s="418"/>
      <c r="DJ250" s="419"/>
      <c r="DK250" s="420"/>
      <c r="DL250" s="418"/>
      <c r="DM250" s="419"/>
      <c r="DN250" s="420"/>
      <c r="DO250" s="418"/>
      <c r="DP250" s="419"/>
      <c r="DQ250" s="420"/>
      <c r="DR250" s="418"/>
      <c r="DS250" s="419"/>
      <c r="DT250" s="420"/>
    </row>
    <row r="251" spans="1:124" ht="18" hidden="1" customHeight="1" outlineLevel="1">
      <c r="A251" s="493"/>
      <c r="B251" s="493"/>
      <c r="C251" s="496"/>
      <c r="D251" s="488" t="s">
        <v>432</v>
      </c>
      <c r="E251" s="424"/>
      <c r="F251" s="425"/>
      <c r="G251" s="426"/>
      <c r="H251" s="424"/>
      <c r="I251" s="425"/>
      <c r="J251" s="426"/>
      <c r="K251" s="424"/>
      <c r="L251" s="425"/>
      <c r="M251" s="426"/>
      <c r="N251" s="424"/>
      <c r="O251" s="425"/>
      <c r="P251" s="426"/>
      <c r="Q251" s="424"/>
      <c r="R251" s="425"/>
      <c r="S251" s="426"/>
      <c r="T251" s="424"/>
      <c r="U251" s="425"/>
      <c r="V251" s="426"/>
      <c r="W251" s="424"/>
      <c r="X251" s="425"/>
      <c r="Y251" s="426"/>
      <c r="Z251" s="424"/>
      <c r="AA251" s="425"/>
      <c r="AB251" s="426"/>
      <c r="AC251" s="424"/>
      <c r="AD251" s="425"/>
      <c r="AE251" s="426"/>
      <c r="AF251" s="424"/>
      <c r="AG251" s="425"/>
      <c r="AH251" s="426"/>
      <c r="AI251" s="424"/>
      <c r="AJ251" s="425"/>
      <c r="AK251" s="426"/>
      <c r="AL251" s="424"/>
      <c r="AM251" s="425"/>
      <c r="AN251" s="426"/>
      <c r="AO251" s="424"/>
      <c r="AP251" s="425"/>
      <c r="AQ251" s="426"/>
      <c r="AR251" s="424"/>
      <c r="AS251" s="425"/>
      <c r="AT251" s="426"/>
      <c r="AU251" s="424"/>
      <c r="AV251" s="425"/>
      <c r="AW251" s="426"/>
      <c r="AX251" s="424"/>
      <c r="AY251" s="425"/>
      <c r="AZ251" s="426"/>
      <c r="BA251" s="424"/>
      <c r="BB251" s="425"/>
      <c r="BC251" s="426"/>
      <c r="BD251" s="424"/>
      <c r="BE251" s="425"/>
      <c r="BF251" s="426"/>
      <c r="BG251" s="424"/>
      <c r="BH251" s="425"/>
      <c r="BI251" s="426"/>
      <c r="BJ251" s="424"/>
      <c r="BK251" s="425"/>
      <c r="BL251" s="426"/>
      <c r="BM251" s="424"/>
      <c r="BN251" s="425"/>
      <c r="BO251" s="426"/>
      <c r="BP251" s="424"/>
      <c r="BQ251" s="425"/>
      <c r="BR251" s="426"/>
      <c r="BS251" s="424"/>
      <c r="BT251" s="425"/>
      <c r="BU251" s="426"/>
      <c r="BV251" s="424"/>
      <c r="BW251" s="425"/>
      <c r="BX251" s="426"/>
      <c r="BY251" s="424"/>
      <c r="BZ251" s="425"/>
      <c r="CA251" s="426"/>
      <c r="CB251" s="424"/>
      <c r="CC251" s="425"/>
      <c r="CD251" s="426"/>
      <c r="CE251" s="424"/>
      <c r="CF251" s="425"/>
      <c r="CG251" s="426"/>
      <c r="CH251" s="424"/>
      <c r="CI251" s="425"/>
      <c r="CJ251" s="426"/>
      <c r="CK251" s="424"/>
      <c r="CL251" s="425"/>
      <c r="CM251" s="426"/>
      <c r="CN251" s="424"/>
      <c r="CO251" s="425"/>
      <c r="CP251" s="426"/>
      <c r="CQ251" s="424"/>
      <c r="CR251" s="425"/>
      <c r="CS251" s="426"/>
      <c r="CT251" s="424"/>
      <c r="CU251" s="425"/>
      <c r="CV251" s="426"/>
      <c r="CW251" s="424"/>
      <c r="CX251" s="425"/>
      <c r="CY251" s="426"/>
      <c r="CZ251" s="424"/>
      <c r="DA251" s="425"/>
      <c r="DB251" s="426"/>
      <c r="DC251" s="424"/>
      <c r="DD251" s="425"/>
      <c r="DE251" s="426"/>
      <c r="DF251" s="424"/>
      <c r="DG251" s="425"/>
      <c r="DH251" s="426"/>
      <c r="DI251" s="424"/>
      <c r="DJ251" s="425"/>
      <c r="DK251" s="426"/>
      <c r="DL251" s="424"/>
      <c r="DM251" s="425"/>
      <c r="DN251" s="426"/>
      <c r="DO251" s="424"/>
      <c r="DP251" s="425"/>
      <c r="DQ251" s="426"/>
      <c r="DR251" s="424"/>
      <c r="DS251" s="425"/>
      <c r="DT251" s="426"/>
    </row>
    <row r="252" spans="1:124" ht="18" hidden="1" customHeight="1" outlineLevel="1">
      <c r="A252" s="493"/>
      <c r="B252" s="493"/>
      <c r="C252" s="496"/>
      <c r="D252" s="491"/>
      <c r="E252" s="418"/>
      <c r="F252" s="419"/>
      <c r="G252" s="420"/>
      <c r="H252" s="418"/>
      <c r="I252" s="419"/>
      <c r="J252" s="420"/>
      <c r="K252" s="418"/>
      <c r="L252" s="419"/>
      <c r="M252" s="420"/>
      <c r="N252" s="418"/>
      <c r="O252" s="419"/>
      <c r="P252" s="420"/>
      <c r="Q252" s="418"/>
      <c r="R252" s="419"/>
      <c r="S252" s="420"/>
      <c r="T252" s="418"/>
      <c r="U252" s="419"/>
      <c r="V252" s="420"/>
      <c r="W252" s="418"/>
      <c r="X252" s="419"/>
      <c r="Y252" s="420"/>
      <c r="Z252" s="418"/>
      <c r="AA252" s="419"/>
      <c r="AB252" s="420"/>
      <c r="AC252" s="418"/>
      <c r="AD252" s="419"/>
      <c r="AE252" s="420"/>
      <c r="AF252" s="418"/>
      <c r="AG252" s="419"/>
      <c r="AH252" s="420"/>
      <c r="AI252" s="418"/>
      <c r="AJ252" s="419"/>
      <c r="AK252" s="420"/>
      <c r="AL252" s="418"/>
      <c r="AM252" s="419"/>
      <c r="AN252" s="420"/>
      <c r="AO252" s="418"/>
      <c r="AP252" s="419"/>
      <c r="AQ252" s="420"/>
      <c r="AR252" s="418"/>
      <c r="AS252" s="419"/>
      <c r="AT252" s="420"/>
      <c r="AU252" s="418"/>
      <c r="AV252" s="419"/>
      <c r="AW252" s="420"/>
      <c r="AX252" s="418"/>
      <c r="AY252" s="419"/>
      <c r="AZ252" s="420"/>
      <c r="BA252" s="418"/>
      <c r="BB252" s="419"/>
      <c r="BC252" s="420"/>
      <c r="BD252" s="418"/>
      <c r="BE252" s="419"/>
      <c r="BF252" s="420"/>
      <c r="BG252" s="418"/>
      <c r="BH252" s="419"/>
      <c r="BI252" s="420"/>
      <c r="BJ252" s="418"/>
      <c r="BK252" s="419"/>
      <c r="BL252" s="420"/>
      <c r="BM252" s="418"/>
      <c r="BN252" s="419"/>
      <c r="BO252" s="420"/>
      <c r="BP252" s="418"/>
      <c r="BQ252" s="419"/>
      <c r="BR252" s="420"/>
      <c r="BS252" s="418"/>
      <c r="BT252" s="419"/>
      <c r="BU252" s="420"/>
      <c r="BV252" s="418"/>
      <c r="BW252" s="419"/>
      <c r="BX252" s="420"/>
      <c r="BY252" s="418"/>
      <c r="BZ252" s="419"/>
      <c r="CA252" s="420"/>
      <c r="CB252" s="418"/>
      <c r="CC252" s="419"/>
      <c r="CD252" s="420"/>
      <c r="CE252" s="418"/>
      <c r="CF252" s="419"/>
      <c r="CG252" s="420"/>
      <c r="CH252" s="418"/>
      <c r="CI252" s="419"/>
      <c r="CJ252" s="420"/>
      <c r="CK252" s="418"/>
      <c r="CL252" s="419"/>
      <c r="CM252" s="420"/>
      <c r="CN252" s="418"/>
      <c r="CO252" s="419"/>
      <c r="CP252" s="420"/>
      <c r="CQ252" s="418"/>
      <c r="CR252" s="419"/>
      <c r="CS252" s="420"/>
      <c r="CT252" s="418"/>
      <c r="CU252" s="419"/>
      <c r="CV252" s="420"/>
      <c r="CW252" s="418"/>
      <c r="CX252" s="419"/>
      <c r="CY252" s="420"/>
      <c r="CZ252" s="418"/>
      <c r="DA252" s="419"/>
      <c r="DB252" s="420"/>
      <c r="DC252" s="418"/>
      <c r="DD252" s="419"/>
      <c r="DE252" s="420"/>
      <c r="DF252" s="418"/>
      <c r="DG252" s="419"/>
      <c r="DH252" s="420"/>
      <c r="DI252" s="418"/>
      <c r="DJ252" s="419"/>
      <c r="DK252" s="420"/>
      <c r="DL252" s="418"/>
      <c r="DM252" s="419"/>
      <c r="DN252" s="420"/>
      <c r="DO252" s="418"/>
      <c r="DP252" s="419"/>
      <c r="DQ252" s="420"/>
      <c r="DR252" s="418"/>
      <c r="DS252" s="419"/>
      <c r="DT252" s="420"/>
    </row>
    <row r="253" spans="1:124" ht="18" hidden="1" customHeight="1" outlineLevel="1">
      <c r="A253" s="493"/>
      <c r="B253" s="493"/>
      <c r="C253" s="496"/>
      <c r="D253" s="488" t="s">
        <v>433</v>
      </c>
      <c r="E253" s="427"/>
      <c r="F253" s="428"/>
      <c r="G253" s="433"/>
      <c r="H253" s="427"/>
      <c r="I253" s="428"/>
      <c r="J253" s="433"/>
      <c r="K253" s="427"/>
      <c r="L253" s="428"/>
      <c r="M253" s="433"/>
      <c r="N253" s="427"/>
      <c r="O253" s="428"/>
      <c r="P253" s="433"/>
      <c r="Q253" s="427"/>
      <c r="R253" s="428"/>
      <c r="S253" s="433"/>
      <c r="T253" s="427"/>
      <c r="U253" s="428"/>
      <c r="V253" s="433"/>
      <c r="W253" s="427"/>
      <c r="X253" s="428"/>
      <c r="Y253" s="433"/>
      <c r="Z253" s="427"/>
      <c r="AA253" s="428"/>
      <c r="AB253" s="433"/>
      <c r="AC253" s="427"/>
      <c r="AD253" s="428"/>
      <c r="AE253" s="433"/>
      <c r="AF253" s="427"/>
      <c r="AG253" s="428"/>
      <c r="AH253" s="433"/>
      <c r="AI253" s="427"/>
      <c r="AJ253" s="428"/>
      <c r="AK253" s="433"/>
      <c r="AL253" s="427"/>
      <c r="AM253" s="428"/>
      <c r="AN253" s="433"/>
      <c r="AO253" s="427"/>
      <c r="AP253" s="428"/>
      <c r="AQ253" s="433"/>
      <c r="AR253" s="427"/>
      <c r="AS253" s="428"/>
      <c r="AT253" s="433"/>
      <c r="AU253" s="427"/>
      <c r="AV253" s="428"/>
      <c r="AW253" s="433"/>
      <c r="AX253" s="427"/>
      <c r="AY253" s="428"/>
      <c r="AZ253" s="433"/>
      <c r="BA253" s="427"/>
      <c r="BB253" s="428"/>
      <c r="BC253" s="433"/>
      <c r="BD253" s="427"/>
      <c r="BE253" s="428"/>
      <c r="BF253" s="433"/>
      <c r="BG253" s="427"/>
      <c r="BH253" s="428"/>
      <c r="BI253" s="433"/>
      <c r="BJ253" s="427"/>
      <c r="BK253" s="428"/>
      <c r="BL253" s="433"/>
      <c r="BM253" s="427"/>
      <c r="BN253" s="428"/>
      <c r="BO253" s="433"/>
      <c r="BP253" s="427"/>
      <c r="BQ253" s="428"/>
      <c r="BR253" s="433"/>
      <c r="BS253" s="427"/>
      <c r="BT253" s="428"/>
      <c r="BU253" s="433"/>
      <c r="BV253" s="427"/>
      <c r="BW253" s="428"/>
      <c r="BX253" s="433"/>
      <c r="BY253" s="427"/>
      <c r="BZ253" s="428"/>
      <c r="CA253" s="433"/>
      <c r="CB253" s="427"/>
      <c r="CC253" s="428"/>
      <c r="CD253" s="433"/>
      <c r="CE253" s="427"/>
      <c r="CF253" s="428"/>
      <c r="CG253" s="429"/>
      <c r="CH253" s="427"/>
      <c r="CI253" s="428"/>
      <c r="CJ253" s="429"/>
      <c r="CK253" s="427"/>
      <c r="CL253" s="428"/>
      <c r="CM253" s="429"/>
      <c r="CN253" s="427"/>
      <c r="CO253" s="428"/>
      <c r="CP253" s="429"/>
      <c r="CQ253" s="427"/>
      <c r="CR253" s="428"/>
      <c r="CS253" s="429"/>
      <c r="CT253" s="427"/>
      <c r="CU253" s="428"/>
      <c r="CV253" s="429"/>
      <c r="CW253" s="427"/>
      <c r="CX253" s="428"/>
      <c r="CY253" s="429"/>
      <c r="CZ253" s="427"/>
      <c r="DA253" s="428"/>
      <c r="DB253" s="429"/>
      <c r="DC253" s="427"/>
      <c r="DD253" s="428"/>
      <c r="DE253" s="429"/>
      <c r="DF253" s="427"/>
      <c r="DG253" s="428"/>
      <c r="DH253" s="429"/>
      <c r="DI253" s="427"/>
      <c r="DJ253" s="428"/>
      <c r="DK253" s="429"/>
      <c r="DL253" s="427"/>
      <c r="DM253" s="428"/>
      <c r="DN253" s="429"/>
      <c r="DO253" s="427"/>
      <c r="DP253" s="428"/>
      <c r="DQ253" s="429"/>
      <c r="DR253" s="427"/>
      <c r="DS253" s="428"/>
      <c r="DT253" s="429"/>
    </row>
    <row r="254" spans="1:124" ht="18" hidden="1" customHeight="1" outlineLevel="1" thickBot="1">
      <c r="A254" s="493"/>
      <c r="B254" s="494"/>
      <c r="C254" s="497"/>
      <c r="D254" s="489"/>
      <c r="E254" s="430"/>
      <c r="F254" s="431"/>
      <c r="G254" s="432"/>
      <c r="H254" s="430"/>
      <c r="I254" s="431"/>
      <c r="J254" s="432"/>
      <c r="K254" s="430"/>
      <c r="L254" s="431"/>
      <c r="M254" s="432"/>
      <c r="N254" s="430"/>
      <c r="O254" s="431"/>
      <c r="P254" s="432"/>
      <c r="Q254" s="430"/>
      <c r="R254" s="431"/>
      <c r="S254" s="432"/>
      <c r="T254" s="430"/>
      <c r="U254" s="431"/>
      <c r="V254" s="432"/>
      <c r="W254" s="430"/>
      <c r="X254" s="431"/>
      <c r="Y254" s="432"/>
      <c r="Z254" s="430"/>
      <c r="AA254" s="431"/>
      <c r="AB254" s="432"/>
      <c r="AC254" s="430"/>
      <c r="AD254" s="431"/>
      <c r="AE254" s="432"/>
      <c r="AF254" s="430"/>
      <c r="AG254" s="431"/>
      <c r="AH254" s="432"/>
      <c r="AI254" s="430"/>
      <c r="AJ254" s="431"/>
      <c r="AK254" s="432"/>
      <c r="AL254" s="430"/>
      <c r="AM254" s="431"/>
      <c r="AN254" s="432"/>
      <c r="AO254" s="430"/>
      <c r="AP254" s="431"/>
      <c r="AQ254" s="432"/>
      <c r="AR254" s="430"/>
      <c r="AS254" s="431"/>
      <c r="AT254" s="432"/>
      <c r="AU254" s="430"/>
      <c r="AV254" s="431"/>
      <c r="AW254" s="432"/>
      <c r="AX254" s="430"/>
      <c r="AY254" s="431"/>
      <c r="AZ254" s="432"/>
      <c r="BA254" s="430"/>
      <c r="BB254" s="431"/>
      <c r="BC254" s="432"/>
      <c r="BD254" s="430"/>
      <c r="BE254" s="431"/>
      <c r="BF254" s="432"/>
      <c r="BG254" s="430"/>
      <c r="BH254" s="431"/>
      <c r="BI254" s="432"/>
      <c r="BJ254" s="430"/>
      <c r="BK254" s="431"/>
      <c r="BL254" s="432"/>
      <c r="BM254" s="430"/>
      <c r="BN254" s="431"/>
      <c r="BO254" s="432"/>
      <c r="BP254" s="430"/>
      <c r="BQ254" s="431"/>
      <c r="BR254" s="432"/>
      <c r="BS254" s="430"/>
      <c r="BT254" s="431"/>
      <c r="BU254" s="432"/>
      <c r="BV254" s="430"/>
      <c r="BW254" s="431"/>
      <c r="BX254" s="432"/>
      <c r="BY254" s="430"/>
      <c r="BZ254" s="431"/>
      <c r="CA254" s="432"/>
      <c r="CB254" s="430"/>
      <c r="CC254" s="431"/>
      <c r="CD254" s="432"/>
      <c r="CE254" s="430"/>
      <c r="CF254" s="431"/>
      <c r="CG254" s="432"/>
      <c r="CH254" s="430"/>
      <c r="CI254" s="431"/>
      <c r="CJ254" s="432"/>
      <c r="CK254" s="430"/>
      <c r="CL254" s="431"/>
      <c r="CM254" s="432"/>
      <c r="CN254" s="430"/>
      <c r="CO254" s="431"/>
      <c r="CP254" s="432"/>
      <c r="CQ254" s="430"/>
      <c r="CR254" s="431"/>
      <c r="CS254" s="432"/>
      <c r="CT254" s="430"/>
      <c r="CU254" s="431"/>
      <c r="CV254" s="432"/>
      <c r="CW254" s="430"/>
      <c r="CX254" s="431"/>
      <c r="CY254" s="432"/>
      <c r="CZ254" s="430"/>
      <c r="DA254" s="431"/>
      <c r="DB254" s="432"/>
      <c r="DC254" s="430"/>
      <c r="DD254" s="431"/>
      <c r="DE254" s="432"/>
      <c r="DF254" s="430"/>
      <c r="DG254" s="431"/>
      <c r="DH254" s="432"/>
      <c r="DI254" s="430"/>
      <c r="DJ254" s="431"/>
      <c r="DK254" s="432"/>
      <c r="DL254" s="430"/>
      <c r="DM254" s="431"/>
      <c r="DN254" s="432"/>
      <c r="DO254" s="430"/>
      <c r="DP254" s="431"/>
      <c r="DQ254" s="432"/>
      <c r="DR254" s="430"/>
      <c r="DS254" s="431"/>
      <c r="DT254" s="432"/>
    </row>
    <row r="255" spans="1:124" ht="18" hidden="1" customHeight="1" outlineLevel="1">
      <c r="A255" s="493"/>
      <c r="B255" s="492" t="s">
        <v>56</v>
      </c>
      <c r="C255" s="495">
        <v>44903</v>
      </c>
      <c r="D255" s="490" t="s">
        <v>431</v>
      </c>
      <c r="E255" s="412"/>
      <c r="F255" s="413"/>
      <c r="G255" s="414"/>
      <c r="H255" s="412"/>
      <c r="I255" s="413"/>
      <c r="J255" s="414"/>
      <c r="K255" s="412"/>
      <c r="L255" s="413"/>
      <c r="M255" s="414"/>
      <c r="N255" s="412"/>
      <c r="O255" s="413"/>
      <c r="P255" s="414"/>
      <c r="Q255" s="412"/>
      <c r="R255" s="413"/>
      <c r="S255" s="414"/>
      <c r="T255" s="412"/>
      <c r="U255" s="413"/>
      <c r="V255" s="414"/>
      <c r="W255" s="412"/>
      <c r="X255" s="413"/>
      <c r="Y255" s="414"/>
      <c r="Z255" s="412"/>
      <c r="AA255" s="413"/>
      <c r="AB255" s="414"/>
      <c r="AC255" s="412"/>
      <c r="AD255" s="413"/>
      <c r="AE255" s="414"/>
      <c r="AF255" s="412"/>
      <c r="AG255" s="413"/>
      <c r="AH255" s="414"/>
      <c r="AI255" s="412"/>
      <c r="AJ255" s="413"/>
      <c r="AK255" s="414"/>
      <c r="AL255" s="412"/>
      <c r="AM255" s="413"/>
      <c r="AN255" s="414"/>
      <c r="AO255" s="412"/>
      <c r="AP255" s="413"/>
      <c r="AQ255" s="414"/>
      <c r="AR255" s="412"/>
      <c r="AS255" s="413"/>
      <c r="AT255" s="414"/>
      <c r="AU255" s="412"/>
      <c r="AV255" s="413"/>
      <c r="AW255" s="414"/>
      <c r="AX255" s="412"/>
      <c r="AY255" s="413"/>
      <c r="AZ255" s="414"/>
      <c r="BA255" s="412"/>
      <c r="BB255" s="413"/>
      <c r="BC255" s="414"/>
      <c r="BD255" s="412"/>
      <c r="BE255" s="413"/>
      <c r="BF255" s="414"/>
      <c r="BG255" s="412"/>
      <c r="BH255" s="413"/>
      <c r="BI255" s="414"/>
      <c r="BJ255" s="412"/>
      <c r="BK255" s="413"/>
      <c r="BL255" s="414"/>
      <c r="BM255" s="412"/>
      <c r="BN255" s="413"/>
      <c r="BO255" s="414"/>
      <c r="BP255" s="412"/>
      <c r="BQ255" s="413"/>
      <c r="BR255" s="414"/>
      <c r="BS255" s="412"/>
      <c r="BT255" s="413"/>
      <c r="BU255" s="414"/>
      <c r="BV255" s="412"/>
      <c r="BW255" s="413"/>
      <c r="BX255" s="414"/>
      <c r="BY255" s="412"/>
      <c r="BZ255" s="413"/>
      <c r="CA255" s="414"/>
      <c r="CB255" s="412"/>
      <c r="CC255" s="413"/>
      <c r="CD255" s="414"/>
      <c r="CE255" s="412"/>
      <c r="CF255" s="413"/>
      <c r="CG255" s="414"/>
      <c r="CH255" s="412"/>
      <c r="CI255" s="413"/>
      <c r="CJ255" s="414"/>
      <c r="CK255" s="412"/>
      <c r="CL255" s="413"/>
      <c r="CM255" s="414"/>
      <c r="CN255" s="412"/>
      <c r="CO255" s="413"/>
      <c r="CP255" s="414"/>
      <c r="CQ255" s="412"/>
      <c r="CR255" s="413"/>
      <c r="CS255" s="414"/>
      <c r="CT255" s="412"/>
      <c r="CU255" s="413"/>
      <c r="CV255" s="414"/>
      <c r="CW255" s="412"/>
      <c r="CX255" s="413"/>
      <c r="CY255" s="414"/>
      <c r="CZ255" s="412"/>
      <c r="DA255" s="413"/>
      <c r="DB255" s="414"/>
      <c r="DC255" s="412"/>
      <c r="DD255" s="413"/>
      <c r="DE255" s="414"/>
      <c r="DF255" s="412"/>
      <c r="DG255" s="413"/>
      <c r="DH255" s="414"/>
      <c r="DI255" s="412"/>
      <c r="DJ255" s="413"/>
      <c r="DK255" s="414"/>
      <c r="DL255" s="412"/>
      <c r="DM255" s="413"/>
      <c r="DN255" s="414"/>
      <c r="DO255" s="412"/>
      <c r="DP255" s="413"/>
      <c r="DQ255" s="414"/>
      <c r="DR255" s="412"/>
      <c r="DS255" s="413"/>
      <c r="DT255" s="414"/>
    </row>
    <row r="256" spans="1:124" ht="18" hidden="1" customHeight="1" outlineLevel="1">
      <c r="A256" s="493"/>
      <c r="B256" s="493"/>
      <c r="C256" s="496"/>
      <c r="D256" s="491"/>
      <c r="E256" s="418"/>
      <c r="F256" s="419"/>
      <c r="G256" s="420"/>
      <c r="H256" s="418"/>
      <c r="I256" s="419"/>
      <c r="J256" s="420"/>
      <c r="K256" s="418"/>
      <c r="L256" s="419"/>
      <c r="M256" s="420"/>
      <c r="N256" s="418"/>
      <c r="O256" s="419"/>
      <c r="P256" s="420"/>
      <c r="Q256" s="418"/>
      <c r="R256" s="419"/>
      <c r="S256" s="420"/>
      <c r="T256" s="418"/>
      <c r="U256" s="419"/>
      <c r="V256" s="420"/>
      <c r="W256" s="418"/>
      <c r="X256" s="419"/>
      <c r="Y256" s="420"/>
      <c r="Z256" s="418"/>
      <c r="AA256" s="419"/>
      <c r="AB256" s="420"/>
      <c r="AC256" s="418"/>
      <c r="AD256" s="419"/>
      <c r="AE256" s="420"/>
      <c r="AF256" s="418"/>
      <c r="AG256" s="419"/>
      <c r="AH256" s="420"/>
      <c r="AI256" s="418"/>
      <c r="AJ256" s="419"/>
      <c r="AK256" s="420"/>
      <c r="AL256" s="418"/>
      <c r="AM256" s="419"/>
      <c r="AN256" s="420"/>
      <c r="AO256" s="418"/>
      <c r="AP256" s="419"/>
      <c r="AQ256" s="420"/>
      <c r="AR256" s="418"/>
      <c r="AS256" s="419"/>
      <c r="AT256" s="420"/>
      <c r="AU256" s="418"/>
      <c r="AV256" s="419"/>
      <c r="AW256" s="420"/>
      <c r="AX256" s="418"/>
      <c r="AY256" s="419"/>
      <c r="AZ256" s="420"/>
      <c r="BA256" s="418"/>
      <c r="BB256" s="419"/>
      <c r="BC256" s="420"/>
      <c r="BD256" s="418"/>
      <c r="BE256" s="419"/>
      <c r="BF256" s="420"/>
      <c r="BG256" s="418"/>
      <c r="BH256" s="419"/>
      <c r="BI256" s="420"/>
      <c r="BJ256" s="418"/>
      <c r="BK256" s="419"/>
      <c r="BL256" s="420"/>
      <c r="BM256" s="418"/>
      <c r="BN256" s="419"/>
      <c r="BO256" s="420"/>
      <c r="BP256" s="418"/>
      <c r="BQ256" s="419"/>
      <c r="BR256" s="420"/>
      <c r="BS256" s="418"/>
      <c r="BT256" s="419"/>
      <c r="BU256" s="420"/>
      <c r="BV256" s="418"/>
      <c r="BW256" s="419"/>
      <c r="BX256" s="420"/>
      <c r="BY256" s="418"/>
      <c r="BZ256" s="419"/>
      <c r="CA256" s="420"/>
      <c r="CB256" s="418"/>
      <c r="CC256" s="419"/>
      <c r="CD256" s="420"/>
      <c r="CE256" s="418"/>
      <c r="CF256" s="419"/>
      <c r="CG256" s="420"/>
      <c r="CH256" s="418"/>
      <c r="CI256" s="419"/>
      <c r="CJ256" s="420"/>
      <c r="CK256" s="418"/>
      <c r="CL256" s="419"/>
      <c r="CM256" s="420"/>
      <c r="CN256" s="418"/>
      <c r="CO256" s="419"/>
      <c r="CP256" s="420"/>
      <c r="CQ256" s="418"/>
      <c r="CR256" s="419"/>
      <c r="CS256" s="420"/>
      <c r="CT256" s="418"/>
      <c r="CU256" s="419"/>
      <c r="CV256" s="420"/>
      <c r="CW256" s="418"/>
      <c r="CX256" s="419"/>
      <c r="CY256" s="420"/>
      <c r="CZ256" s="418"/>
      <c r="DA256" s="419"/>
      <c r="DB256" s="420"/>
      <c r="DC256" s="418"/>
      <c r="DD256" s="419"/>
      <c r="DE256" s="420"/>
      <c r="DF256" s="418"/>
      <c r="DG256" s="419"/>
      <c r="DH256" s="420"/>
      <c r="DI256" s="418"/>
      <c r="DJ256" s="419"/>
      <c r="DK256" s="420"/>
      <c r="DL256" s="418"/>
      <c r="DM256" s="419"/>
      <c r="DN256" s="420"/>
      <c r="DO256" s="418"/>
      <c r="DP256" s="419"/>
      <c r="DQ256" s="420"/>
      <c r="DR256" s="418"/>
      <c r="DS256" s="419"/>
      <c r="DT256" s="420"/>
    </row>
    <row r="257" spans="1:124" ht="18" hidden="1" customHeight="1" outlineLevel="1">
      <c r="A257" s="493"/>
      <c r="B257" s="493"/>
      <c r="C257" s="496"/>
      <c r="D257" s="488" t="s">
        <v>432</v>
      </c>
      <c r="E257" s="424"/>
      <c r="F257" s="425"/>
      <c r="G257" s="426"/>
      <c r="H257" s="424"/>
      <c r="I257" s="425"/>
      <c r="J257" s="426"/>
      <c r="K257" s="424"/>
      <c r="L257" s="425"/>
      <c r="M257" s="426"/>
      <c r="N257" s="424"/>
      <c r="O257" s="425"/>
      <c r="P257" s="426"/>
      <c r="Q257" s="424"/>
      <c r="R257" s="425"/>
      <c r="S257" s="426"/>
      <c r="T257" s="424"/>
      <c r="U257" s="425"/>
      <c r="V257" s="426"/>
      <c r="W257" s="424"/>
      <c r="X257" s="425"/>
      <c r="Y257" s="426"/>
      <c r="Z257" s="424"/>
      <c r="AA257" s="425"/>
      <c r="AB257" s="426"/>
      <c r="AC257" s="424"/>
      <c r="AD257" s="425"/>
      <c r="AE257" s="426"/>
      <c r="AF257" s="424"/>
      <c r="AG257" s="425"/>
      <c r="AH257" s="426"/>
      <c r="AI257" s="424"/>
      <c r="AJ257" s="425"/>
      <c r="AK257" s="426"/>
      <c r="AL257" s="424"/>
      <c r="AM257" s="425"/>
      <c r="AN257" s="426"/>
      <c r="AO257" s="424"/>
      <c r="AP257" s="425"/>
      <c r="AQ257" s="426"/>
      <c r="AR257" s="424"/>
      <c r="AS257" s="425"/>
      <c r="AT257" s="426"/>
      <c r="AU257" s="424"/>
      <c r="AV257" s="425"/>
      <c r="AW257" s="426"/>
      <c r="AX257" s="424"/>
      <c r="AY257" s="425"/>
      <c r="AZ257" s="426"/>
      <c r="BA257" s="424"/>
      <c r="BB257" s="425"/>
      <c r="BC257" s="426"/>
      <c r="BD257" s="424"/>
      <c r="BE257" s="425"/>
      <c r="BF257" s="426"/>
      <c r="BG257" s="424"/>
      <c r="BH257" s="425"/>
      <c r="BI257" s="426"/>
      <c r="BJ257" s="424"/>
      <c r="BK257" s="425"/>
      <c r="BL257" s="426"/>
      <c r="BM257" s="424"/>
      <c r="BN257" s="425"/>
      <c r="BO257" s="426"/>
      <c r="BP257" s="424"/>
      <c r="BQ257" s="425"/>
      <c r="BR257" s="426"/>
      <c r="BS257" s="424"/>
      <c r="BT257" s="425"/>
      <c r="BU257" s="426"/>
      <c r="BV257" s="424"/>
      <c r="BW257" s="425"/>
      <c r="BX257" s="426"/>
      <c r="BY257" s="424"/>
      <c r="BZ257" s="425"/>
      <c r="CA257" s="426"/>
      <c r="CB257" s="424"/>
      <c r="CC257" s="425"/>
      <c r="CD257" s="426"/>
      <c r="CE257" s="424"/>
      <c r="CF257" s="425"/>
      <c r="CG257" s="426"/>
      <c r="CH257" s="424"/>
      <c r="CI257" s="425"/>
      <c r="CJ257" s="426"/>
      <c r="CK257" s="424"/>
      <c r="CL257" s="425"/>
      <c r="CM257" s="426"/>
      <c r="CN257" s="424"/>
      <c r="CO257" s="425"/>
      <c r="CP257" s="426"/>
      <c r="CQ257" s="424"/>
      <c r="CR257" s="425"/>
      <c r="CS257" s="426"/>
      <c r="CT257" s="424"/>
      <c r="CU257" s="425"/>
      <c r="CV257" s="426"/>
      <c r="CW257" s="424"/>
      <c r="CX257" s="425"/>
      <c r="CY257" s="426"/>
      <c r="CZ257" s="424"/>
      <c r="DA257" s="425"/>
      <c r="DB257" s="426"/>
      <c r="DC257" s="424"/>
      <c r="DD257" s="425"/>
      <c r="DE257" s="426"/>
      <c r="DF257" s="424"/>
      <c r="DG257" s="425"/>
      <c r="DH257" s="426"/>
      <c r="DI257" s="424"/>
      <c r="DJ257" s="425"/>
      <c r="DK257" s="426"/>
      <c r="DL257" s="424"/>
      <c r="DM257" s="425"/>
      <c r="DN257" s="426"/>
      <c r="DO257" s="424"/>
      <c r="DP257" s="425"/>
      <c r="DQ257" s="426"/>
      <c r="DR257" s="424"/>
      <c r="DS257" s="425"/>
      <c r="DT257" s="426"/>
    </row>
    <row r="258" spans="1:124" ht="18" hidden="1" customHeight="1" outlineLevel="1">
      <c r="A258" s="493"/>
      <c r="B258" s="493"/>
      <c r="C258" s="496"/>
      <c r="D258" s="491"/>
      <c r="E258" s="418"/>
      <c r="F258" s="419"/>
      <c r="G258" s="420"/>
      <c r="H258" s="418"/>
      <c r="I258" s="419"/>
      <c r="J258" s="420"/>
      <c r="K258" s="418"/>
      <c r="L258" s="419"/>
      <c r="M258" s="420"/>
      <c r="N258" s="418"/>
      <c r="O258" s="419"/>
      <c r="P258" s="420"/>
      <c r="Q258" s="418"/>
      <c r="R258" s="419"/>
      <c r="S258" s="420"/>
      <c r="T258" s="418"/>
      <c r="U258" s="419"/>
      <c r="V258" s="420"/>
      <c r="W258" s="418"/>
      <c r="X258" s="419"/>
      <c r="Y258" s="420"/>
      <c r="Z258" s="418"/>
      <c r="AA258" s="419"/>
      <c r="AB258" s="420"/>
      <c r="AC258" s="418"/>
      <c r="AD258" s="419"/>
      <c r="AE258" s="420"/>
      <c r="AF258" s="418"/>
      <c r="AG258" s="419"/>
      <c r="AH258" s="420"/>
      <c r="AI258" s="418"/>
      <c r="AJ258" s="419"/>
      <c r="AK258" s="420"/>
      <c r="AL258" s="418"/>
      <c r="AM258" s="419"/>
      <c r="AN258" s="420"/>
      <c r="AO258" s="418"/>
      <c r="AP258" s="419"/>
      <c r="AQ258" s="420"/>
      <c r="AR258" s="418"/>
      <c r="AS258" s="419"/>
      <c r="AT258" s="420"/>
      <c r="AU258" s="418"/>
      <c r="AV258" s="419"/>
      <c r="AW258" s="420"/>
      <c r="AX258" s="418"/>
      <c r="AY258" s="419"/>
      <c r="AZ258" s="420"/>
      <c r="BA258" s="418"/>
      <c r="BB258" s="419"/>
      <c r="BC258" s="420"/>
      <c r="BD258" s="418"/>
      <c r="BE258" s="419"/>
      <c r="BF258" s="420"/>
      <c r="BG258" s="418"/>
      <c r="BH258" s="419"/>
      <c r="BI258" s="420"/>
      <c r="BJ258" s="418"/>
      <c r="BK258" s="419"/>
      <c r="BL258" s="420"/>
      <c r="BM258" s="418"/>
      <c r="BN258" s="419"/>
      <c r="BO258" s="420"/>
      <c r="BP258" s="418"/>
      <c r="BQ258" s="419"/>
      <c r="BR258" s="420"/>
      <c r="BS258" s="418"/>
      <c r="BT258" s="419"/>
      <c r="BU258" s="420"/>
      <c r="BV258" s="418"/>
      <c r="BW258" s="419"/>
      <c r="BX258" s="420"/>
      <c r="BY258" s="418"/>
      <c r="BZ258" s="419"/>
      <c r="CA258" s="420"/>
      <c r="CB258" s="418"/>
      <c r="CC258" s="419"/>
      <c r="CD258" s="420"/>
      <c r="CE258" s="418"/>
      <c r="CF258" s="419"/>
      <c r="CG258" s="420"/>
      <c r="CH258" s="418"/>
      <c r="CI258" s="419"/>
      <c r="CJ258" s="420"/>
      <c r="CK258" s="418"/>
      <c r="CL258" s="419"/>
      <c r="CM258" s="420"/>
      <c r="CN258" s="418"/>
      <c r="CO258" s="419"/>
      <c r="CP258" s="420"/>
      <c r="CQ258" s="418"/>
      <c r="CR258" s="419"/>
      <c r="CS258" s="420"/>
      <c r="CT258" s="418"/>
      <c r="CU258" s="419"/>
      <c r="CV258" s="420"/>
      <c r="CW258" s="418"/>
      <c r="CX258" s="419"/>
      <c r="CY258" s="420"/>
      <c r="CZ258" s="418"/>
      <c r="DA258" s="419"/>
      <c r="DB258" s="420"/>
      <c r="DC258" s="418"/>
      <c r="DD258" s="419"/>
      <c r="DE258" s="420"/>
      <c r="DF258" s="418"/>
      <c r="DG258" s="419"/>
      <c r="DH258" s="420"/>
      <c r="DI258" s="418"/>
      <c r="DJ258" s="419"/>
      <c r="DK258" s="420"/>
      <c r="DL258" s="418"/>
      <c r="DM258" s="419"/>
      <c r="DN258" s="420"/>
      <c r="DO258" s="418"/>
      <c r="DP258" s="419"/>
      <c r="DQ258" s="420"/>
      <c r="DR258" s="418"/>
      <c r="DS258" s="419"/>
      <c r="DT258" s="420"/>
    </row>
    <row r="259" spans="1:124" ht="18" hidden="1" customHeight="1" outlineLevel="1">
      <c r="A259" s="493"/>
      <c r="B259" s="493"/>
      <c r="C259" s="496"/>
      <c r="D259" s="488" t="s">
        <v>433</v>
      </c>
      <c r="E259" s="427"/>
      <c r="F259" s="428"/>
      <c r="G259" s="433"/>
      <c r="H259" s="427"/>
      <c r="I259" s="428"/>
      <c r="J259" s="433"/>
      <c r="K259" s="427"/>
      <c r="L259" s="428"/>
      <c r="M259" s="433"/>
      <c r="N259" s="427"/>
      <c r="O259" s="428"/>
      <c r="P259" s="433"/>
      <c r="Q259" s="427"/>
      <c r="R259" s="428"/>
      <c r="S259" s="433"/>
      <c r="T259" s="427"/>
      <c r="U259" s="428"/>
      <c r="V259" s="433"/>
      <c r="W259" s="427"/>
      <c r="X259" s="428"/>
      <c r="Y259" s="433"/>
      <c r="Z259" s="427"/>
      <c r="AA259" s="428"/>
      <c r="AB259" s="433"/>
      <c r="AC259" s="427"/>
      <c r="AD259" s="428"/>
      <c r="AE259" s="433"/>
      <c r="AF259" s="427"/>
      <c r="AG259" s="428"/>
      <c r="AH259" s="433"/>
      <c r="AI259" s="427"/>
      <c r="AJ259" s="428"/>
      <c r="AK259" s="433"/>
      <c r="AL259" s="427"/>
      <c r="AM259" s="428"/>
      <c r="AN259" s="433"/>
      <c r="AO259" s="427"/>
      <c r="AP259" s="428"/>
      <c r="AQ259" s="433"/>
      <c r="AR259" s="427"/>
      <c r="AS259" s="428"/>
      <c r="AT259" s="433"/>
      <c r="AU259" s="427"/>
      <c r="AV259" s="428"/>
      <c r="AW259" s="433"/>
      <c r="AX259" s="427"/>
      <c r="AY259" s="428"/>
      <c r="AZ259" s="433"/>
      <c r="BA259" s="427"/>
      <c r="BB259" s="428"/>
      <c r="BC259" s="433"/>
      <c r="BD259" s="427"/>
      <c r="BE259" s="428"/>
      <c r="BF259" s="433"/>
      <c r="BG259" s="427"/>
      <c r="BH259" s="428"/>
      <c r="BI259" s="433"/>
      <c r="BJ259" s="427"/>
      <c r="BK259" s="428"/>
      <c r="BL259" s="433"/>
      <c r="BM259" s="427"/>
      <c r="BN259" s="428"/>
      <c r="BO259" s="433"/>
      <c r="BP259" s="427"/>
      <c r="BQ259" s="428"/>
      <c r="BR259" s="433"/>
      <c r="BS259" s="427"/>
      <c r="BT259" s="428"/>
      <c r="BU259" s="433"/>
      <c r="BV259" s="427"/>
      <c r="BW259" s="428"/>
      <c r="BX259" s="433"/>
      <c r="BY259" s="427"/>
      <c r="BZ259" s="428"/>
      <c r="CA259" s="433"/>
      <c r="CB259" s="427"/>
      <c r="CC259" s="428"/>
      <c r="CD259" s="433"/>
      <c r="CE259" s="427"/>
      <c r="CF259" s="428"/>
      <c r="CG259" s="429"/>
      <c r="CH259" s="427"/>
      <c r="CI259" s="428"/>
      <c r="CJ259" s="429"/>
      <c r="CK259" s="427"/>
      <c r="CL259" s="428"/>
      <c r="CM259" s="429"/>
      <c r="CN259" s="427"/>
      <c r="CO259" s="428"/>
      <c r="CP259" s="429"/>
      <c r="CQ259" s="427"/>
      <c r="CR259" s="428"/>
      <c r="CS259" s="429"/>
      <c r="CT259" s="427"/>
      <c r="CU259" s="428"/>
      <c r="CV259" s="429"/>
      <c r="CW259" s="427"/>
      <c r="CX259" s="428"/>
      <c r="CY259" s="429"/>
      <c r="CZ259" s="427"/>
      <c r="DA259" s="428"/>
      <c r="DB259" s="429"/>
      <c r="DC259" s="427"/>
      <c r="DD259" s="428"/>
      <c r="DE259" s="429"/>
      <c r="DF259" s="427"/>
      <c r="DG259" s="428"/>
      <c r="DH259" s="429"/>
      <c r="DI259" s="427"/>
      <c r="DJ259" s="428"/>
      <c r="DK259" s="429"/>
      <c r="DL259" s="427"/>
      <c r="DM259" s="428"/>
      <c r="DN259" s="429"/>
      <c r="DO259" s="427"/>
      <c r="DP259" s="428"/>
      <c r="DQ259" s="429"/>
      <c r="DR259" s="427"/>
      <c r="DS259" s="428"/>
      <c r="DT259" s="429"/>
    </row>
    <row r="260" spans="1:124" ht="18" hidden="1" customHeight="1" outlineLevel="1" thickBot="1">
      <c r="A260" s="493"/>
      <c r="B260" s="494"/>
      <c r="C260" s="497"/>
      <c r="D260" s="489"/>
      <c r="E260" s="430"/>
      <c r="F260" s="431"/>
      <c r="G260" s="432"/>
      <c r="H260" s="430"/>
      <c r="I260" s="431"/>
      <c r="J260" s="432"/>
      <c r="K260" s="430"/>
      <c r="L260" s="431"/>
      <c r="M260" s="432"/>
      <c r="N260" s="430"/>
      <c r="O260" s="431"/>
      <c r="P260" s="432"/>
      <c r="Q260" s="430"/>
      <c r="R260" s="431"/>
      <c r="S260" s="432"/>
      <c r="T260" s="430"/>
      <c r="U260" s="431"/>
      <c r="V260" s="432"/>
      <c r="W260" s="430"/>
      <c r="X260" s="431"/>
      <c r="Y260" s="432"/>
      <c r="Z260" s="430"/>
      <c r="AA260" s="431"/>
      <c r="AB260" s="432"/>
      <c r="AC260" s="430"/>
      <c r="AD260" s="431"/>
      <c r="AE260" s="432"/>
      <c r="AF260" s="430"/>
      <c r="AG260" s="431"/>
      <c r="AH260" s="432"/>
      <c r="AI260" s="430"/>
      <c r="AJ260" s="431"/>
      <c r="AK260" s="432"/>
      <c r="AL260" s="430"/>
      <c r="AM260" s="431"/>
      <c r="AN260" s="432"/>
      <c r="AO260" s="430"/>
      <c r="AP260" s="431"/>
      <c r="AQ260" s="432"/>
      <c r="AR260" s="430"/>
      <c r="AS260" s="431"/>
      <c r="AT260" s="432"/>
      <c r="AU260" s="430"/>
      <c r="AV260" s="431"/>
      <c r="AW260" s="432"/>
      <c r="AX260" s="430"/>
      <c r="AY260" s="431"/>
      <c r="AZ260" s="432"/>
      <c r="BA260" s="430"/>
      <c r="BB260" s="431"/>
      <c r="BC260" s="432"/>
      <c r="BD260" s="430"/>
      <c r="BE260" s="431"/>
      <c r="BF260" s="432"/>
      <c r="BG260" s="430"/>
      <c r="BH260" s="431"/>
      <c r="BI260" s="432"/>
      <c r="BJ260" s="430"/>
      <c r="BK260" s="431"/>
      <c r="BL260" s="432"/>
      <c r="BM260" s="430"/>
      <c r="BN260" s="431"/>
      <c r="BO260" s="432"/>
      <c r="BP260" s="430"/>
      <c r="BQ260" s="431"/>
      <c r="BR260" s="432"/>
      <c r="BS260" s="430"/>
      <c r="BT260" s="431"/>
      <c r="BU260" s="432"/>
      <c r="BV260" s="430"/>
      <c r="BW260" s="431"/>
      <c r="BX260" s="432"/>
      <c r="BY260" s="430"/>
      <c r="BZ260" s="431"/>
      <c r="CA260" s="432"/>
      <c r="CB260" s="430"/>
      <c r="CC260" s="431"/>
      <c r="CD260" s="432"/>
      <c r="CE260" s="430"/>
      <c r="CF260" s="431"/>
      <c r="CG260" s="432"/>
      <c r="CH260" s="430"/>
      <c r="CI260" s="431"/>
      <c r="CJ260" s="432"/>
      <c r="CK260" s="430"/>
      <c r="CL260" s="431"/>
      <c r="CM260" s="432"/>
      <c r="CN260" s="430"/>
      <c r="CO260" s="431"/>
      <c r="CP260" s="432"/>
      <c r="CQ260" s="430"/>
      <c r="CR260" s="431"/>
      <c r="CS260" s="432"/>
      <c r="CT260" s="430"/>
      <c r="CU260" s="431"/>
      <c r="CV260" s="432"/>
      <c r="CW260" s="430"/>
      <c r="CX260" s="431"/>
      <c r="CY260" s="432"/>
      <c r="CZ260" s="430"/>
      <c r="DA260" s="431"/>
      <c r="DB260" s="432"/>
      <c r="DC260" s="430"/>
      <c r="DD260" s="431"/>
      <c r="DE260" s="432"/>
      <c r="DF260" s="430"/>
      <c r="DG260" s="431"/>
      <c r="DH260" s="432"/>
      <c r="DI260" s="430"/>
      <c r="DJ260" s="431"/>
      <c r="DK260" s="432"/>
      <c r="DL260" s="430"/>
      <c r="DM260" s="431"/>
      <c r="DN260" s="432"/>
      <c r="DO260" s="430"/>
      <c r="DP260" s="431"/>
      <c r="DQ260" s="432"/>
      <c r="DR260" s="430"/>
      <c r="DS260" s="431"/>
      <c r="DT260" s="432"/>
    </row>
    <row r="261" spans="1:124" ht="18" hidden="1" customHeight="1" outlineLevel="1">
      <c r="A261" s="493"/>
      <c r="B261" s="498" t="s">
        <v>57</v>
      </c>
      <c r="C261" s="495">
        <v>44904</v>
      </c>
      <c r="D261" s="490" t="s">
        <v>431</v>
      </c>
      <c r="E261" s="412"/>
      <c r="F261" s="413"/>
      <c r="G261" s="414"/>
      <c r="H261" s="412"/>
      <c r="I261" s="413"/>
      <c r="J261" s="414"/>
      <c r="K261" s="412"/>
      <c r="L261" s="413"/>
      <c r="M261" s="414"/>
      <c r="N261" s="412"/>
      <c r="O261" s="413"/>
      <c r="P261" s="414"/>
      <c r="Q261" s="412"/>
      <c r="R261" s="413"/>
      <c r="S261" s="414"/>
      <c r="T261" s="412"/>
      <c r="U261" s="413"/>
      <c r="V261" s="414"/>
      <c r="W261" s="412"/>
      <c r="X261" s="413"/>
      <c r="Y261" s="414"/>
      <c r="Z261" s="412"/>
      <c r="AA261" s="413"/>
      <c r="AB261" s="414"/>
      <c r="AC261" s="412"/>
      <c r="AD261" s="413"/>
      <c r="AE261" s="414"/>
      <c r="AF261" s="412"/>
      <c r="AG261" s="413"/>
      <c r="AH261" s="414"/>
      <c r="AI261" s="412"/>
      <c r="AJ261" s="413"/>
      <c r="AK261" s="414"/>
      <c r="AL261" s="412"/>
      <c r="AM261" s="413"/>
      <c r="AN261" s="414"/>
      <c r="AO261" s="412"/>
      <c r="AP261" s="413"/>
      <c r="AQ261" s="414"/>
      <c r="AR261" s="412"/>
      <c r="AS261" s="413"/>
      <c r="AT261" s="414"/>
      <c r="AU261" s="412"/>
      <c r="AV261" s="413"/>
      <c r="AW261" s="414"/>
      <c r="AX261" s="412"/>
      <c r="AY261" s="413"/>
      <c r="AZ261" s="414"/>
      <c r="BA261" s="412"/>
      <c r="BB261" s="413"/>
      <c r="BC261" s="414"/>
      <c r="BD261" s="412"/>
      <c r="BE261" s="413"/>
      <c r="BF261" s="414"/>
      <c r="BG261" s="412"/>
      <c r="BH261" s="413"/>
      <c r="BI261" s="414"/>
      <c r="BJ261" s="412"/>
      <c r="BK261" s="413"/>
      <c r="BL261" s="414"/>
      <c r="BM261" s="412"/>
      <c r="BN261" s="413"/>
      <c r="BO261" s="414"/>
      <c r="BP261" s="412"/>
      <c r="BQ261" s="413"/>
      <c r="BR261" s="414"/>
      <c r="BS261" s="412"/>
      <c r="BT261" s="413"/>
      <c r="BU261" s="414"/>
      <c r="BV261" s="412"/>
      <c r="BW261" s="413"/>
      <c r="BX261" s="414"/>
      <c r="BY261" s="412"/>
      <c r="BZ261" s="413"/>
      <c r="CA261" s="414"/>
      <c r="CB261" s="412"/>
      <c r="CC261" s="413"/>
      <c r="CD261" s="414"/>
      <c r="CE261" s="412"/>
      <c r="CF261" s="413"/>
      <c r="CG261" s="414"/>
      <c r="CH261" s="412"/>
      <c r="CI261" s="413"/>
      <c r="CJ261" s="414"/>
      <c r="CK261" s="412"/>
      <c r="CL261" s="413"/>
      <c r="CM261" s="414"/>
      <c r="CN261" s="412"/>
      <c r="CO261" s="413"/>
      <c r="CP261" s="414"/>
      <c r="CQ261" s="412"/>
      <c r="CR261" s="413"/>
      <c r="CS261" s="414"/>
      <c r="CT261" s="412"/>
      <c r="CU261" s="413"/>
      <c r="CV261" s="414"/>
      <c r="CW261" s="412"/>
      <c r="CX261" s="413"/>
      <c r="CY261" s="414"/>
      <c r="CZ261" s="412"/>
      <c r="DA261" s="413"/>
      <c r="DB261" s="414"/>
      <c r="DC261" s="412"/>
      <c r="DD261" s="413"/>
      <c r="DE261" s="414"/>
      <c r="DF261" s="412"/>
      <c r="DG261" s="413"/>
      <c r="DH261" s="414"/>
      <c r="DI261" s="412"/>
      <c r="DJ261" s="413"/>
      <c r="DK261" s="414"/>
      <c r="DL261" s="412"/>
      <c r="DM261" s="413"/>
      <c r="DN261" s="414"/>
      <c r="DO261" s="412"/>
      <c r="DP261" s="413"/>
      <c r="DQ261" s="414"/>
      <c r="DR261" s="412"/>
      <c r="DS261" s="413"/>
      <c r="DT261" s="414"/>
    </row>
    <row r="262" spans="1:124" ht="18" hidden="1" customHeight="1" outlineLevel="1">
      <c r="A262" s="493"/>
      <c r="B262" s="499"/>
      <c r="C262" s="496"/>
      <c r="D262" s="491"/>
      <c r="E262" s="418"/>
      <c r="F262" s="419"/>
      <c r="G262" s="420"/>
      <c r="H262" s="418"/>
      <c r="I262" s="419"/>
      <c r="J262" s="420"/>
      <c r="K262" s="418"/>
      <c r="L262" s="419"/>
      <c r="M262" s="420"/>
      <c r="N262" s="418"/>
      <c r="O262" s="419"/>
      <c r="P262" s="420"/>
      <c r="Q262" s="418"/>
      <c r="R262" s="419"/>
      <c r="S262" s="420"/>
      <c r="T262" s="418"/>
      <c r="U262" s="419"/>
      <c r="V262" s="420"/>
      <c r="W262" s="418"/>
      <c r="X262" s="419"/>
      <c r="Y262" s="420"/>
      <c r="Z262" s="418"/>
      <c r="AA262" s="419"/>
      <c r="AB262" s="420"/>
      <c r="AC262" s="418"/>
      <c r="AD262" s="419"/>
      <c r="AE262" s="420"/>
      <c r="AF262" s="418"/>
      <c r="AG262" s="419"/>
      <c r="AH262" s="420"/>
      <c r="AI262" s="418"/>
      <c r="AJ262" s="419"/>
      <c r="AK262" s="420"/>
      <c r="AL262" s="418"/>
      <c r="AM262" s="419"/>
      <c r="AN262" s="420"/>
      <c r="AO262" s="418"/>
      <c r="AP262" s="419"/>
      <c r="AQ262" s="420"/>
      <c r="AR262" s="418"/>
      <c r="AS262" s="419"/>
      <c r="AT262" s="420"/>
      <c r="AU262" s="418"/>
      <c r="AV262" s="419"/>
      <c r="AW262" s="420"/>
      <c r="AX262" s="418"/>
      <c r="AY262" s="419"/>
      <c r="AZ262" s="420"/>
      <c r="BA262" s="418"/>
      <c r="BB262" s="419"/>
      <c r="BC262" s="420"/>
      <c r="BD262" s="418"/>
      <c r="BE262" s="419"/>
      <c r="BF262" s="420"/>
      <c r="BG262" s="418"/>
      <c r="BH262" s="419"/>
      <c r="BI262" s="420"/>
      <c r="BJ262" s="418"/>
      <c r="BK262" s="419"/>
      <c r="BL262" s="420"/>
      <c r="BM262" s="418"/>
      <c r="BN262" s="419"/>
      <c r="BO262" s="420"/>
      <c r="BP262" s="418"/>
      <c r="BQ262" s="419"/>
      <c r="BR262" s="420"/>
      <c r="BS262" s="418"/>
      <c r="BT262" s="419"/>
      <c r="BU262" s="420"/>
      <c r="BV262" s="418"/>
      <c r="BW262" s="419"/>
      <c r="BX262" s="420"/>
      <c r="BY262" s="418"/>
      <c r="BZ262" s="419"/>
      <c r="CA262" s="420"/>
      <c r="CB262" s="418"/>
      <c r="CC262" s="419"/>
      <c r="CD262" s="420"/>
      <c r="CE262" s="418"/>
      <c r="CF262" s="419"/>
      <c r="CG262" s="420"/>
      <c r="CH262" s="418"/>
      <c r="CI262" s="419"/>
      <c r="CJ262" s="420"/>
      <c r="CK262" s="418"/>
      <c r="CL262" s="419"/>
      <c r="CM262" s="420"/>
      <c r="CN262" s="418"/>
      <c r="CO262" s="419"/>
      <c r="CP262" s="420"/>
      <c r="CQ262" s="418"/>
      <c r="CR262" s="419"/>
      <c r="CS262" s="420"/>
      <c r="CT262" s="418"/>
      <c r="CU262" s="419"/>
      <c r="CV262" s="420"/>
      <c r="CW262" s="418"/>
      <c r="CX262" s="419"/>
      <c r="CY262" s="420"/>
      <c r="CZ262" s="418"/>
      <c r="DA262" s="419"/>
      <c r="DB262" s="420"/>
      <c r="DC262" s="418"/>
      <c r="DD262" s="419"/>
      <c r="DE262" s="420"/>
      <c r="DF262" s="418"/>
      <c r="DG262" s="419"/>
      <c r="DH262" s="420"/>
      <c r="DI262" s="418"/>
      <c r="DJ262" s="419"/>
      <c r="DK262" s="420"/>
      <c r="DL262" s="418"/>
      <c r="DM262" s="419"/>
      <c r="DN262" s="420"/>
      <c r="DO262" s="418"/>
      <c r="DP262" s="419"/>
      <c r="DQ262" s="420"/>
      <c r="DR262" s="418"/>
      <c r="DS262" s="419"/>
      <c r="DT262" s="420"/>
    </row>
    <row r="263" spans="1:124" ht="18" hidden="1" customHeight="1" outlineLevel="1">
      <c r="A263" s="493"/>
      <c r="B263" s="499"/>
      <c r="C263" s="496"/>
      <c r="D263" s="488" t="s">
        <v>432</v>
      </c>
      <c r="E263" s="424"/>
      <c r="F263" s="425"/>
      <c r="G263" s="426"/>
      <c r="H263" s="424"/>
      <c r="I263" s="425"/>
      <c r="J263" s="426"/>
      <c r="K263" s="424"/>
      <c r="L263" s="425"/>
      <c r="M263" s="426"/>
      <c r="N263" s="424"/>
      <c r="O263" s="425"/>
      <c r="P263" s="426"/>
      <c r="Q263" s="424"/>
      <c r="R263" s="425"/>
      <c r="S263" s="426"/>
      <c r="T263" s="424"/>
      <c r="U263" s="425"/>
      <c r="V263" s="426"/>
      <c r="W263" s="424"/>
      <c r="X263" s="425"/>
      <c r="Y263" s="426"/>
      <c r="Z263" s="424"/>
      <c r="AA263" s="425"/>
      <c r="AB263" s="426"/>
      <c r="AC263" s="424"/>
      <c r="AD263" s="425"/>
      <c r="AE263" s="426"/>
      <c r="AF263" s="424"/>
      <c r="AG263" s="425"/>
      <c r="AH263" s="426"/>
      <c r="AI263" s="424"/>
      <c r="AJ263" s="425"/>
      <c r="AK263" s="426"/>
      <c r="AL263" s="424"/>
      <c r="AM263" s="425"/>
      <c r="AN263" s="426"/>
      <c r="AO263" s="424"/>
      <c r="AP263" s="425"/>
      <c r="AQ263" s="426"/>
      <c r="AR263" s="424"/>
      <c r="AS263" s="425"/>
      <c r="AT263" s="426"/>
      <c r="AU263" s="424"/>
      <c r="AV263" s="425"/>
      <c r="AW263" s="426"/>
      <c r="AX263" s="424"/>
      <c r="AY263" s="425"/>
      <c r="AZ263" s="426"/>
      <c r="BA263" s="424"/>
      <c r="BB263" s="425"/>
      <c r="BC263" s="426"/>
      <c r="BD263" s="424"/>
      <c r="BE263" s="425"/>
      <c r="BF263" s="426"/>
      <c r="BG263" s="424"/>
      <c r="BH263" s="425"/>
      <c r="BI263" s="426"/>
      <c r="BJ263" s="424"/>
      <c r="BK263" s="425"/>
      <c r="BL263" s="426"/>
      <c r="BM263" s="424"/>
      <c r="BN263" s="425"/>
      <c r="BO263" s="426"/>
      <c r="BP263" s="424"/>
      <c r="BQ263" s="425"/>
      <c r="BR263" s="426"/>
      <c r="BS263" s="424"/>
      <c r="BT263" s="425"/>
      <c r="BU263" s="426"/>
      <c r="BV263" s="424"/>
      <c r="BW263" s="425"/>
      <c r="BX263" s="426"/>
      <c r="BY263" s="424"/>
      <c r="BZ263" s="425"/>
      <c r="CA263" s="426"/>
      <c r="CB263" s="424"/>
      <c r="CC263" s="425"/>
      <c r="CD263" s="426"/>
      <c r="CE263" s="424"/>
      <c r="CF263" s="425"/>
      <c r="CG263" s="426"/>
      <c r="CH263" s="424"/>
      <c r="CI263" s="425"/>
      <c r="CJ263" s="426"/>
      <c r="CK263" s="424"/>
      <c r="CL263" s="425"/>
      <c r="CM263" s="426"/>
      <c r="CN263" s="424"/>
      <c r="CO263" s="425"/>
      <c r="CP263" s="426"/>
      <c r="CQ263" s="424"/>
      <c r="CR263" s="425"/>
      <c r="CS263" s="426"/>
      <c r="CT263" s="424"/>
      <c r="CU263" s="425"/>
      <c r="CV263" s="426"/>
      <c r="CW263" s="424"/>
      <c r="CX263" s="425"/>
      <c r="CY263" s="426"/>
      <c r="CZ263" s="424"/>
      <c r="DA263" s="425"/>
      <c r="DB263" s="426"/>
      <c r="DC263" s="424"/>
      <c r="DD263" s="425"/>
      <c r="DE263" s="426"/>
      <c r="DF263" s="424"/>
      <c r="DG263" s="425"/>
      <c r="DH263" s="426"/>
      <c r="DI263" s="424"/>
      <c r="DJ263" s="425"/>
      <c r="DK263" s="426"/>
      <c r="DL263" s="424"/>
      <c r="DM263" s="425"/>
      <c r="DN263" s="426"/>
      <c r="DO263" s="424"/>
      <c r="DP263" s="425"/>
      <c r="DQ263" s="426"/>
      <c r="DR263" s="424"/>
      <c r="DS263" s="425"/>
      <c r="DT263" s="426"/>
    </row>
    <row r="264" spans="1:124" ht="18" hidden="1" customHeight="1" outlineLevel="1">
      <c r="A264" s="493"/>
      <c r="B264" s="499"/>
      <c r="C264" s="496"/>
      <c r="D264" s="491"/>
      <c r="E264" s="418"/>
      <c r="F264" s="419"/>
      <c r="G264" s="420"/>
      <c r="H264" s="418"/>
      <c r="I264" s="419"/>
      <c r="J264" s="420"/>
      <c r="K264" s="418"/>
      <c r="L264" s="419"/>
      <c r="M264" s="420"/>
      <c r="N264" s="418"/>
      <c r="O264" s="419"/>
      <c r="P264" s="420"/>
      <c r="Q264" s="418"/>
      <c r="R264" s="419"/>
      <c r="S264" s="420"/>
      <c r="T264" s="418"/>
      <c r="U264" s="419"/>
      <c r="V264" s="420"/>
      <c r="W264" s="418"/>
      <c r="X264" s="419"/>
      <c r="Y264" s="420"/>
      <c r="Z264" s="418"/>
      <c r="AA264" s="419"/>
      <c r="AB264" s="420"/>
      <c r="AC264" s="418"/>
      <c r="AD264" s="419"/>
      <c r="AE264" s="420"/>
      <c r="AF264" s="418"/>
      <c r="AG264" s="419"/>
      <c r="AH264" s="420"/>
      <c r="AI264" s="418"/>
      <c r="AJ264" s="419"/>
      <c r="AK264" s="420"/>
      <c r="AL264" s="418"/>
      <c r="AM264" s="419"/>
      <c r="AN264" s="420"/>
      <c r="AO264" s="418"/>
      <c r="AP264" s="419"/>
      <c r="AQ264" s="420"/>
      <c r="AR264" s="418"/>
      <c r="AS264" s="419"/>
      <c r="AT264" s="420"/>
      <c r="AU264" s="418"/>
      <c r="AV264" s="419"/>
      <c r="AW264" s="420"/>
      <c r="AX264" s="418"/>
      <c r="AY264" s="419"/>
      <c r="AZ264" s="420"/>
      <c r="BA264" s="418"/>
      <c r="BB264" s="419"/>
      <c r="BC264" s="420"/>
      <c r="BD264" s="418"/>
      <c r="BE264" s="419"/>
      <c r="BF264" s="420"/>
      <c r="BG264" s="418"/>
      <c r="BH264" s="419"/>
      <c r="BI264" s="420"/>
      <c r="BJ264" s="418"/>
      <c r="BK264" s="419"/>
      <c r="BL264" s="420"/>
      <c r="BM264" s="418"/>
      <c r="BN264" s="419"/>
      <c r="BO264" s="420"/>
      <c r="BP264" s="418"/>
      <c r="BQ264" s="419"/>
      <c r="BR264" s="420"/>
      <c r="BS264" s="418"/>
      <c r="BT264" s="419"/>
      <c r="BU264" s="420"/>
      <c r="BV264" s="418"/>
      <c r="BW264" s="419"/>
      <c r="BX264" s="420"/>
      <c r="BY264" s="418"/>
      <c r="BZ264" s="419"/>
      <c r="CA264" s="420"/>
      <c r="CB264" s="418"/>
      <c r="CC264" s="419"/>
      <c r="CD264" s="420"/>
      <c r="CE264" s="418"/>
      <c r="CF264" s="419"/>
      <c r="CG264" s="420"/>
      <c r="CH264" s="418"/>
      <c r="CI264" s="419"/>
      <c r="CJ264" s="420"/>
      <c r="CK264" s="418"/>
      <c r="CL264" s="419"/>
      <c r="CM264" s="420"/>
      <c r="CN264" s="418"/>
      <c r="CO264" s="419"/>
      <c r="CP264" s="420"/>
      <c r="CQ264" s="418"/>
      <c r="CR264" s="419"/>
      <c r="CS264" s="420"/>
      <c r="CT264" s="418"/>
      <c r="CU264" s="419"/>
      <c r="CV264" s="420"/>
      <c r="CW264" s="418"/>
      <c r="CX264" s="419"/>
      <c r="CY264" s="420"/>
      <c r="CZ264" s="418"/>
      <c r="DA264" s="419"/>
      <c r="DB264" s="420"/>
      <c r="DC264" s="418"/>
      <c r="DD264" s="419"/>
      <c r="DE264" s="420"/>
      <c r="DF264" s="418"/>
      <c r="DG264" s="419"/>
      <c r="DH264" s="420"/>
      <c r="DI264" s="418"/>
      <c r="DJ264" s="419"/>
      <c r="DK264" s="420"/>
      <c r="DL264" s="418"/>
      <c r="DM264" s="419"/>
      <c r="DN264" s="420"/>
      <c r="DO264" s="418"/>
      <c r="DP264" s="419"/>
      <c r="DQ264" s="420"/>
      <c r="DR264" s="418"/>
      <c r="DS264" s="419"/>
      <c r="DT264" s="420"/>
    </row>
    <row r="265" spans="1:124" ht="18" hidden="1" customHeight="1" outlineLevel="1">
      <c r="A265" s="493"/>
      <c r="B265" s="499"/>
      <c r="C265" s="496"/>
      <c r="D265" s="488" t="s">
        <v>433</v>
      </c>
      <c r="E265" s="427"/>
      <c r="F265" s="428"/>
      <c r="G265" s="433"/>
      <c r="H265" s="427"/>
      <c r="I265" s="428"/>
      <c r="J265" s="433"/>
      <c r="K265" s="427"/>
      <c r="L265" s="428"/>
      <c r="M265" s="433"/>
      <c r="N265" s="427"/>
      <c r="O265" s="428"/>
      <c r="P265" s="433"/>
      <c r="Q265" s="427"/>
      <c r="R265" s="428"/>
      <c r="S265" s="433"/>
      <c r="T265" s="427"/>
      <c r="U265" s="428"/>
      <c r="V265" s="433"/>
      <c r="W265" s="427"/>
      <c r="X265" s="428"/>
      <c r="Y265" s="433"/>
      <c r="Z265" s="427"/>
      <c r="AA265" s="428"/>
      <c r="AB265" s="433"/>
      <c r="AC265" s="427"/>
      <c r="AD265" s="428"/>
      <c r="AE265" s="433"/>
      <c r="AF265" s="427"/>
      <c r="AG265" s="428"/>
      <c r="AH265" s="433"/>
      <c r="AI265" s="427"/>
      <c r="AJ265" s="428"/>
      <c r="AK265" s="433"/>
      <c r="AL265" s="427"/>
      <c r="AM265" s="428"/>
      <c r="AN265" s="433"/>
      <c r="AO265" s="427"/>
      <c r="AP265" s="428"/>
      <c r="AQ265" s="433"/>
      <c r="AR265" s="427"/>
      <c r="AS265" s="428"/>
      <c r="AT265" s="433"/>
      <c r="AU265" s="427"/>
      <c r="AV265" s="428"/>
      <c r="AW265" s="433"/>
      <c r="AX265" s="427"/>
      <c r="AY265" s="428"/>
      <c r="AZ265" s="433"/>
      <c r="BA265" s="427"/>
      <c r="BB265" s="428"/>
      <c r="BC265" s="433"/>
      <c r="BD265" s="427"/>
      <c r="BE265" s="428"/>
      <c r="BF265" s="433"/>
      <c r="BG265" s="427"/>
      <c r="BH265" s="428"/>
      <c r="BI265" s="433"/>
      <c r="BJ265" s="427"/>
      <c r="BK265" s="428"/>
      <c r="BL265" s="433"/>
      <c r="BM265" s="427"/>
      <c r="BN265" s="428"/>
      <c r="BO265" s="433"/>
      <c r="BP265" s="427"/>
      <c r="BQ265" s="428"/>
      <c r="BR265" s="433"/>
      <c r="BS265" s="427"/>
      <c r="BT265" s="428"/>
      <c r="BU265" s="433"/>
      <c r="BV265" s="427"/>
      <c r="BW265" s="428"/>
      <c r="BX265" s="433"/>
      <c r="BY265" s="427"/>
      <c r="BZ265" s="428"/>
      <c r="CA265" s="433"/>
      <c r="CB265" s="427"/>
      <c r="CC265" s="428"/>
      <c r="CD265" s="433"/>
      <c r="CE265" s="427"/>
      <c r="CF265" s="428"/>
      <c r="CG265" s="429"/>
      <c r="CH265" s="427"/>
      <c r="CI265" s="428"/>
      <c r="CJ265" s="429"/>
      <c r="CK265" s="427"/>
      <c r="CL265" s="428"/>
      <c r="CM265" s="429"/>
      <c r="CN265" s="427"/>
      <c r="CO265" s="428"/>
      <c r="CP265" s="429"/>
      <c r="CQ265" s="427"/>
      <c r="CR265" s="428"/>
      <c r="CS265" s="429"/>
      <c r="CT265" s="427"/>
      <c r="CU265" s="428"/>
      <c r="CV265" s="429"/>
      <c r="CW265" s="427"/>
      <c r="CX265" s="428"/>
      <c r="CY265" s="429"/>
      <c r="CZ265" s="427"/>
      <c r="DA265" s="428"/>
      <c r="DB265" s="429"/>
      <c r="DC265" s="427"/>
      <c r="DD265" s="428"/>
      <c r="DE265" s="429"/>
      <c r="DF265" s="427"/>
      <c r="DG265" s="428"/>
      <c r="DH265" s="429"/>
      <c r="DI265" s="427"/>
      <c r="DJ265" s="428"/>
      <c r="DK265" s="429"/>
      <c r="DL265" s="427"/>
      <c r="DM265" s="428"/>
      <c r="DN265" s="429"/>
      <c r="DO265" s="427"/>
      <c r="DP265" s="428"/>
      <c r="DQ265" s="429"/>
      <c r="DR265" s="427"/>
      <c r="DS265" s="428"/>
      <c r="DT265" s="429"/>
    </row>
    <row r="266" spans="1:124" ht="18" hidden="1" customHeight="1" outlineLevel="1" thickBot="1">
      <c r="A266" s="493"/>
      <c r="B266" s="500"/>
      <c r="C266" s="497"/>
      <c r="D266" s="489"/>
      <c r="E266" s="430"/>
      <c r="F266" s="431"/>
      <c r="G266" s="432"/>
      <c r="H266" s="430"/>
      <c r="I266" s="431"/>
      <c r="J266" s="432"/>
      <c r="K266" s="430"/>
      <c r="L266" s="431"/>
      <c r="M266" s="432"/>
      <c r="N266" s="430"/>
      <c r="O266" s="431"/>
      <c r="P266" s="432"/>
      <c r="Q266" s="430"/>
      <c r="R266" s="431"/>
      <c r="S266" s="432"/>
      <c r="T266" s="430"/>
      <c r="U266" s="431"/>
      <c r="V266" s="432"/>
      <c r="W266" s="430"/>
      <c r="X266" s="431"/>
      <c r="Y266" s="432"/>
      <c r="Z266" s="430"/>
      <c r="AA266" s="431"/>
      <c r="AB266" s="432"/>
      <c r="AC266" s="430"/>
      <c r="AD266" s="431"/>
      <c r="AE266" s="432"/>
      <c r="AF266" s="430"/>
      <c r="AG266" s="431"/>
      <c r="AH266" s="432"/>
      <c r="AI266" s="430"/>
      <c r="AJ266" s="431"/>
      <c r="AK266" s="432"/>
      <c r="AL266" s="430"/>
      <c r="AM266" s="431"/>
      <c r="AN266" s="432"/>
      <c r="AO266" s="430"/>
      <c r="AP266" s="431"/>
      <c r="AQ266" s="432"/>
      <c r="AR266" s="430"/>
      <c r="AS266" s="431"/>
      <c r="AT266" s="432"/>
      <c r="AU266" s="430"/>
      <c r="AV266" s="431"/>
      <c r="AW266" s="432"/>
      <c r="AX266" s="430"/>
      <c r="AY266" s="431"/>
      <c r="AZ266" s="432"/>
      <c r="BA266" s="430"/>
      <c r="BB266" s="431"/>
      <c r="BC266" s="432"/>
      <c r="BD266" s="430"/>
      <c r="BE266" s="431"/>
      <c r="BF266" s="432"/>
      <c r="BG266" s="430"/>
      <c r="BH266" s="431"/>
      <c r="BI266" s="432"/>
      <c r="BJ266" s="430"/>
      <c r="BK266" s="431"/>
      <c r="BL266" s="432"/>
      <c r="BM266" s="430"/>
      <c r="BN266" s="431"/>
      <c r="BO266" s="432"/>
      <c r="BP266" s="430"/>
      <c r="BQ266" s="431"/>
      <c r="BR266" s="432"/>
      <c r="BS266" s="430"/>
      <c r="BT266" s="431"/>
      <c r="BU266" s="432"/>
      <c r="BV266" s="430"/>
      <c r="BW266" s="431"/>
      <c r="BX266" s="432"/>
      <c r="BY266" s="430"/>
      <c r="BZ266" s="431"/>
      <c r="CA266" s="432"/>
      <c r="CB266" s="430"/>
      <c r="CC266" s="431"/>
      <c r="CD266" s="432"/>
      <c r="CE266" s="430"/>
      <c r="CF266" s="431"/>
      <c r="CG266" s="432"/>
      <c r="CH266" s="430"/>
      <c r="CI266" s="431"/>
      <c r="CJ266" s="432"/>
      <c r="CK266" s="430"/>
      <c r="CL266" s="431"/>
      <c r="CM266" s="432"/>
      <c r="CN266" s="430"/>
      <c r="CO266" s="431"/>
      <c r="CP266" s="432"/>
      <c r="CQ266" s="430"/>
      <c r="CR266" s="431"/>
      <c r="CS266" s="432"/>
      <c r="CT266" s="430"/>
      <c r="CU266" s="431"/>
      <c r="CV266" s="432"/>
      <c r="CW266" s="430"/>
      <c r="CX266" s="431"/>
      <c r="CY266" s="432"/>
      <c r="CZ266" s="430"/>
      <c r="DA266" s="431"/>
      <c r="DB266" s="432"/>
      <c r="DC266" s="430"/>
      <c r="DD266" s="431"/>
      <c r="DE266" s="432"/>
      <c r="DF266" s="430"/>
      <c r="DG266" s="431"/>
      <c r="DH266" s="432"/>
      <c r="DI266" s="430"/>
      <c r="DJ266" s="431"/>
      <c r="DK266" s="432"/>
      <c r="DL266" s="430"/>
      <c r="DM266" s="431"/>
      <c r="DN266" s="432"/>
      <c r="DO266" s="430"/>
      <c r="DP266" s="431"/>
      <c r="DQ266" s="432"/>
      <c r="DR266" s="430"/>
      <c r="DS266" s="431"/>
      <c r="DT266" s="432"/>
    </row>
    <row r="267" spans="1:124" ht="18" hidden="1" customHeight="1" outlineLevel="1">
      <c r="A267" s="493"/>
      <c r="B267" s="498" t="s">
        <v>58</v>
      </c>
      <c r="C267" s="495">
        <v>44905</v>
      </c>
      <c r="D267" s="490" t="s">
        <v>431</v>
      </c>
      <c r="E267" s="412"/>
      <c r="F267" s="413"/>
      <c r="G267" s="414"/>
      <c r="H267" s="412"/>
      <c r="I267" s="413"/>
      <c r="J267" s="414"/>
      <c r="K267" s="412"/>
      <c r="L267" s="413"/>
      <c r="M267" s="414"/>
      <c r="N267" s="412"/>
      <c r="O267" s="413"/>
      <c r="P267" s="414"/>
      <c r="Q267" s="412"/>
      <c r="R267" s="413"/>
      <c r="S267" s="414"/>
      <c r="T267" s="412"/>
      <c r="U267" s="413"/>
      <c r="V267" s="414"/>
      <c r="W267" s="412"/>
      <c r="X267" s="413"/>
      <c r="Y267" s="414"/>
      <c r="Z267" s="412"/>
      <c r="AA267" s="413"/>
      <c r="AB267" s="414"/>
      <c r="AC267" s="412"/>
      <c r="AD267" s="413"/>
      <c r="AE267" s="414"/>
      <c r="AF267" s="412"/>
      <c r="AG267" s="413"/>
      <c r="AH267" s="414"/>
      <c r="AI267" s="412"/>
      <c r="AJ267" s="413"/>
      <c r="AK267" s="414"/>
      <c r="AL267" s="412"/>
      <c r="AM267" s="413"/>
      <c r="AN267" s="414"/>
      <c r="AO267" s="412"/>
      <c r="AP267" s="413"/>
      <c r="AQ267" s="414"/>
      <c r="AR267" s="412"/>
      <c r="AS267" s="413"/>
      <c r="AT267" s="414"/>
      <c r="AU267" s="412"/>
      <c r="AV267" s="413"/>
      <c r="AW267" s="414"/>
      <c r="AX267" s="412"/>
      <c r="AY267" s="413"/>
      <c r="AZ267" s="414"/>
      <c r="BA267" s="412"/>
      <c r="BB267" s="413"/>
      <c r="BC267" s="414"/>
      <c r="BD267" s="412"/>
      <c r="BE267" s="413"/>
      <c r="BF267" s="414"/>
      <c r="BG267" s="412"/>
      <c r="BH267" s="413"/>
      <c r="BI267" s="414"/>
      <c r="BJ267" s="412"/>
      <c r="BK267" s="413"/>
      <c r="BL267" s="414"/>
      <c r="BM267" s="412"/>
      <c r="BN267" s="413"/>
      <c r="BO267" s="414"/>
      <c r="BP267" s="412"/>
      <c r="BQ267" s="413"/>
      <c r="BR267" s="414"/>
      <c r="BS267" s="412"/>
      <c r="BT267" s="413"/>
      <c r="BU267" s="414"/>
      <c r="BV267" s="412"/>
      <c r="BW267" s="413"/>
      <c r="BX267" s="414"/>
      <c r="BY267" s="412"/>
      <c r="BZ267" s="413"/>
      <c r="CA267" s="414"/>
      <c r="CB267" s="412"/>
      <c r="CC267" s="413"/>
      <c r="CD267" s="414"/>
      <c r="CE267" s="412"/>
      <c r="CF267" s="413"/>
      <c r="CG267" s="414"/>
      <c r="CH267" s="412"/>
      <c r="CI267" s="413"/>
      <c r="CJ267" s="414"/>
      <c r="CK267" s="412"/>
      <c r="CL267" s="413"/>
      <c r="CM267" s="414"/>
      <c r="CN267" s="412"/>
      <c r="CO267" s="413"/>
      <c r="CP267" s="414"/>
      <c r="CQ267" s="412"/>
      <c r="CR267" s="413"/>
      <c r="CS267" s="414"/>
      <c r="CT267" s="412"/>
      <c r="CU267" s="413"/>
      <c r="CV267" s="414"/>
      <c r="CW267" s="412"/>
      <c r="CX267" s="413"/>
      <c r="CY267" s="414"/>
      <c r="CZ267" s="412"/>
      <c r="DA267" s="413"/>
      <c r="DB267" s="414"/>
      <c r="DC267" s="412"/>
      <c r="DD267" s="413"/>
      <c r="DE267" s="414"/>
      <c r="DF267" s="412"/>
      <c r="DG267" s="413"/>
      <c r="DH267" s="414"/>
      <c r="DI267" s="412"/>
      <c r="DJ267" s="413"/>
      <c r="DK267" s="414"/>
      <c r="DL267" s="412"/>
      <c r="DM267" s="413"/>
      <c r="DN267" s="414"/>
      <c r="DO267" s="412"/>
      <c r="DP267" s="413"/>
      <c r="DQ267" s="414"/>
      <c r="DR267" s="412"/>
      <c r="DS267" s="413"/>
      <c r="DT267" s="414"/>
    </row>
    <row r="268" spans="1:124" ht="18" hidden="1" customHeight="1" outlineLevel="1">
      <c r="A268" s="493"/>
      <c r="B268" s="499"/>
      <c r="C268" s="496"/>
      <c r="D268" s="491"/>
      <c r="E268" s="418"/>
      <c r="F268" s="419"/>
      <c r="G268" s="420"/>
      <c r="H268" s="418"/>
      <c r="I268" s="419"/>
      <c r="J268" s="420"/>
      <c r="K268" s="418"/>
      <c r="L268" s="419"/>
      <c r="M268" s="420"/>
      <c r="N268" s="418"/>
      <c r="O268" s="419"/>
      <c r="P268" s="420"/>
      <c r="Q268" s="418"/>
      <c r="R268" s="419"/>
      <c r="S268" s="420"/>
      <c r="T268" s="418"/>
      <c r="U268" s="419"/>
      <c r="V268" s="420"/>
      <c r="W268" s="418"/>
      <c r="X268" s="419"/>
      <c r="Y268" s="420"/>
      <c r="Z268" s="418"/>
      <c r="AA268" s="419"/>
      <c r="AB268" s="420"/>
      <c r="AC268" s="418"/>
      <c r="AD268" s="419"/>
      <c r="AE268" s="420"/>
      <c r="AF268" s="418"/>
      <c r="AG268" s="419"/>
      <c r="AH268" s="420"/>
      <c r="AI268" s="418"/>
      <c r="AJ268" s="419"/>
      <c r="AK268" s="420"/>
      <c r="AL268" s="418"/>
      <c r="AM268" s="419"/>
      <c r="AN268" s="420"/>
      <c r="AO268" s="418"/>
      <c r="AP268" s="419"/>
      <c r="AQ268" s="420"/>
      <c r="AR268" s="418"/>
      <c r="AS268" s="419"/>
      <c r="AT268" s="420"/>
      <c r="AU268" s="418"/>
      <c r="AV268" s="419"/>
      <c r="AW268" s="420"/>
      <c r="AX268" s="418"/>
      <c r="AY268" s="419"/>
      <c r="AZ268" s="420"/>
      <c r="BA268" s="418"/>
      <c r="BB268" s="419"/>
      <c r="BC268" s="420"/>
      <c r="BD268" s="418"/>
      <c r="BE268" s="419"/>
      <c r="BF268" s="420"/>
      <c r="BG268" s="418"/>
      <c r="BH268" s="419"/>
      <c r="BI268" s="420"/>
      <c r="BJ268" s="418"/>
      <c r="BK268" s="419"/>
      <c r="BL268" s="420"/>
      <c r="BM268" s="418"/>
      <c r="BN268" s="419"/>
      <c r="BO268" s="420"/>
      <c r="BP268" s="418"/>
      <c r="BQ268" s="419"/>
      <c r="BR268" s="420"/>
      <c r="BS268" s="418"/>
      <c r="BT268" s="419"/>
      <c r="BU268" s="420"/>
      <c r="BV268" s="418"/>
      <c r="BW268" s="419"/>
      <c r="BX268" s="420"/>
      <c r="BY268" s="418"/>
      <c r="BZ268" s="419"/>
      <c r="CA268" s="420"/>
      <c r="CB268" s="418"/>
      <c r="CC268" s="419"/>
      <c r="CD268" s="420"/>
      <c r="CE268" s="418"/>
      <c r="CF268" s="419"/>
      <c r="CG268" s="420"/>
      <c r="CH268" s="418"/>
      <c r="CI268" s="419"/>
      <c r="CJ268" s="420"/>
      <c r="CK268" s="418"/>
      <c r="CL268" s="419"/>
      <c r="CM268" s="420"/>
      <c r="CN268" s="418"/>
      <c r="CO268" s="419"/>
      <c r="CP268" s="420"/>
      <c r="CQ268" s="418"/>
      <c r="CR268" s="419"/>
      <c r="CS268" s="420"/>
      <c r="CT268" s="418"/>
      <c r="CU268" s="419"/>
      <c r="CV268" s="420"/>
      <c r="CW268" s="418"/>
      <c r="CX268" s="419"/>
      <c r="CY268" s="420"/>
      <c r="CZ268" s="418"/>
      <c r="DA268" s="419"/>
      <c r="DB268" s="420"/>
      <c r="DC268" s="418"/>
      <c r="DD268" s="419"/>
      <c r="DE268" s="420"/>
      <c r="DF268" s="418"/>
      <c r="DG268" s="419"/>
      <c r="DH268" s="420"/>
      <c r="DI268" s="418"/>
      <c r="DJ268" s="419"/>
      <c r="DK268" s="420"/>
      <c r="DL268" s="418"/>
      <c r="DM268" s="419"/>
      <c r="DN268" s="420"/>
      <c r="DO268" s="418"/>
      <c r="DP268" s="419"/>
      <c r="DQ268" s="420"/>
      <c r="DR268" s="418"/>
      <c r="DS268" s="419"/>
      <c r="DT268" s="420"/>
    </row>
    <row r="269" spans="1:124" ht="18" hidden="1" customHeight="1" outlineLevel="1">
      <c r="A269" s="493"/>
      <c r="B269" s="499"/>
      <c r="C269" s="496"/>
      <c r="D269" s="488" t="s">
        <v>432</v>
      </c>
      <c r="E269" s="424"/>
      <c r="F269" s="425"/>
      <c r="G269" s="426"/>
      <c r="H269" s="424"/>
      <c r="I269" s="425"/>
      <c r="J269" s="426"/>
      <c r="K269" s="424"/>
      <c r="L269" s="425"/>
      <c r="M269" s="426"/>
      <c r="N269" s="424"/>
      <c r="O269" s="425"/>
      <c r="P269" s="426"/>
      <c r="Q269" s="424"/>
      <c r="R269" s="425"/>
      <c r="S269" s="426"/>
      <c r="T269" s="424"/>
      <c r="U269" s="425"/>
      <c r="V269" s="426"/>
      <c r="W269" s="424"/>
      <c r="X269" s="425"/>
      <c r="Y269" s="426"/>
      <c r="Z269" s="424"/>
      <c r="AA269" s="425"/>
      <c r="AB269" s="426"/>
      <c r="AC269" s="424"/>
      <c r="AD269" s="425"/>
      <c r="AE269" s="426"/>
      <c r="AF269" s="424"/>
      <c r="AG269" s="425"/>
      <c r="AH269" s="426"/>
      <c r="AI269" s="424"/>
      <c r="AJ269" s="425"/>
      <c r="AK269" s="426"/>
      <c r="AL269" s="424"/>
      <c r="AM269" s="425"/>
      <c r="AN269" s="426"/>
      <c r="AO269" s="424"/>
      <c r="AP269" s="425"/>
      <c r="AQ269" s="426"/>
      <c r="AR269" s="424"/>
      <c r="AS269" s="425"/>
      <c r="AT269" s="426"/>
      <c r="AU269" s="424"/>
      <c r="AV269" s="425"/>
      <c r="AW269" s="426"/>
      <c r="AX269" s="424"/>
      <c r="AY269" s="425"/>
      <c r="AZ269" s="426"/>
      <c r="BA269" s="424"/>
      <c r="BB269" s="425"/>
      <c r="BC269" s="426"/>
      <c r="BD269" s="424"/>
      <c r="BE269" s="425"/>
      <c r="BF269" s="426"/>
      <c r="BG269" s="424"/>
      <c r="BH269" s="425"/>
      <c r="BI269" s="426"/>
      <c r="BJ269" s="424"/>
      <c r="BK269" s="425"/>
      <c r="BL269" s="426"/>
      <c r="BM269" s="424"/>
      <c r="BN269" s="425"/>
      <c r="BO269" s="426"/>
      <c r="BP269" s="424"/>
      <c r="BQ269" s="425"/>
      <c r="BR269" s="426"/>
      <c r="BS269" s="424"/>
      <c r="BT269" s="425"/>
      <c r="BU269" s="426"/>
      <c r="BV269" s="424"/>
      <c r="BW269" s="425"/>
      <c r="BX269" s="426"/>
      <c r="BY269" s="424"/>
      <c r="BZ269" s="425"/>
      <c r="CA269" s="426"/>
      <c r="CB269" s="424"/>
      <c r="CC269" s="425"/>
      <c r="CD269" s="426"/>
      <c r="CE269" s="424"/>
      <c r="CF269" s="425"/>
      <c r="CG269" s="426"/>
      <c r="CH269" s="424"/>
      <c r="CI269" s="425"/>
      <c r="CJ269" s="426"/>
      <c r="CK269" s="424"/>
      <c r="CL269" s="425"/>
      <c r="CM269" s="426"/>
      <c r="CN269" s="424"/>
      <c r="CO269" s="425"/>
      <c r="CP269" s="426"/>
      <c r="CQ269" s="424"/>
      <c r="CR269" s="425"/>
      <c r="CS269" s="426"/>
      <c r="CT269" s="424"/>
      <c r="CU269" s="425"/>
      <c r="CV269" s="426"/>
      <c r="CW269" s="424"/>
      <c r="CX269" s="425"/>
      <c r="CY269" s="426"/>
      <c r="CZ269" s="424"/>
      <c r="DA269" s="425"/>
      <c r="DB269" s="426"/>
      <c r="DC269" s="424"/>
      <c r="DD269" s="425"/>
      <c r="DE269" s="426"/>
      <c r="DF269" s="424"/>
      <c r="DG269" s="425"/>
      <c r="DH269" s="426"/>
      <c r="DI269" s="424"/>
      <c r="DJ269" s="425"/>
      <c r="DK269" s="426"/>
      <c r="DL269" s="424"/>
      <c r="DM269" s="425"/>
      <c r="DN269" s="426"/>
      <c r="DO269" s="424"/>
      <c r="DP269" s="425"/>
      <c r="DQ269" s="426"/>
      <c r="DR269" s="424"/>
      <c r="DS269" s="425"/>
      <c r="DT269" s="426"/>
    </row>
    <row r="270" spans="1:124" ht="18" hidden="1" customHeight="1" outlineLevel="1">
      <c r="A270" s="493"/>
      <c r="B270" s="499"/>
      <c r="C270" s="496"/>
      <c r="D270" s="491"/>
      <c r="E270" s="418"/>
      <c r="F270" s="419"/>
      <c r="G270" s="420"/>
      <c r="H270" s="418"/>
      <c r="I270" s="419"/>
      <c r="J270" s="420"/>
      <c r="K270" s="418"/>
      <c r="L270" s="419"/>
      <c r="M270" s="420"/>
      <c r="N270" s="418"/>
      <c r="O270" s="419"/>
      <c r="P270" s="420"/>
      <c r="Q270" s="418"/>
      <c r="R270" s="419"/>
      <c r="S270" s="420"/>
      <c r="T270" s="418"/>
      <c r="U270" s="419"/>
      <c r="V270" s="420"/>
      <c r="W270" s="418"/>
      <c r="X270" s="419"/>
      <c r="Y270" s="420"/>
      <c r="Z270" s="418"/>
      <c r="AA270" s="419"/>
      <c r="AB270" s="420"/>
      <c r="AC270" s="418"/>
      <c r="AD270" s="419"/>
      <c r="AE270" s="420"/>
      <c r="AF270" s="418"/>
      <c r="AG270" s="419"/>
      <c r="AH270" s="420"/>
      <c r="AI270" s="418"/>
      <c r="AJ270" s="419"/>
      <c r="AK270" s="420"/>
      <c r="AL270" s="418"/>
      <c r="AM270" s="419"/>
      <c r="AN270" s="420"/>
      <c r="AO270" s="418"/>
      <c r="AP270" s="419"/>
      <c r="AQ270" s="420"/>
      <c r="AR270" s="418"/>
      <c r="AS270" s="419"/>
      <c r="AT270" s="420"/>
      <c r="AU270" s="418"/>
      <c r="AV270" s="419"/>
      <c r="AW270" s="420"/>
      <c r="AX270" s="418"/>
      <c r="AY270" s="419"/>
      <c r="AZ270" s="420"/>
      <c r="BA270" s="418"/>
      <c r="BB270" s="419"/>
      <c r="BC270" s="420"/>
      <c r="BD270" s="418"/>
      <c r="BE270" s="419"/>
      <c r="BF270" s="420"/>
      <c r="BG270" s="418"/>
      <c r="BH270" s="419"/>
      <c r="BI270" s="420"/>
      <c r="BJ270" s="418"/>
      <c r="BK270" s="419"/>
      <c r="BL270" s="420"/>
      <c r="BM270" s="418"/>
      <c r="BN270" s="419"/>
      <c r="BO270" s="420"/>
      <c r="BP270" s="418"/>
      <c r="BQ270" s="419"/>
      <c r="BR270" s="420"/>
      <c r="BS270" s="418"/>
      <c r="BT270" s="419"/>
      <c r="BU270" s="420"/>
      <c r="BV270" s="418"/>
      <c r="BW270" s="419"/>
      <c r="BX270" s="420"/>
      <c r="BY270" s="418"/>
      <c r="BZ270" s="419"/>
      <c r="CA270" s="420"/>
      <c r="CB270" s="418"/>
      <c r="CC270" s="419"/>
      <c r="CD270" s="420"/>
      <c r="CE270" s="418"/>
      <c r="CF270" s="419"/>
      <c r="CG270" s="420"/>
      <c r="CH270" s="418"/>
      <c r="CI270" s="419"/>
      <c r="CJ270" s="420"/>
      <c r="CK270" s="418"/>
      <c r="CL270" s="419"/>
      <c r="CM270" s="420"/>
      <c r="CN270" s="418"/>
      <c r="CO270" s="419"/>
      <c r="CP270" s="420"/>
      <c r="CQ270" s="418"/>
      <c r="CR270" s="419"/>
      <c r="CS270" s="420"/>
      <c r="CT270" s="418"/>
      <c r="CU270" s="419"/>
      <c r="CV270" s="420"/>
      <c r="CW270" s="418"/>
      <c r="CX270" s="419"/>
      <c r="CY270" s="420"/>
      <c r="CZ270" s="418"/>
      <c r="DA270" s="419"/>
      <c r="DB270" s="420"/>
      <c r="DC270" s="418"/>
      <c r="DD270" s="419"/>
      <c r="DE270" s="420"/>
      <c r="DF270" s="418"/>
      <c r="DG270" s="419"/>
      <c r="DH270" s="420"/>
      <c r="DI270" s="418"/>
      <c r="DJ270" s="419"/>
      <c r="DK270" s="420"/>
      <c r="DL270" s="418"/>
      <c r="DM270" s="419"/>
      <c r="DN270" s="420"/>
      <c r="DO270" s="418"/>
      <c r="DP270" s="419"/>
      <c r="DQ270" s="420"/>
      <c r="DR270" s="418"/>
      <c r="DS270" s="419"/>
      <c r="DT270" s="420"/>
    </row>
    <row r="271" spans="1:124" ht="18" hidden="1" customHeight="1" outlineLevel="1">
      <c r="A271" s="493"/>
      <c r="B271" s="499"/>
      <c r="C271" s="496"/>
      <c r="D271" s="488" t="s">
        <v>433</v>
      </c>
      <c r="E271" s="427"/>
      <c r="F271" s="428"/>
      <c r="G271" s="433"/>
      <c r="H271" s="427"/>
      <c r="I271" s="428"/>
      <c r="J271" s="433"/>
      <c r="K271" s="427"/>
      <c r="L271" s="428"/>
      <c r="M271" s="433"/>
      <c r="N271" s="427"/>
      <c r="O271" s="428"/>
      <c r="P271" s="433"/>
      <c r="Q271" s="427"/>
      <c r="R271" s="428"/>
      <c r="S271" s="433"/>
      <c r="T271" s="427"/>
      <c r="U271" s="428"/>
      <c r="V271" s="433"/>
      <c r="W271" s="427"/>
      <c r="X271" s="428"/>
      <c r="Y271" s="433"/>
      <c r="Z271" s="427"/>
      <c r="AA271" s="428"/>
      <c r="AB271" s="433"/>
      <c r="AC271" s="427"/>
      <c r="AD271" s="428"/>
      <c r="AE271" s="433"/>
      <c r="AF271" s="427"/>
      <c r="AG271" s="428"/>
      <c r="AH271" s="433"/>
      <c r="AI271" s="427"/>
      <c r="AJ271" s="428"/>
      <c r="AK271" s="433"/>
      <c r="AL271" s="427"/>
      <c r="AM271" s="428"/>
      <c r="AN271" s="433"/>
      <c r="AO271" s="427"/>
      <c r="AP271" s="428"/>
      <c r="AQ271" s="433"/>
      <c r="AR271" s="427"/>
      <c r="AS271" s="428"/>
      <c r="AT271" s="433"/>
      <c r="AU271" s="427"/>
      <c r="AV271" s="428"/>
      <c r="AW271" s="433"/>
      <c r="AX271" s="427"/>
      <c r="AY271" s="428"/>
      <c r="AZ271" s="433"/>
      <c r="BA271" s="427"/>
      <c r="BB271" s="428"/>
      <c r="BC271" s="433"/>
      <c r="BD271" s="427"/>
      <c r="BE271" s="428"/>
      <c r="BF271" s="433"/>
      <c r="BG271" s="427"/>
      <c r="BH271" s="428"/>
      <c r="BI271" s="433"/>
      <c r="BJ271" s="427"/>
      <c r="BK271" s="428"/>
      <c r="BL271" s="433"/>
      <c r="BM271" s="427"/>
      <c r="BN271" s="428"/>
      <c r="BO271" s="433"/>
      <c r="BP271" s="427"/>
      <c r="BQ271" s="428"/>
      <c r="BR271" s="433"/>
      <c r="BS271" s="427"/>
      <c r="BT271" s="428"/>
      <c r="BU271" s="433"/>
      <c r="BV271" s="427"/>
      <c r="BW271" s="428"/>
      <c r="BX271" s="433"/>
      <c r="BY271" s="427"/>
      <c r="BZ271" s="428"/>
      <c r="CA271" s="433"/>
      <c r="CB271" s="427"/>
      <c r="CC271" s="428"/>
      <c r="CD271" s="433"/>
      <c r="CE271" s="427"/>
      <c r="CF271" s="428"/>
      <c r="CG271" s="429"/>
      <c r="CH271" s="427"/>
      <c r="CI271" s="428"/>
      <c r="CJ271" s="429"/>
      <c r="CK271" s="427"/>
      <c r="CL271" s="428"/>
      <c r="CM271" s="429"/>
      <c r="CN271" s="427"/>
      <c r="CO271" s="428"/>
      <c r="CP271" s="429"/>
      <c r="CQ271" s="427"/>
      <c r="CR271" s="428"/>
      <c r="CS271" s="429"/>
      <c r="CT271" s="427"/>
      <c r="CU271" s="428"/>
      <c r="CV271" s="429"/>
      <c r="CW271" s="427"/>
      <c r="CX271" s="428"/>
      <c r="CY271" s="429"/>
      <c r="CZ271" s="427"/>
      <c r="DA271" s="428"/>
      <c r="DB271" s="429"/>
      <c r="DC271" s="427"/>
      <c r="DD271" s="428"/>
      <c r="DE271" s="429"/>
      <c r="DF271" s="427"/>
      <c r="DG271" s="428"/>
      <c r="DH271" s="429"/>
      <c r="DI271" s="427"/>
      <c r="DJ271" s="428"/>
      <c r="DK271" s="429"/>
      <c r="DL271" s="427"/>
      <c r="DM271" s="428"/>
      <c r="DN271" s="429"/>
      <c r="DO271" s="427"/>
      <c r="DP271" s="428"/>
      <c r="DQ271" s="429"/>
      <c r="DR271" s="427"/>
      <c r="DS271" s="428"/>
      <c r="DT271" s="429"/>
    </row>
    <row r="272" spans="1:124" ht="18" hidden="1" customHeight="1" outlineLevel="1" thickBot="1">
      <c r="A272" s="494"/>
      <c r="B272" s="500"/>
      <c r="C272" s="497"/>
      <c r="D272" s="489"/>
      <c r="E272" s="430"/>
      <c r="F272" s="431"/>
      <c r="G272" s="432"/>
      <c r="H272" s="430"/>
      <c r="I272" s="431"/>
      <c r="J272" s="432"/>
      <c r="K272" s="430"/>
      <c r="L272" s="431"/>
      <c r="M272" s="432"/>
      <c r="N272" s="430"/>
      <c r="O272" s="431"/>
      <c r="P272" s="432"/>
      <c r="Q272" s="430"/>
      <c r="R272" s="431"/>
      <c r="S272" s="432"/>
      <c r="T272" s="430"/>
      <c r="U272" s="431"/>
      <c r="V272" s="432"/>
      <c r="W272" s="430"/>
      <c r="X272" s="431"/>
      <c r="Y272" s="432"/>
      <c r="Z272" s="430"/>
      <c r="AA272" s="431"/>
      <c r="AB272" s="432"/>
      <c r="AC272" s="430"/>
      <c r="AD272" s="431"/>
      <c r="AE272" s="432"/>
      <c r="AF272" s="430"/>
      <c r="AG272" s="431"/>
      <c r="AH272" s="432"/>
      <c r="AI272" s="430"/>
      <c r="AJ272" s="431"/>
      <c r="AK272" s="432"/>
      <c r="AL272" s="430"/>
      <c r="AM272" s="431"/>
      <c r="AN272" s="432"/>
      <c r="AO272" s="430"/>
      <c r="AP272" s="431"/>
      <c r="AQ272" s="432"/>
      <c r="AR272" s="430"/>
      <c r="AS272" s="431"/>
      <c r="AT272" s="432"/>
      <c r="AU272" s="430"/>
      <c r="AV272" s="431"/>
      <c r="AW272" s="432"/>
      <c r="AX272" s="430"/>
      <c r="AY272" s="431"/>
      <c r="AZ272" s="432"/>
      <c r="BA272" s="430"/>
      <c r="BB272" s="431"/>
      <c r="BC272" s="432"/>
      <c r="BD272" s="430"/>
      <c r="BE272" s="431"/>
      <c r="BF272" s="432"/>
      <c r="BG272" s="430"/>
      <c r="BH272" s="431"/>
      <c r="BI272" s="432"/>
      <c r="BJ272" s="430"/>
      <c r="BK272" s="431"/>
      <c r="BL272" s="432"/>
      <c r="BM272" s="430"/>
      <c r="BN272" s="431"/>
      <c r="BO272" s="432"/>
      <c r="BP272" s="430"/>
      <c r="BQ272" s="431"/>
      <c r="BR272" s="432"/>
      <c r="BS272" s="430"/>
      <c r="BT272" s="431"/>
      <c r="BU272" s="432"/>
      <c r="BV272" s="430"/>
      <c r="BW272" s="431"/>
      <c r="BX272" s="432"/>
      <c r="BY272" s="430"/>
      <c r="BZ272" s="431"/>
      <c r="CA272" s="432"/>
      <c r="CB272" s="430"/>
      <c r="CC272" s="431"/>
      <c r="CD272" s="432"/>
      <c r="CE272" s="430"/>
      <c r="CF272" s="431"/>
      <c r="CG272" s="432"/>
      <c r="CH272" s="430"/>
      <c r="CI272" s="431"/>
      <c r="CJ272" s="432"/>
      <c r="CK272" s="430"/>
      <c r="CL272" s="431"/>
      <c r="CM272" s="432"/>
      <c r="CN272" s="430"/>
      <c r="CO272" s="431"/>
      <c r="CP272" s="432"/>
      <c r="CQ272" s="430"/>
      <c r="CR272" s="431"/>
      <c r="CS272" s="432"/>
      <c r="CT272" s="430"/>
      <c r="CU272" s="431"/>
      <c r="CV272" s="432"/>
      <c r="CW272" s="430"/>
      <c r="CX272" s="431"/>
      <c r="CY272" s="432"/>
      <c r="CZ272" s="430"/>
      <c r="DA272" s="431"/>
      <c r="DB272" s="432"/>
      <c r="DC272" s="430"/>
      <c r="DD272" s="431"/>
      <c r="DE272" s="432"/>
      <c r="DF272" s="430"/>
      <c r="DG272" s="431"/>
      <c r="DH272" s="432"/>
      <c r="DI272" s="430"/>
      <c r="DJ272" s="431"/>
      <c r="DK272" s="432"/>
      <c r="DL272" s="430"/>
      <c r="DM272" s="431"/>
      <c r="DN272" s="432"/>
      <c r="DO272" s="430"/>
      <c r="DP272" s="431"/>
      <c r="DQ272" s="432"/>
      <c r="DR272" s="430"/>
      <c r="DS272" s="431"/>
      <c r="DT272" s="432"/>
    </row>
    <row r="273" spans="6:82" ht="15.75" customHeight="1" collapsed="1">
      <c r="P273" s="463"/>
      <c r="U273" s="463"/>
      <c r="Z273" s="463"/>
      <c r="AE273" s="390"/>
      <c r="AH273" s="390"/>
      <c r="AK273" s="390"/>
      <c r="AL273" s="390"/>
      <c r="AM273" s="390"/>
      <c r="AN273" s="390"/>
      <c r="AQ273" s="390"/>
      <c r="AT273" s="390"/>
      <c r="AW273" s="390"/>
      <c r="BU273" s="517" t="s">
        <v>95</v>
      </c>
      <c r="BV273" s="517"/>
      <c r="BW273" s="517"/>
      <c r="BX273" s="517"/>
      <c r="BY273" s="517"/>
      <c r="BZ273" s="517"/>
      <c r="CA273" s="517"/>
      <c r="CB273" s="517"/>
      <c r="CC273" s="517"/>
      <c r="CD273" s="517"/>
    </row>
    <row r="274" spans="6:82" ht="15.75" customHeight="1">
      <c r="P274" s="463"/>
      <c r="U274" s="463"/>
      <c r="Z274" s="463"/>
      <c r="AE274" s="390"/>
      <c r="AH274" s="390"/>
      <c r="AK274" s="390"/>
      <c r="AL274" s="390"/>
      <c r="AM274" s="390"/>
      <c r="AN274" s="390"/>
      <c r="AQ274" s="390"/>
      <c r="AT274" s="390"/>
      <c r="AW274" s="390"/>
      <c r="BU274" s="501"/>
      <c r="BV274" s="501"/>
      <c r="BW274" s="501"/>
      <c r="BX274" s="501"/>
      <c r="BY274" s="501"/>
      <c r="BZ274" s="501"/>
      <c r="CA274" s="501"/>
      <c r="CB274" s="501"/>
      <c r="CC274" s="501"/>
      <c r="CD274" s="501"/>
    </row>
    <row r="275" spans="6:82" ht="20">
      <c r="P275" s="463"/>
      <c r="U275" s="463"/>
      <c r="Z275" s="463"/>
      <c r="AE275" s="390"/>
      <c r="AH275" s="390"/>
      <c r="AK275" s="390"/>
      <c r="AL275" s="390"/>
      <c r="AM275" s="390"/>
      <c r="AN275" s="390"/>
      <c r="AQ275" s="390"/>
      <c r="AT275" s="390"/>
      <c r="AW275" s="390"/>
      <c r="BU275" s="395"/>
      <c r="BV275" s="395"/>
      <c r="BW275" s="395"/>
      <c r="BX275" s="395"/>
      <c r="BY275" s="395"/>
      <c r="BZ275" s="395"/>
      <c r="CA275" s="395"/>
      <c r="CB275" s="395"/>
      <c r="CC275" s="395"/>
      <c r="CD275" s="395"/>
    </row>
    <row r="276" spans="6:82" ht="16.5">
      <c r="AE276" s="390"/>
      <c r="AH276" s="390"/>
      <c r="AK276" s="390"/>
      <c r="AL276" s="390"/>
      <c r="AM276" s="390"/>
      <c r="AN276" s="390"/>
      <c r="AQ276" s="390"/>
      <c r="AT276" s="390"/>
      <c r="AW276" s="390"/>
      <c r="BU276" s="464"/>
      <c r="BV276" s="464"/>
      <c r="BW276" s="464"/>
      <c r="BX276" s="464"/>
      <c r="BY276" s="464"/>
      <c r="BZ276" s="464"/>
      <c r="CA276" s="464"/>
      <c r="CB276" s="464"/>
      <c r="CC276" s="464"/>
      <c r="CD276" s="464"/>
    </row>
    <row r="277" spans="6:82" ht="16.5">
      <c r="AE277" s="390"/>
      <c r="AH277" s="390"/>
      <c r="AK277" s="390"/>
      <c r="AL277" s="390"/>
      <c r="AM277" s="390"/>
      <c r="AN277" s="390"/>
      <c r="AQ277" s="390"/>
      <c r="AT277" s="390"/>
      <c r="AW277" s="390"/>
      <c r="BU277" s="464"/>
      <c r="BV277" s="464"/>
      <c r="BW277" s="464"/>
      <c r="BX277" s="464"/>
      <c r="BY277" s="464"/>
      <c r="BZ277" s="464"/>
      <c r="CA277" s="464"/>
      <c r="CB277" s="464"/>
      <c r="CC277" s="464"/>
      <c r="CD277" s="464"/>
    </row>
    <row r="278" spans="6:82" ht="16.5">
      <c r="AE278" s="390"/>
      <c r="AH278" s="390"/>
      <c r="AK278" s="390"/>
      <c r="AL278" s="390"/>
      <c r="AM278" s="390"/>
      <c r="AN278" s="390"/>
      <c r="AQ278" s="390"/>
      <c r="AT278" s="390"/>
      <c r="AW278" s="390"/>
      <c r="BU278" s="464"/>
      <c r="BV278" s="464"/>
      <c r="BW278" s="464"/>
      <c r="BX278" s="464"/>
      <c r="BY278" s="464"/>
      <c r="BZ278" s="464"/>
      <c r="CA278" s="464"/>
      <c r="CB278" s="464"/>
      <c r="CC278" s="464"/>
      <c r="CD278" s="464"/>
    </row>
    <row r="279" spans="6:82" ht="16.5">
      <c r="AE279" s="390"/>
      <c r="AH279" s="390"/>
      <c r="AK279" s="390"/>
      <c r="AL279" s="390"/>
      <c r="AM279" s="390"/>
      <c r="AN279" s="390"/>
      <c r="AQ279" s="390"/>
      <c r="AT279" s="390"/>
      <c r="AW279" s="390"/>
      <c r="BU279" s="465"/>
      <c r="BV279" s="465"/>
      <c r="BW279" s="465"/>
      <c r="BX279" s="465"/>
      <c r="BY279" s="465"/>
      <c r="BZ279" s="465"/>
      <c r="CA279" s="465"/>
      <c r="CB279" s="465"/>
      <c r="CC279" s="465"/>
      <c r="CD279" s="465"/>
    </row>
    <row r="280" spans="6:82" ht="15.75" customHeight="1">
      <c r="AE280" s="390"/>
      <c r="AH280" s="390"/>
      <c r="AK280" s="390"/>
      <c r="AL280" s="390"/>
      <c r="AM280" s="390"/>
      <c r="AN280" s="390"/>
      <c r="AQ280" s="390"/>
      <c r="AT280" s="390"/>
      <c r="AW280" s="390"/>
      <c r="BU280" s="516" t="s">
        <v>118</v>
      </c>
      <c r="BV280" s="516"/>
      <c r="BW280" s="516"/>
      <c r="BX280" s="516"/>
      <c r="BY280" s="516"/>
      <c r="BZ280" s="516"/>
      <c r="CA280" s="516"/>
      <c r="CB280" s="516"/>
      <c r="CC280" s="516"/>
      <c r="CD280" s="516"/>
    </row>
    <row r="281" spans="6:82" ht="15.75" customHeight="1">
      <c r="AE281" s="390"/>
      <c r="AH281" s="390"/>
      <c r="AK281" s="390"/>
      <c r="AL281" s="390"/>
      <c r="AM281" s="390"/>
      <c r="AN281" s="390"/>
      <c r="AQ281" s="390"/>
      <c r="AT281" s="390"/>
      <c r="AW281" s="390"/>
      <c r="BU281" s="516"/>
      <c r="BV281" s="516"/>
      <c r="BW281" s="516"/>
      <c r="BX281" s="516"/>
      <c r="BY281" s="516"/>
      <c r="BZ281" s="516"/>
      <c r="CA281" s="516"/>
      <c r="CB281" s="516"/>
      <c r="CC281" s="516"/>
      <c r="CD281" s="516"/>
    </row>
    <row r="282" spans="6:82">
      <c r="AE282" s="390"/>
      <c r="AH282" s="390"/>
      <c r="AK282" s="390"/>
      <c r="AL282" s="390"/>
      <c r="AM282" s="390"/>
      <c r="AN282" s="390"/>
      <c r="AQ282" s="390"/>
      <c r="AT282" s="390"/>
      <c r="AW282" s="390"/>
    </row>
    <row r="283" spans="6:82">
      <c r="AE283" s="390"/>
      <c r="AH283" s="390"/>
      <c r="AK283" s="390"/>
      <c r="AL283" s="390"/>
      <c r="AM283" s="390"/>
      <c r="AN283" s="390"/>
      <c r="AQ283" s="390"/>
      <c r="AT283" s="390"/>
      <c r="AW283" s="390"/>
    </row>
    <row r="284" spans="6:82">
      <c r="AE284" s="390"/>
      <c r="AH284" s="390"/>
      <c r="AK284" s="390"/>
      <c r="AL284" s="390"/>
      <c r="AM284" s="390"/>
      <c r="AN284" s="390"/>
      <c r="AQ284" s="390"/>
      <c r="AT284" s="390"/>
      <c r="AW284" s="390"/>
    </row>
    <row r="285" spans="6:82">
      <c r="F285" s="466"/>
    </row>
  </sheetData>
  <mergeCells count="327">
    <mergeCell ref="AI119:AZ120"/>
    <mergeCell ref="BM183:BR184"/>
    <mergeCell ref="BM131:BR132"/>
    <mergeCell ref="B63:B68"/>
    <mergeCell ref="C63:C68"/>
    <mergeCell ref="D63:D64"/>
    <mergeCell ref="D91:D92"/>
    <mergeCell ref="B69:B74"/>
    <mergeCell ref="C75:C80"/>
    <mergeCell ref="D75:D76"/>
    <mergeCell ref="A111:A152"/>
    <mergeCell ref="A153:A194"/>
    <mergeCell ref="B201:B206"/>
    <mergeCell ref="C201:C206"/>
    <mergeCell ref="D205:D206"/>
    <mergeCell ref="D167:D168"/>
    <mergeCell ref="D203:D204"/>
    <mergeCell ref="E65:V66"/>
    <mergeCell ref="D201:D202"/>
    <mergeCell ref="BD123:BI124"/>
    <mergeCell ref="B189:B194"/>
    <mergeCell ref="C189:C194"/>
    <mergeCell ref="D189:D190"/>
    <mergeCell ref="D191:D192"/>
    <mergeCell ref="D193:D194"/>
    <mergeCell ref="B171:B176"/>
    <mergeCell ref="C171:C176"/>
    <mergeCell ref="D171:D172"/>
    <mergeCell ref="D173:D174"/>
    <mergeCell ref="D175:D176"/>
    <mergeCell ref="B177:B182"/>
    <mergeCell ref="C177:C182"/>
    <mergeCell ref="D179:D180"/>
    <mergeCell ref="D181:D182"/>
    <mergeCell ref="B183:B188"/>
    <mergeCell ref="C183:C188"/>
    <mergeCell ref="D183:D184"/>
    <mergeCell ref="D169:D170"/>
    <mergeCell ref="B123:B128"/>
    <mergeCell ref="D195:D196"/>
    <mergeCell ref="B195:B200"/>
    <mergeCell ref="B147:B152"/>
    <mergeCell ref="BU280:CD281"/>
    <mergeCell ref="BU273:CD274"/>
    <mergeCell ref="Z19:AB19"/>
    <mergeCell ref="AX19:AZ19"/>
    <mergeCell ref="AU19:AW19"/>
    <mergeCell ref="W19:Y19"/>
    <mergeCell ref="AL19:AN19"/>
    <mergeCell ref="T19:V19"/>
    <mergeCell ref="D33:D34"/>
    <mergeCell ref="D35:D36"/>
    <mergeCell ref="E19:G19"/>
    <mergeCell ref="AC19:AE19"/>
    <mergeCell ref="K19:M19"/>
    <mergeCell ref="N19:P19"/>
    <mergeCell ref="Q19:S19"/>
    <mergeCell ref="E21:AE22"/>
    <mergeCell ref="E23:AE24"/>
    <mergeCell ref="AI23:AK24"/>
    <mergeCell ref="AL23:AN24"/>
    <mergeCell ref="AO23:AQ24"/>
    <mergeCell ref="AR23:AT24"/>
    <mergeCell ref="AU23:AW24"/>
    <mergeCell ref="AX23:AZ24"/>
    <mergeCell ref="D69:D70"/>
    <mergeCell ref="DI19:DK19"/>
    <mergeCell ref="BY19:CA19"/>
    <mergeCell ref="AF19:AH19"/>
    <mergeCell ref="AI19:AK19"/>
    <mergeCell ref="AO19:AQ19"/>
    <mergeCell ref="CE19:CG19"/>
    <mergeCell ref="CB19:CD19"/>
    <mergeCell ref="DC19:DE19"/>
    <mergeCell ref="DF19:DH19"/>
    <mergeCell ref="CQ19:CS19"/>
    <mergeCell ref="CN19:CP19"/>
    <mergeCell ref="BG19:BI19"/>
    <mergeCell ref="BJ19:BL19"/>
    <mergeCell ref="BA19:BC19"/>
    <mergeCell ref="BA23:BC24"/>
    <mergeCell ref="BM23:BO24"/>
    <mergeCell ref="BP23:BR24"/>
    <mergeCell ref="BS23:BU24"/>
    <mergeCell ref="BY21:CA22"/>
    <mergeCell ref="BY23:CA24"/>
    <mergeCell ref="H10:DN11"/>
    <mergeCell ref="H12:DN13"/>
    <mergeCell ref="H14:DN15"/>
    <mergeCell ref="H16:DN17"/>
    <mergeCell ref="BD19:BF19"/>
    <mergeCell ref="AR19:AT19"/>
    <mergeCell ref="DO19:DQ19"/>
    <mergeCell ref="DR19:DT19"/>
    <mergeCell ref="D31:D32"/>
    <mergeCell ref="DL19:DN19"/>
    <mergeCell ref="N18:S18"/>
    <mergeCell ref="T18:AE18"/>
    <mergeCell ref="AF18:AZ18"/>
    <mergeCell ref="CT19:CV19"/>
    <mergeCell ref="CW19:CY19"/>
    <mergeCell ref="CZ19:DB19"/>
    <mergeCell ref="CH19:CJ19"/>
    <mergeCell ref="CK19:CM19"/>
    <mergeCell ref="BM19:BO19"/>
    <mergeCell ref="BV19:BX19"/>
    <mergeCell ref="BS19:BU19"/>
    <mergeCell ref="BP19:BR19"/>
    <mergeCell ref="E18:M18"/>
    <mergeCell ref="H19:J19"/>
    <mergeCell ref="C105:C110"/>
    <mergeCell ref="A8:G8"/>
    <mergeCell ref="B21:B26"/>
    <mergeCell ref="C21:C26"/>
    <mergeCell ref="C19:C20"/>
    <mergeCell ref="D41:D42"/>
    <mergeCell ref="D47:D48"/>
    <mergeCell ref="C81:C86"/>
    <mergeCell ref="D77:D78"/>
    <mergeCell ref="D85:D86"/>
    <mergeCell ref="D107:D108"/>
    <mergeCell ref="A19:A20"/>
    <mergeCell ref="D29:D30"/>
    <mergeCell ref="D25:D26"/>
    <mergeCell ref="D23:D24"/>
    <mergeCell ref="C39:C44"/>
    <mergeCell ref="C45:C50"/>
    <mergeCell ref="B57:B62"/>
    <mergeCell ref="D81:D82"/>
    <mergeCell ref="D83:D84"/>
    <mergeCell ref="C87:C92"/>
    <mergeCell ref="B99:B104"/>
    <mergeCell ref="A21:A68"/>
    <mergeCell ref="A69:A110"/>
    <mergeCell ref="C33:C38"/>
    <mergeCell ref="D21:D22"/>
    <mergeCell ref="D27:D28"/>
    <mergeCell ref="A9:G9"/>
    <mergeCell ref="A10:G10"/>
    <mergeCell ref="A16:G17"/>
    <mergeCell ref="A1:G2"/>
    <mergeCell ref="A3:G3"/>
    <mergeCell ref="A5:G6"/>
    <mergeCell ref="B117:B122"/>
    <mergeCell ref="B111:B116"/>
    <mergeCell ref="D101:D102"/>
    <mergeCell ref="H1:DN2"/>
    <mergeCell ref="H3:DN3"/>
    <mergeCell ref="H5:DN5"/>
    <mergeCell ref="H6:DN7"/>
    <mergeCell ref="H8:DN9"/>
    <mergeCell ref="C99:C104"/>
    <mergeCell ref="B105:B110"/>
    <mergeCell ref="D103:D104"/>
    <mergeCell ref="D87:D88"/>
    <mergeCell ref="B81:B86"/>
    <mergeCell ref="C69:C74"/>
    <mergeCell ref="B75:B80"/>
    <mergeCell ref="D79:D80"/>
    <mergeCell ref="D73:D74"/>
    <mergeCell ref="D105:D106"/>
    <mergeCell ref="D109:D110"/>
    <mergeCell ref="B19:B20"/>
    <mergeCell ref="B27:B32"/>
    <mergeCell ref="C27:C32"/>
    <mergeCell ref="B39:B44"/>
    <mergeCell ref="B33:B38"/>
    <mergeCell ref="C57:C62"/>
    <mergeCell ref="B51:B56"/>
    <mergeCell ref="D57:D58"/>
    <mergeCell ref="C51:C56"/>
    <mergeCell ref="D89:D90"/>
    <mergeCell ref="D93:D94"/>
    <mergeCell ref="D95:D96"/>
    <mergeCell ref="D97:D98"/>
    <mergeCell ref="B93:B98"/>
    <mergeCell ref="C93:C98"/>
    <mergeCell ref="D61:D62"/>
    <mergeCell ref="D59:D60"/>
    <mergeCell ref="B45:B50"/>
    <mergeCell ref="D51:D52"/>
    <mergeCell ref="D55:D56"/>
    <mergeCell ref="D71:D72"/>
    <mergeCell ref="D67:D68"/>
    <mergeCell ref="D65:D66"/>
    <mergeCell ref="B87:B92"/>
    <mergeCell ref="D229:D230"/>
    <mergeCell ref="B213:B218"/>
    <mergeCell ref="C213:C218"/>
    <mergeCell ref="D213:D214"/>
    <mergeCell ref="D215:D216"/>
    <mergeCell ref="D217:D218"/>
    <mergeCell ref="B219:B224"/>
    <mergeCell ref="C219:C224"/>
    <mergeCell ref="D219:D220"/>
    <mergeCell ref="D221:D222"/>
    <mergeCell ref="D223:D224"/>
    <mergeCell ref="B225:B230"/>
    <mergeCell ref="C225:C230"/>
    <mergeCell ref="D225:D226"/>
    <mergeCell ref="D227:D228"/>
    <mergeCell ref="D211:D212"/>
    <mergeCell ref="C123:C128"/>
    <mergeCell ref="B267:B272"/>
    <mergeCell ref="C267:C272"/>
    <mergeCell ref="D267:D268"/>
    <mergeCell ref="D269:D270"/>
    <mergeCell ref="D271:D272"/>
    <mergeCell ref="A231:A272"/>
    <mergeCell ref="B231:B236"/>
    <mergeCell ref="C231:C236"/>
    <mergeCell ref="D231:D232"/>
    <mergeCell ref="D233:D234"/>
    <mergeCell ref="D235:D236"/>
    <mergeCell ref="B237:B242"/>
    <mergeCell ref="C237:C242"/>
    <mergeCell ref="D237:D238"/>
    <mergeCell ref="D239:D240"/>
    <mergeCell ref="D241:D242"/>
    <mergeCell ref="B243:B248"/>
    <mergeCell ref="C243:C248"/>
    <mergeCell ref="D243:D244"/>
    <mergeCell ref="D245:D246"/>
    <mergeCell ref="D247:D248"/>
    <mergeCell ref="D257:D258"/>
    <mergeCell ref="D259:D260"/>
    <mergeCell ref="B261:B266"/>
    <mergeCell ref="C261:C266"/>
    <mergeCell ref="D261:D262"/>
    <mergeCell ref="D263:D264"/>
    <mergeCell ref="D265:D266"/>
    <mergeCell ref="D251:D252"/>
    <mergeCell ref="D253:D254"/>
    <mergeCell ref="B255:B260"/>
    <mergeCell ref="C255:C260"/>
    <mergeCell ref="D255:D256"/>
    <mergeCell ref="B249:B254"/>
    <mergeCell ref="C249:C254"/>
    <mergeCell ref="D249:D250"/>
    <mergeCell ref="C117:C122"/>
    <mergeCell ref="D137:D138"/>
    <mergeCell ref="D139:D140"/>
    <mergeCell ref="D111:D112"/>
    <mergeCell ref="D115:D116"/>
    <mergeCell ref="D121:D122"/>
    <mergeCell ref="C111:C116"/>
    <mergeCell ref="D113:D114"/>
    <mergeCell ref="D127:D128"/>
    <mergeCell ref="D123:D124"/>
    <mergeCell ref="D119:D120"/>
    <mergeCell ref="D117:D118"/>
    <mergeCell ref="B135:B140"/>
    <mergeCell ref="C135:C140"/>
    <mergeCell ref="C195:C200"/>
    <mergeCell ref="D177:D178"/>
    <mergeCell ref="D149:D150"/>
    <mergeCell ref="C165:C170"/>
    <mergeCell ref="D165:D166"/>
    <mergeCell ref="C153:C158"/>
    <mergeCell ref="D157:D158"/>
    <mergeCell ref="C147:C152"/>
    <mergeCell ref="D151:D152"/>
    <mergeCell ref="D161:D162"/>
    <mergeCell ref="D141:D142"/>
    <mergeCell ref="D135:D136"/>
    <mergeCell ref="D143:D144"/>
    <mergeCell ref="C141:C146"/>
    <mergeCell ref="B165:B170"/>
    <mergeCell ref="T77:V78"/>
    <mergeCell ref="B207:B212"/>
    <mergeCell ref="C207:C212"/>
    <mergeCell ref="D207:D208"/>
    <mergeCell ref="D209:D210"/>
    <mergeCell ref="B153:B158"/>
    <mergeCell ref="D197:D198"/>
    <mergeCell ref="D199:D200"/>
    <mergeCell ref="D185:D186"/>
    <mergeCell ref="D187:D188"/>
    <mergeCell ref="D155:D156"/>
    <mergeCell ref="D159:D160"/>
    <mergeCell ref="B141:B146"/>
    <mergeCell ref="D125:D126"/>
    <mergeCell ref="B129:B134"/>
    <mergeCell ref="C129:C134"/>
    <mergeCell ref="D131:D132"/>
    <mergeCell ref="D133:D134"/>
    <mergeCell ref="D129:D130"/>
    <mergeCell ref="B159:B164"/>
    <mergeCell ref="C159:C164"/>
    <mergeCell ref="D163:D164"/>
    <mergeCell ref="D153:D154"/>
    <mergeCell ref="D147:D148"/>
    <mergeCell ref="D145:D146"/>
    <mergeCell ref="D43:D44"/>
    <mergeCell ref="D45:D46"/>
    <mergeCell ref="D37:D38"/>
    <mergeCell ref="D39:D40"/>
    <mergeCell ref="D49:D50"/>
    <mergeCell ref="E77:G78"/>
    <mergeCell ref="H77:J78"/>
    <mergeCell ref="K77:M78"/>
    <mergeCell ref="D53:D54"/>
    <mergeCell ref="D99:D100"/>
    <mergeCell ref="BV231:CD232"/>
    <mergeCell ref="E71:AH72"/>
    <mergeCell ref="E75:BI76"/>
    <mergeCell ref="E171:V172"/>
    <mergeCell ref="E173:V174"/>
    <mergeCell ref="E177:V178"/>
    <mergeCell ref="Z69:AE70"/>
    <mergeCell ref="AI77:BI78"/>
    <mergeCell ref="AI129:BR130"/>
    <mergeCell ref="BV137:CD138"/>
    <mergeCell ref="BM177:BR178"/>
    <mergeCell ref="AI125:BL126"/>
    <mergeCell ref="BD117:BL118"/>
    <mergeCell ref="BW211:BZ211"/>
    <mergeCell ref="BW217:BZ217"/>
    <mergeCell ref="BV219:CD220"/>
    <mergeCell ref="BV221:CD222"/>
    <mergeCell ref="BV223:CD224"/>
    <mergeCell ref="BV225:CD226"/>
    <mergeCell ref="BV227:CG228"/>
    <mergeCell ref="BM179:BU180"/>
    <mergeCell ref="W77:Y78"/>
    <mergeCell ref="N77:P78"/>
    <mergeCell ref="Q77:S78"/>
  </mergeCells>
  <phoneticPr fontId="3" type="noConversion"/>
  <pageMargins left="0.36" right="0" top="0.77559055099999996" bottom="0" header="0.23622047244094499" footer="0.2"/>
  <pageSetup paperSize="9" scale="75"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BW33"/>
  <sheetViews>
    <sheetView zoomScale="85" zoomScaleNormal="85" workbookViewId="0">
      <pane xSplit="2" ySplit="3" topLeftCell="C13" activePane="bottomRight" state="frozen"/>
      <selection pane="topRight" activeCell="C1" sqref="C1"/>
      <selection pane="bottomLeft" activeCell="A4" sqref="A4"/>
      <selection pane="bottomRight" activeCell="K28" sqref="K28"/>
    </sheetView>
  </sheetViews>
  <sheetFormatPr defaultColWidth="9" defaultRowHeight="16.5" outlineLevelCol="1"/>
  <cols>
    <col min="1" max="1" width="6.4140625" style="89" customWidth="1"/>
    <col min="2" max="2" width="10.58203125" style="89" customWidth="1"/>
    <col min="3" max="11" width="2.75" style="89" customWidth="1"/>
    <col min="12" max="13" width="3.83203125" style="89" customWidth="1"/>
    <col min="14" max="34" width="2.75" style="89" customWidth="1"/>
    <col min="35" max="59" width="2.75" style="89" hidden="1" customWidth="1" outlineLevel="1"/>
    <col min="60" max="60" width="9" style="89" customWidth="1" collapsed="1"/>
    <col min="61" max="61" width="11.75" style="89" customWidth="1"/>
    <col min="62" max="75" width="4" style="89" customWidth="1"/>
    <col min="76" max="16384" width="9" style="89"/>
  </cols>
  <sheetData>
    <row r="1" spans="1:75" ht="21" customHeight="1" thickBot="1">
      <c r="A1" s="529" t="s">
        <v>75</v>
      </c>
      <c r="B1" s="531" t="s">
        <v>63</v>
      </c>
      <c r="C1" s="536" t="s">
        <v>224</v>
      </c>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c r="AH1" s="537"/>
      <c r="AI1" s="536" t="s">
        <v>225</v>
      </c>
      <c r="AJ1" s="537"/>
      <c r="AK1" s="537"/>
      <c r="AL1" s="537"/>
      <c r="AM1" s="537"/>
      <c r="AN1" s="537"/>
      <c r="AO1" s="537"/>
      <c r="AP1" s="537"/>
      <c r="AQ1" s="537"/>
      <c r="AR1" s="537"/>
      <c r="AS1" s="537"/>
      <c r="AT1" s="537"/>
      <c r="AU1" s="537"/>
      <c r="AV1" s="537"/>
      <c r="AW1" s="537"/>
      <c r="AX1" s="536" t="s">
        <v>226</v>
      </c>
      <c r="AY1" s="537"/>
      <c r="AZ1" s="537"/>
      <c r="BA1" s="537"/>
      <c r="BB1" s="537"/>
      <c r="BC1" s="537"/>
      <c r="BD1" s="537"/>
      <c r="BE1" s="537"/>
      <c r="BF1" s="537"/>
      <c r="BG1" s="537"/>
      <c r="BI1" s="544" t="s">
        <v>388</v>
      </c>
      <c r="BJ1" s="544"/>
      <c r="BK1" s="544"/>
      <c r="BL1" s="544"/>
      <c r="BM1" s="544"/>
      <c r="BN1" s="544"/>
      <c r="BO1" s="544"/>
      <c r="BP1" s="544"/>
      <c r="BQ1" s="544"/>
      <c r="BR1" s="544"/>
      <c r="BS1" s="544"/>
      <c r="BT1" s="544"/>
      <c r="BU1" s="544"/>
      <c r="BV1" s="544"/>
      <c r="BW1" s="544"/>
    </row>
    <row r="2" spans="1:75" ht="21" customHeight="1">
      <c r="A2" s="530"/>
      <c r="B2" s="532"/>
      <c r="C2" s="533" t="s">
        <v>0</v>
      </c>
      <c r="D2" s="534"/>
      <c r="E2" s="534"/>
      <c r="F2" s="534"/>
      <c r="G2" s="534"/>
      <c r="H2" s="534"/>
      <c r="I2" s="534"/>
      <c r="J2" s="534"/>
      <c r="K2" s="534"/>
      <c r="L2" s="534"/>
      <c r="M2" s="534"/>
      <c r="N2" s="535" t="s">
        <v>1</v>
      </c>
      <c r="O2" s="535"/>
      <c r="P2" s="535"/>
      <c r="Q2" s="535"/>
      <c r="R2" s="535"/>
      <c r="S2" s="535"/>
      <c r="T2" s="535"/>
      <c r="U2" s="534" t="s">
        <v>2</v>
      </c>
      <c r="V2" s="534"/>
      <c r="W2" s="534"/>
      <c r="X2" s="534"/>
      <c r="Y2" s="534"/>
      <c r="Z2" s="534"/>
      <c r="AA2" s="534"/>
      <c r="AB2" s="534"/>
      <c r="AC2" s="535" t="s">
        <v>4</v>
      </c>
      <c r="AD2" s="535"/>
      <c r="AE2" s="535"/>
      <c r="AF2" s="535"/>
      <c r="AG2" s="535"/>
      <c r="AH2" s="535"/>
      <c r="AI2" s="538" t="s">
        <v>220</v>
      </c>
      <c r="AJ2" s="539"/>
      <c r="AK2" s="539"/>
      <c r="AL2" s="539"/>
      <c r="AM2" s="539"/>
      <c r="AN2" s="535" t="s">
        <v>221</v>
      </c>
      <c r="AO2" s="535"/>
      <c r="AP2" s="535"/>
      <c r="AQ2" s="535"/>
      <c r="AR2" s="535"/>
      <c r="AS2" s="539" t="s">
        <v>208</v>
      </c>
      <c r="AT2" s="539"/>
      <c r="AU2" s="539"/>
      <c r="AV2" s="539"/>
      <c r="AW2" s="539"/>
      <c r="AX2" s="540" t="s">
        <v>222</v>
      </c>
      <c r="AY2" s="541"/>
      <c r="AZ2" s="541"/>
      <c r="BA2" s="541"/>
      <c r="BB2" s="541"/>
      <c r="BC2" s="541"/>
      <c r="BD2" s="535" t="s">
        <v>223</v>
      </c>
      <c r="BE2" s="535"/>
      <c r="BF2" s="535"/>
      <c r="BG2" s="535"/>
      <c r="BI2" s="542" t="s">
        <v>63</v>
      </c>
      <c r="BJ2" s="545" t="s">
        <v>275</v>
      </c>
      <c r="BK2" s="545"/>
      <c r="BL2" s="545"/>
      <c r="BM2" s="545"/>
      <c r="BN2" s="546" t="s">
        <v>383</v>
      </c>
      <c r="BO2" s="546"/>
      <c r="BP2" s="546"/>
      <c r="BQ2" s="546"/>
      <c r="BR2" s="546"/>
      <c r="BS2" s="547" t="s">
        <v>291</v>
      </c>
      <c r="BT2" s="547"/>
      <c r="BU2" s="547"/>
      <c r="BV2" s="547"/>
      <c r="BW2" s="548"/>
    </row>
    <row r="3" spans="1:75" ht="21" customHeight="1" thickBot="1">
      <c r="A3" s="530"/>
      <c r="B3" s="532"/>
      <c r="C3" s="116">
        <v>1</v>
      </c>
      <c r="D3" s="117">
        <v>2</v>
      </c>
      <c r="E3" s="117">
        <v>3</v>
      </c>
      <c r="F3" s="117">
        <v>4</v>
      </c>
      <c r="G3" s="117">
        <v>5</v>
      </c>
      <c r="H3" s="117">
        <v>6</v>
      </c>
      <c r="I3" s="117">
        <v>7</v>
      </c>
      <c r="J3" s="117">
        <v>8</v>
      </c>
      <c r="K3" s="117">
        <v>9</v>
      </c>
      <c r="L3" s="117">
        <v>10</v>
      </c>
      <c r="M3" s="117">
        <v>11</v>
      </c>
      <c r="N3" s="118">
        <v>1</v>
      </c>
      <c r="O3" s="118">
        <v>2</v>
      </c>
      <c r="P3" s="118">
        <v>3</v>
      </c>
      <c r="Q3" s="118">
        <v>4</v>
      </c>
      <c r="R3" s="118">
        <v>5</v>
      </c>
      <c r="S3" s="118">
        <v>6</v>
      </c>
      <c r="T3" s="118">
        <v>7</v>
      </c>
      <c r="U3" s="117">
        <v>1</v>
      </c>
      <c r="V3" s="117">
        <v>2</v>
      </c>
      <c r="W3" s="117">
        <v>3</v>
      </c>
      <c r="X3" s="117">
        <v>4</v>
      </c>
      <c r="Y3" s="117">
        <v>5</v>
      </c>
      <c r="Z3" s="117">
        <v>6</v>
      </c>
      <c r="AA3" s="117">
        <v>7</v>
      </c>
      <c r="AB3" s="117">
        <v>8</v>
      </c>
      <c r="AC3" s="118">
        <v>1</v>
      </c>
      <c r="AD3" s="118">
        <v>2</v>
      </c>
      <c r="AE3" s="118">
        <v>3</v>
      </c>
      <c r="AF3" s="118">
        <v>4</v>
      </c>
      <c r="AG3" s="118">
        <v>5</v>
      </c>
      <c r="AH3" s="118">
        <v>6</v>
      </c>
      <c r="AI3" s="119">
        <v>1</v>
      </c>
      <c r="AJ3" s="120">
        <v>2</v>
      </c>
      <c r="AK3" s="120">
        <v>3</v>
      </c>
      <c r="AL3" s="120">
        <v>4</v>
      </c>
      <c r="AM3" s="120">
        <v>5</v>
      </c>
      <c r="AN3" s="118">
        <v>1</v>
      </c>
      <c r="AO3" s="118">
        <v>2</v>
      </c>
      <c r="AP3" s="118">
        <v>3</v>
      </c>
      <c r="AQ3" s="118">
        <v>4</v>
      </c>
      <c r="AR3" s="118">
        <v>5</v>
      </c>
      <c r="AS3" s="120">
        <v>1</v>
      </c>
      <c r="AT3" s="120">
        <v>2</v>
      </c>
      <c r="AU3" s="120">
        <v>3</v>
      </c>
      <c r="AV3" s="120">
        <v>4</v>
      </c>
      <c r="AW3" s="120">
        <v>5</v>
      </c>
      <c r="AX3" s="121">
        <v>1</v>
      </c>
      <c r="AY3" s="122">
        <v>2</v>
      </c>
      <c r="AZ3" s="122">
        <v>3</v>
      </c>
      <c r="BA3" s="122">
        <v>4</v>
      </c>
      <c r="BB3" s="122">
        <v>5</v>
      </c>
      <c r="BC3" s="122">
        <v>6</v>
      </c>
      <c r="BD3" s="118">
        <v>1</v>
      </c>
      <c r="BE3" s="118">
        <v>2</v>
      </c>
      <c r="BF3" s="118">
        <v>3</v>
      </c>
      <c r="BG3" s="118">
        <v>4</v>
      </c>
      <c r="BI3" s="543"/>
      <c r="BJ3" s="198">
        <v>2</v>
      </c>
      <c r="BK3" s="198">
        <v>3</v>
      </c>
      <c r="BL3" s="198">
        <v>4</v>
      </c>
      <c r="BM3" s="198">
        <v>5</v>
      </c>
      <c r="BN3" s="213">
        <v>1</v>
      </c>
      <c r="BO3" s="213">
        <v>2</v>
      </c>
      <c r="BP3" s="213">
        <v>3</v>
      </c>
      <c r="BQ3" s="213">
        <v>4</v>
      </c>
      <c r="BR3" s="213">
        <v>5</v>
      </c>
      <c r="BS3" s="199">
        <v>1</v>
      </c>
      <c r="BT3" s="199">
        <v>2</v>
      </c>
      <c r="BU3" s="199">
        <v>3</v>
      </c>
      <c r="BV3" s="199">
        <v>4</v>
      </c>
      <c r="BW3" s="200">
        <v>5</v>
      </c>
    </row>
    <row r="4" spans="1:75" ht="21" customHeight="1">
      <c r="A4" s="109">
        <v>1</v>
      </c>
      <c r="B4" s="123" t="s">
        <v>30</v>
      </c>
      <c r="C4" s="142"/>
      <c r="D4" s="143"/>
      <c r="E4" s="143"/>
      <c r="F4" s="143"/>
      <c r="G4" s="143"/>
      <c r="H4" s="143"/>
      <c r="I4" s="143"/>
      <c r="J4" s="143"/>
      <c r="K4" s="143"/>
      <c r="L4" s="143"/>
      <c r="M4" s="143"/>
      <c r="N4" s="154"/>
      <c r="O4" s="154" t="s">
        <v>384</v>
      </c>
      <c r="P4" s="154"/>
      <c r="Q4" s="154"/>
      <c r="R4" s="154"/>
      <c r="S4" s="154"/>
      <c r="T4" s="154" t="s">
        <v>384</v>
      </c>
      <c r="U4" s="143"/>
      <c r="V4" s="143"/>
      <c r="W4" s="143"/>
      <c r="X4" s="143"/>
      <c r="Y4" s="143"/>
      <c r="Z4" s="143" t="s">
        <v>384</v>
      </c>
      <c r="AA4" s="143"/>
      <c r="AB4" s="144"/>
      <c r="AC4" s="158" t="s">
        <v>384</v>
      </c>
      <c r="AD4" s="158"/>
      <c r="AE4" s="158"/>
      <c r="AF4" s="158"/>
      <c r="AG4" s="158"/>
      <c r="AH4" s="158"/>
      <c r="AI4" s="129"/>
      <c r="AJ4" s="127"/>
      <c r="AK4" s="127"/>
      <c r="AL4" s="127"/>
      <c r="AM4" s="127"/>
      <c r="AN4" s="128"/>
      <c r="AO4" s="128"/>
      <c r="AP4" s="128"/>
      <c r="AQ4" s="128" t="s">
        <v>384</v>
      </c>
      <c r="AR4" s="128"/>
      <c r="AS4" s="127"/>
      <c r="AT4" s="127"/>
      <c r="AU4" s="127"/>
      <c r="AV4" s="127"/>
      <c r="AW4" s="127"/>
      <c r="AX4" s="129"/>
      <c r="AY4" s="127"/>
      <c r="AZ4" s="127"/>
      <c r="BA4" s="127"/>
      <c r="BB4" s="127"/>
      <c r="BC4" s="127"/>
      <c r="BD4" s="128"/>
      <c r="BE4" s="128"/>
      <c r="BF4" s="128"/>
      <c r="BG4" s="128"/>
      <c r="BI4" s="195" t="s">
        <v>30</v>
      </c>
      <c r="BJ4" s="205"/>
      <c r="BK4" s="205"/>
      <c r="BL4" s="205"/>
      <c r="BM4" s="205"/>
      <c r="BN4" s="154"/>
      <c r="BO4" s="154" t="s">
        <v>384</v>
      </c>
      <c r="BP4" s="154"/>
      <c r="BQ4" s="154" t="s">
        <v>384</v>
      </c>
      <c r="BR4" s="154"/>
      <c r="BS4" s="209" t="s">
        <v>384</v>
      </c>
      <c r="BT4" s="201"/>
      <c r="BU4" s="201" t="s">
        <v>384</v>
      </c>
      <c r="BV4" s="201"/>
      <c r="BW4" s="202"/>
    </row>
    <row r="5" spans="1:75" ht="21" customHeight="1">
      <c r="A5" s="5">
        <v>2</v>
      </c>
      <c r="B5" s="124" t="s">
        <v>77</v>
      </c>
      <c r="C5" s="145"/>
      <c r="D5" s="146"/>
      <c r="E5" s="146"/>
      <c r="F5" s="146"/>
      <c r="G5" s="146" t="s">
        <v>384</v>
      </c>
      <c r="H5" s="146"/>
      <c r="I5" s="146"/>
      <c r="J5" s="146"/>
      <c r="K5" s="146" t="s">
        <v>384</v>
      </c>
      <c r="L5" s="146"/>
      <c r="M5" s="146"/>
      <c r="N5" s="155"/>
      <c r="O5" s="155"/>
      <c r="P5" s="155"/>
      <c r="Q5" s="155"/>
      <c r="R5" s="155"/>
      <c r="S5" s="155"/>
      <c r="T5" s="155"/>
      <c r="U5" s="146"/>
      <c r="V5" s="146"/>
      <c r="W5" s="146" t="s">
        <v>384</v>
      </c>
      <c r="X5" s="146"/>
      <c r="Y5" s="146"/>
      <c r="Z5" s="146"/>
      <c r="AA5" s="146"/>
      <c r="AB5" s="147"/>
      <c r="AC5" s="159" t="s">
        <v>384</v>
      </c>
      <c r="AD5" s="159"/>
      <c r="AE5" s="159"/>
      <c r="AF5" s="159"/>
      <c r="AG5" s="159"/>
      <c r="AH5" s="159"/>
      <c r="AI5" s="132"/>
      <c r="AJ5" s="130"/>
      <c r="AK5" s="130"/>
      <c r="AL5" s="130" t="s">
        <v>384</v>
      </c>
      <c r="AM5" s="130"/>
      <c r="AN5" s="131"/>
      <c r="AO5" s="131" t="s">
        <v>384</v>
      </c>
      <c r="AP5" s="131"/>
      <c r="AQ5" s="131"/>
      <c r="AR5" s="131"/>
      <c r="AS5" s="130"/>
      <c r="AT5" s="130"/>
      <c r="AU5" s="130"/>
      <c r="AV5" s="130"/>
      <c r="AW5" s="130"/>
      <c r="AX5" s="132"/>
      <c r="AY5" s="130"/>
      <c r="AZ5" s="130"/>
      <c r="BA5" s="130"/>
      <c r="BB5" s="130"/>
      <c r="BC5" s="130"/>
      <c r="BD5" s="131"/>
      <c r="BE5" s="131"/>
      <c r="BF5" s="131"/>
      <c r="BG5" s="131"/>
      <c r="BI5" s="196" t="s">
        <v>77</v>
      </c>
      <c r="BJ5" s="206"/>
      <c r="BK5" s="206"/>
      <c r="BL5" s="206" t="s">
        <v>384</v>
      </c>
      <c r="BM5" s="206"/>
      <c r="BN5" s="155"/>
      <c r="BO5" s="155" t="s">
        <v>384</v>
      </c>
      <c r="BP5" s="155"/>
      <c r="BQ5" s="155"/>
      <c r="BR5" s="155"/>
      <c r="BS5" s="210"/>
      <c r="BT5" s="203"/>
      <c r="BU5" s="203"/>
      <c r="BV5" s="203"/>
      <c r="BW5" s="204"/>
    </row>
    <row r="6" spans="1:75" ht="21" customHeight="1">
      <c r="A6" s="5">
        <v>3</v>
      </c>
      <c r="B6" s="124" t="s">
        <v>36</v>
      </c>
      <c r="C6" s="145"/>
      <c r="D6" s="146"/>
      <c r="E6" s="146"/>
      <c r="F6" s="146"/>
      <c r="G6" s="146"/>
      <c r="H6" s="146"/>
      <c r="I6" s="146"/>
      <c r="J6" s="146" t="s">
        <v>384</v>
      </c>
      <c r="K6" s="146"/>
      <c r="L6" s="146"/>
      <c r="M6" s="146"/>
      <c r="N6" s="155" t="s">
        <v>384</v>
      </c>
      <c r="O6" s="155"/>
      <c r="P6" s="155"/>
      <c r="Q6" s="155"/>
      <c r="R6" s="155"/>
      <c r="S6" s="155"/>
      <c r="T6" s="155"/>
      <c r="U6" s="146"/>
      <c r="V6" s="146"/>
      <c r="W6" s="146"/>
      <c r="X6" s="146"/>
      <c r="Y6" s="146"/>
      <c r="Z6" s="146"/>
      <c r="AA6" s="146"/>
      <c r="AB6" s="147"/>
      <c r="AC6" s="159" t="s">
        <v>384</v>
      </c>
      <c r="AD6" s="159" t="s">
        <v>384</v>
      </c>
      <c r="AE6" s="159"/>
      <c r="AF6" s="159"/>
      <c r="AG6" s="159"/>
      <c r="AH6" s="159"/>
      <c r="AI6" s="132"/>
      <c r="AJ6" s="130"/>
      <c r="AK6" s="130"/>
      <c r="AL6" s="130"/>
      <c r="AM6" s="130"/>
      <c r="AN6" s="131" t="s">
        <v>384</v>
      </c>
      <c r="AO6" s="131"/>
      <c r="AP6" s="131" t="s">
        <v>384</v>
      </c>
      <c r="AQ6" s="131"/>
      <c r="AR6" s="131"/>
      <c r="AS6" s="130"/>
      <c r="AT6" s="130"/>
      <c r="AU6" s="130"/>
      <c r="AV6" s="130"/>
      <c r="AW6" s="130"/>
      <c r="AX6" s="132"/>
      <c r="AY6" s="130"/>
      <c r="AZ6" s="130"/>
      <c r="BA6" s="130"/>
      <c r="BB6" s="130"/>
      <c r="BC6" s="130"/>
      <c r="BD6" s="131"/>
      <c r="BE6" s="131"/>
      <c r="BF6" s="131"/>
      <c r="BG6" s="131"/>
      <c r="BI6" s="196" t="s">
        <v>36</v>
      </c>
      <c r="BJ6" s="206"/>
      <c r="BK6" s="206"/>
      <c r="BL6" s="206"/>
      <c r="BM6" s="206"/>
      <c r="BN6" s="155" t="s">
        <v>384</v>
      </c>
      <c r="BO6" s="155"/>
      <c r="BP6" s="155" t="s">
        <v>384</v>
      </c>
      <c r="BQ6" s="155"/>
      <c r="BR6" s="155"/>
      <c r="BS6" s="210" t="s">
        <v>384</v>
      </c>
      <c r="BT6" s="203"/>
      <c r="BU6" s="203"/>
      <c r="BV6" s="203"/>
      <c r="BW6" s="204" t="s">
        <v>384</v>
      </c>
    </row>
    <row r="7" spans="1:75" ht="21" customHeight="1">
      <c r="A7" s="5">
        <v>4</v>
      </c>
      <c r="B7" s="125" t="s">
        <v>12</v>
      </c>
      <c r="C7" s="145"/>
      <c r="D7" s="146"/>
      <c r="E7" s="146"/>
      <c r="F7" s="146"/>
      <c r="G7" s="146"/>
      <c r="H7" s="146"/>
      <c r="I7" s="146"/>
      <c r="J7" s="146"/>
      <c r="K7" s="146"/>
      <c r="L7" s="146"/>
      <c r="M7" s="146"/>
      <c r="N7" s="155"/>
      <c r="O7" s="155"/>
      <c r="P7" s="155"/>
      <c r="Q7" s="155"/>
      <c r="R7" s="155"/>
      <c r="S7" s="155"/>
      <c r="T7" s="155"/>
      <c r="U7" s="146" t="s">
        <v>384</v>
      </c>
      <c r="V7" s="146" t="s">
        <v>384</v>
      </c>
      <c r="W7" s="146" t="s">
        <v>384</v>
      </c>
      <c r="X7" s="146" t="s">
        <v>384</v>
      </c>
      <c r="Y7" s="146" t="s">
        <v>384</v>
      </c>
      <c r="Z7" s="146"/>
      <c r="AA7" s="146" t="s">
        <v>384</v>
      </c>
      <c r="AB7" s="147" t="s">
        <v>384</v>
      </c>
      <c r="AC7" s="159" t="s">
        <v>384</v>
      </c>
      <c r="AD7" s="159" t="s">
        <v>384</v>
      </c>
      <c r="AE7" s="159" t="s">
        <v>384</v>
      </c>
      <c r="AF7" s="159" t="s">
        <v>384</v>
      </c>
      <c r="AG7" s="159" t="s">
        <v>384</v>
      </c>
      <c r="AH7" s="159" t="s">
        <v>384</v>
      </c>
      <c r="AI7" s="132"/>
      <c r="AJ7" s="130"/>
      <c r="AK7" s="130"/>
      <c r="AL7" s="130"/>
      <c r="AM7" s="130"/>
      <c r="AN7" s="131"/>
      <c r="AO7" s="131"/>
      <c r="AP7" s="131"/>
      <c r="AQ7" s="131"/>
      <c r="AR7" s="131"/>
      <c r="AS7" s="130"/>
      <c r="AT7" s="130"/>
      <c r="AU7" s="130"/>
      <c r="AV7" s="130"/>
      <c r="AW7" s="130"/>
      <c r="AX7" s="132"/>
      <c r="AY7" s="130"/>
      <c r="AZ7" s="130"/>
      <c r="BA7" s="130"/>
      <c r="BB7" s="130"/>
      <c r="BC7" s="130"/>
      <c r="BD7" s="131"/>
      <c r="BE7" s="131"/>
      <c r="BF7" s="131"/>
      <c r="BG7" s="131"/>
      <c r="BI7" s="197" t="s">
        <v>12</v>
      </c>
      <c r="BJ7" s="206"/>
      <c r="BK7" s="206"/>
      <c r="BL7" s="206"/>
      <c r="BM7" s="206"/>
      <c r="BN7" s="155"/>
      <c r="BO7" s="155"/>
      <c r="BP7" s="155"/>
      <c r="BQ7" s="155"/>
      <c r="BR7" s="155"/>
      <c r="BS7" s="210" t="s">
        <v>384</v>
      </c>
      <c r="BT7" s="203" t="s">
        <v>384</v>
      </c>
      <c r="BU7" s="203" t="s">
        <v>384</v>
      </c>
      <c r="BV7" s="203" t="s">
        <v>384</v>
      </c>
      <c r="BW7" s="204"/>
    </row>
    <row r="8" spans="1:75" ht="21" customHeight="1">
      <c r="A8" s="5">
        <v>5</v>
      </c>
      <c r="B8" s="124" t="s">
        <v>31</v>
      </c>
      <c r="C8" s="145"/>
      <c r="D8" s="146"/>
      <c r="E8" s="146"/>
      <c r="F8" s="146"/>
      <c r="G8" s="146"/>
      <c r="H8" s="146"/>
      <c r="I8" s="146"/>
      <c r="J8" s="146"/>
      <c r="K8" s="146"/>
      <c r="L8" s="146" t="s">
        <v>384</v>
      </c>
      <c r="M8" s="146" t="s">
        <v>384</v>
      </c>
      <c r="N8" s="155" t="s">
        <v>384</v>
      </c>
      <c r="O8" s="155" t="s">
        <v>384</v>
      </c>
      <c r="P8" s="155"/>
      <c r="Q8" s="155"/>
      <c r="R8" s="155" t="s">
        <v>384</v>
      </c>
      <c r="S8" s="155"/>
      <c r="T8" s="155"/>
      <c r="U8" s="146" t="s">
        <v>384</v>
      </c>
      <c r="V8" s="146"/>
      <c r="W8" s="146" t="s">
        <v>384</v>
      </c>
      <c r="X8" s="146"/>
      <c r="Y8" s="146"/>
      <c r="Z8" s="146"/>
      <c r="AA8" s="146" t="s">
        <v>384</v>
      </c>
      <c r="AB8" s="147"/>
      <c r="AC8" s="159"/>
      <c r="AD8" s="159"/>
      <c r="AE8" s="159"/>
      <c r="AF8" s="159"/>
      <c r="AG8" s="159"/>
      <c r="AH8" s="159"/>
      <c r="AI8" s="132"/>
      <c r="AJ8" s="130"/>
      <c r="AK8" s="130"/>
      <c r="AL8" s="130"/>
      <c r="AM8" s="130"/>
      <c r="AN8" s="131" t="s">
        <v>384</v>
      </c>
      <c r="AO8" s="131"/>
      <c r="AP8" s="131"/>
      <c r="AQ8" s="131" t="s">
        <v>384</v>
      </c>
      <c r="AR8" s="131" t="s">
        <v>384</v>
      </c>
      <c r="AS8" s="130"/>
      <c r="AT8" s="130"/>
      <c r="AU8" s="130"/>
      <c r="AV8" s="130"/>
      <c r="AW8" s="130"/>
      <c r="AX8" s="132"/>
      <c r="AY8" s="130"/>
      <c r="AZ8" s="130"/>
      <c r="BA8" s="130"/>
      <c r="BB8" s="130"/>
      <c r="BC8" s="130"/>
      <c r="BD8" s="131"/>
      <c r="BE8" s="131"/>
      <c r="BF8" s="131"/>
      <c r="BG8" s="131"/>
      <c r="BI8" s="196" t="s">
        <v>31</v>
      </c>
      <c r="BJ8" s="206"/>
      <c r="BK8" s="206"/>
      <c r="BL8" s="206"/>
      <c r="BM8" s="206"/>
      <c r="BN8" s="155" t="s">
        <v>384</v>
      </c>
      <c r="BO8" s="155"/>
      <c r="BP8" s="155"/>
      <c r="BQ8" s="155" t="s">
        <v>384</v>
      </c>
      <c r="BR8" s="155" t="s">
        <v>384</v>
      </c>
      <c r="BS8" s="210"/>
      <c r="BT8" s="203"/>
      <c r="BU8" s="203"/>
      <c r="BV8" s="203"/>
      <c r="BW8" s="204"/>
    </row>
    <row r="9" spans="1:75" ht="21" customHeight="1">
      <c r="A9" s="5">
        <v>6</v>
      </c>
      <c r="B9" s="125" t="s">
        <v>32</v>
      </c>
      <c r="C9" s="145"/>
      <c r="D9" s="146"/>
      <c r="E9" s="146"/>
      <c r="F9" s="146"/>
      <c r="G9" s="146"/>
      <c r="H9" s="146"/>
      <c r="I9" s="146"/>
      <c r="J9" s="146"/>
      <c r="K9" s="146"/>
      <c r="L9" s="146"/>
      <c r="M9" s="146"/>
      <c r="N9" s="155"/>
      <c r="O9" s="155"/>
      <c r="P9" s="155"/>
      <c r="Q9" s="155"/>
      <c r="R9" s="155"/>
      <c r="S9" s="155"/>
      <c r="T9" s="155"/>
      <c r="U9" s="146" t="s">
        <v>384</v>
      </c>
      <c r="V9" s="146" t="s">
        <v>384</v>
      </c>
      <c r="W9" s="146" t="s">
        <v>384</v>
      </c>
      <c r="X9" s="146" t="s">
        <v>384</v>
      </c>
      <c r="Y9" s="146" t="s">
        <v>384</v>
      </c>
      <c r="Z9" s="146"/>
      <c r="AA9" s="146" t="s">
        <v>384</v>
      </c>
      <c r="AB9" s="147" t="s">
        <v>384</v>
      </c>
      <c r="AC9" s="159" t="s">
        <v>384</v>
      </c>
      <c r="AD9" s="159" t="s">
        <v>384</v>
      </c>
      <c r="AE9" s="159" t="s">
        <v>384</v>
      </c>
      <c r="AF9" s="159" t="s">
        <v>384</v>
      </c>
      <c r="AG9" s="159" t="s">
        <v>384</v>
      </c>
      <c r="AH9" s="159" t="s">
        <v>384</v>
      </c>
      <c r="AI9" s="132"/>
      <c r="AJ9" s="130"/>
      <c r="AK9" s="130"/>
      <c r="AL9" s="130"/>
      <c r="AM9" s="130"/>
      <c r="AN9" s="131"/>
      <c r="AO9" s="131"/>
      <c r="AP9" s="131"/>
      <c r="AQ9" s="131"/>
      <c r="AR9" s="131"/>
      <c r="AS9" s="130"/>
      <c r="AT9" s="130"/>
      <c r="AU9" s="130"/>
      <c r="AV9" s="130"/>
      <c r="AW9" s="130"/>
      <c r="AX9" s="132"/>
      <c r="AY9" s="130"/>
      <c r="AZ9" s="130"/>
      <c r="BA9" s="130"/>
      <c r="BB9" s="130"/>
      <c r="BC9" s="130"/>
      <c r="BD9" s="131"/>
      <c r="BE9" s="131"/>
      <c r="BF9" s="131"/>
      <c r="BG9" s="131"/>
      <c r="BI9" s="197" t="s">
        <v>32</v>
      </c>
      <c r="BJ9" s="206"/>
      <c r="BK9" s="206"/>
      <c r="BL9" s="206"/>
      <c r="BM9" s="206"/>
      <c r="BN9" s="155"/>
      <c r="BO9" s="155"/>
      <c r="BP9" s="155"/>
      <c r="BQ9" s="155"/>
      <c r="BR9" s="155"/>
      <c r="BS9" s="210" t="s">
        <v>384</v>
      </c>
      <c r="BT9" s="203" t="s">
        <v>384</v>
      </c>
      <c r="BU9" s="203" t="s">
        <v>384</v>
      </c>
      <c r="BV9" s="203" t="s">
        <v>384</v>
      </c>
      <c r="BW9" s="204"/>
    </row>
    <row r="10" spans="1:75" ht="21" customHeight="1">
      <c r="A10" s="5">
        <v>7</v>
      </c>
      <c r="B10" s="124" t="s">
        <v>33</v>
      </c>
      <c r="C10" s="145"/>
      <c r="D10" s="146" t="s">
        <v>384</v>
      </c>
      <c r="E10" s="146" t="s">
        <v>384</v>
      </c>
      <c r="F10" s="146" t="s">
        <v>384</v>
      </c>
      <c r="G10" s="146" t="s">
        <v>384</v>
      </c>
      <c r="H10" s="146" t="s">
        <v>384</v>
      </c>
      <c r="I10" s="146" t="s">
        <v>384</v>
      </c>
      <c r="J10" s="146" t="s">
        <v>384</v>
      </c>
      <c r="K10" s="146" t="s">
        <v>384</v>
      </c>
      <c r="L10" s="146" t="s">
        <v>384</v>
      </c>
      <c r="M10" s="146" t="s">
        <v>384</v>
      </c>
      <c r="N10" s="155" t="s">
        <v>384</v>
      </c>
      <c r="O10" s="155" t="s">
        <v>384</v>
      </c>
      <c r="P10" s="155" t="s">
        <v>384</v>
      </c>
      <c r="Q10" s="155" t="s">
        <v>384</v>
      </c>
      <c r="R10" s="155" t="s">
        <v>384</v>
      </c>
      <c r="S10" s="155" t="s">
        <v>384</v>
      </c>
      <c r="T10" s="155" t="s">
        <v>384</v>
      </c>
      <c r="U10" s="146"/>
      <c r="V10" s="146"/>
      <c r="W10" s="146"/>
      <c r="X10" s="146"/>
      <c r="Y10" s="146"/>
      <c r="Z10" s="146"/>
      <c r="AA10" s="146"/>
      <c r="AB10" s="147"/>
      <c r="AC10" s="159"/>
      <c r="AD10" s="159"/>
      <c r="AE10" s="159"/>
      <c r="AF10" s="159"/>
      <c r="AG10" s="159"/>
      <c r="AH10" s="159"/>
      <c r="AI10" s="132"/>
      <c r="AJ10" s="130" t="s">
        <v>384</v>
      </c>
      <c r="AK10" s="130" t="s">
        <v>384</v>
      </c>
      <c r="AL10" s="130" t="s">
        <v>384</v>
      </c>
      <c r="AM10" s="130" t="s">
        <v>384</v>
      </c>
      <c r="AN10" s="131" t="s">
        <v>384</v>
      </c>
      <c r="AO10" s="131" t="s">
        <v>384</v>
      </c>
      <c r="AP10" s="131" t="s">
        <v>384</v>
      </c>
      <c r="AQ10" s="131" t="s">
        <v>384</v>
      </c>
      <c r="AR10" s="131" t="s">
        <v>384</v>
      </c>
      <c r="AS10" s="130"/>
      <c r="AT10" s="130"/>
      <c r="AU10" s="130"/>
      <c r="AV10" s="130"/>
      <c r="AW10" s="130"/>
      <c r="AX10" s="132"/>
      <c r="AY10" s="130"/>
      <c r="AZ10" s="130"/>
      <c r="BA10" s="130"/>
      <c r="BB10" s="130"/>
      <c r="BC10" s="130"/>
      <c r="BD10" s="131"/>
      <c r="BE10" s="131"/>
      <c r="BF10" s="131"/>
      <c r="BG10" s="131"/>
      <c r="BI10" s="196" t="s">
        <v>33</v>
      </c>
      <c r="BJ10" s="206" t="s">
        <v>384</v>
      </c>
      <c r="BK10" s="206" t="s">
        <v>384</v>
      </c>
      <c r="BL10" s="206" t="s">
        <v>384</v>
      </c>
      <c r="BM10" s="206" t="s">
        <v>384</v>
      </c>
      <c r="BN10" s="155" t="s">
        <v>384</v>
      </c>
      <c r="BO10" s="155" t="s">
        <v>384</v>
      </c>
      <c r="BP10" s="155" t="s">
        <v>384</v>
      </c>
      <c r="BQ10" s="155" t="s">
        <v>384</v>
      </c>
      <c r="BR10" s="155" t="s">
        <v>384</v>
      </c>
      <c r="BS10" s="210"/>
      <c r="BT10" s="203"/>
      <c r="BU10" s="203"/>
      <c r="BV10" s="203"/>
      <c r="BW10" s="204"/>
    </row>
    <row r="11" spans="1:75" ht="21" customHeight="1">
      <c r="A11" s="5">
        <v>8</v>
      </c>
      <c r="B11" s="125" t="s">
        <v>3</v>
      </c>
      <c r="C11" s="145"/>
      <c r="D11" s="146"/>
      <c r="E11" s="146"/>
      <c r="F11" s="146"/>
      <c r="G11" s="146"/>
      <c r="H11" s="146"/>
      <c r="I11" s="146"/>
      <c r="J11" s="146"/>
      <c r="K11" s="146"/>
      <c r="L11" s="146"/>
      <c r="M11" s="146"/>
      <c r="N11" s="155"/>
      <c r="O11" s="155"/>
      <c r="P11" s="155"/>
      <c r="Q11" s="155"/>
      <c r="R11" s="155"/>
      <c r="S11" s="155"/>
      <c r="T11" s="155"/>
      <c r="U11" s="146" t="s">
        <v>384</v>
      </c>
      <c r="V11" s="146" t="s">
        <v>384</v>
      </c>
      <c r="W11" s="146" t="s">
        <v>384</v>
      </c>
      <c r="X11" s="146" t="s">
        <v>384</v>
      </c>
      <c r="Y11" s="146" t="s">
        <v>384</v>
      </c>
      <c r="Z11" s="146" t="s">
        <v>384</v>
      </c>
      <c r="AA11" s="146" t="s">
        <v>384</v>
      </c>
      <c r="AB11" s="147" t="s">
        <v>384</v>
      </c>
      <c r="AC11" s="159" t="s">
        <v>384</v>
      </c>
      <c r="AD11" s="159" t="s">
        <v>384</v>
      </c>
      <c r="AE11" s="159" t="s">
        <v>384</v>
      </c>
      <c r="AF11" s="159" t="s">
        <v>384</v>
      </c>
      <c r="AG11" s="159" t="s">
        <v>384</v>
      </c>
      <c r="AH11" s="159" t="s">
        <v>384</v>
      </c>
      <c r="AI11" s="132"/>
      <c r="AJ11" s="130"/>
      <c r="AK11" s="130"/>
      <c r="AL11" s="130"/>
      <c r="AM11" s="130"/>
      <c r="AN11" s="131"/>
      <c r="AO11" s="131"/>
      <c r="AP11" s="131"/>
      <c r="AQ11" s="131"/>
      <c r="AR11" s="131"/>
      <c r="AS11" s="130"/>
      <c r="AT11" s="130"/>
      <c r="AU11" s="130"/>
      <c r="AV11" s="130"/>
      <c r="AW11" s="130"/>
      <c r="AX11" s="132"/>
      <c r="AY11" s="130"/>
      <c r="AZ11" s="130"/>
      <c r="BA11" s="130"/>
      <c r="BB11" s="130"/>
      <c r="BC11" s="130"/>
      <c r="BD11" s="131"/>
      <c r="BE11" s="131"/>
      <c r="BF11" s="131"/>
      <c r="BG11" s="131"/>
      <c r="BI11" s="197" t="s">
        <v>3</v>
      </c>
      <c r="BJ11" s="206"/>
      <c r="BK11" s="206"/>
      <c r="BL11" s="206"/>
      <c r="BM11" s="206"/>
      <c r="BN11" s="155"/>
      <c r="BO11" s="155"/>
      <c r="BP11" s="155"/>
      <c r="BQ11" s="155"/>
      <c r="BR11" s="155"/>
      <c r="BS11" s="210" t="s">
        <v>384</v>
      </c>
      <c r="BT11" s="203" t="s">
        <v>384</v>
      </c>
      <c r="BU11" s="203" t="s">
        <v>384</v>
      </c>
      <c r="BV11" s="203" t="s">
        <v>384</v>
      </c>
      <c r="BW11" s="204" t="s">
        <v>384</v>
      </c>
    </row>
    <row r="12" spans="1:75" ht="21" customHeight="1">
      <c r="A12" s="5">
        <v>9</v>
      </c>
      <c r="B12" s="125" t="s">
        <v>60</v>
      </c>
      <c r="C12" s="145"/>
      <c r="D12" s="146"/>
      <c r="E12" s="146"/>
      <c r="F12" s="146"/>
      <c r="G12" s="146"/>
      <c r="H12" s="146"/>
      <c r="I12" s="146"/>
      <c r="J12" s="146"/>
      <c r="K12" s="146"/>
      <c r="L12" s="146"/>
      <c r="M12" s="146"/>
      <c r="N12" s="155"/>
      <c r="O12" s="155"/>
      <c r="P12" s="155"/>
      <c r="Q12" s="155"/>
      <c r="R12" s="155"/>
      <c r="S12" s="155"/>
      <c r="T12" s="155"/>
      <c r="U12" s="146" t="s">
        <v>384</v>
      </c>
      <c r="V12" s="146" t="s">
        <v>384</v>
      </c>
      <c r="W12" s="146" t="s">
        <v>384</v>
      </c>
      <c r="X12" s="146" t="s">
        <v>384</v>
      </c>
      <c r="Y12" s="146" t="s">
        <v>384</v>
      </c>
      <c r="Z12" s="146"/>
      <c r="AA12" s="146" t="s">
        <v>384</v>
      </c>
      <c r="AB12" s="147" t="s">
        <v>384</v>
      </c>
      <c r="AC12" s="159" t="s">
        <v>384</v>
      </c>
      <c r="AD12" s="159" t="s">
        <v>384</v>
      </c>
      <c r="AE12" s="159" t="s">
        <v>384</v>
      </c>
      <c r="AF12" s="159" t="s">
        <v>384</v>
      </c>
      <c r="AG12" s="159" t="s">
        <v>384</v>
      </c>
      <c r="AH12" s="159" t="s">
        <v>384</v>
      </c>
      <c r="AI12" s="132"/>
      <c r="AJ12" s="130"/>
      <c r="AK12" s="130"/>
      <c r="AL12" s="130"/>
      <c r="AM12" s="130"/>
      <c r="AN12" s="131"/>
      <c r="AO12" s="131"/>
      <c r="AP12" s="131"/>
      <c r="AQ12" s="131"/>
      <c r="AR12" s="131"/>
      <c r="AS12" s="130"/>
      <c r="AT12" s="130"/>
      <c r="AU12" s="130"/>
      <c r="AV12" s="130"/>
      <c r="AW12" s="130"/>
      <c r="AX12" s="132"/>
      <c r="AY12" s="130"/>
      <c r="AZ12" s="130"/>
      <c r="BA12" s="130"/>
      <c r="BB12" s="130"/>
      <c r="BC12" s="130"/>
      <c r="BD12" s="131"/>
      <c r="BE12" s="131"/>
      <c r="BF12" s="131"/>
      <c r="BG12" s="131"/>
      <c r="BI12" s="197" t="s">
        <v>60</v>
      </c>
      <c r="BJ12" s="206"/>
      <c r="BK12" s="206"/>
      <c r="BL12" s="206"/>
      <c r="BM12" s="206"/>
      <c r="BN12" s="155"/>
      <c r="BO12" s="155"/>
      <c r="BP12" s="155"/>
      <c r="BQ12" s="155"/>
      <c r="BR12" s="155"/>
      <c r="BS12" s="210" t="s">
        <v>384</v>
      </c>
      <c r="BT12" s="203" t="s">
        <v>384</v>
      </c>
      <c r="BU12" s="203" t="s">
        <v>384</v>
      </c>
      <c r="BV12" s="203" t="s">
        <v>384</v>
      </c>
      <c r="BW12" s="204" t="s">
        <v>384</v>
      </c>
    </row>
    <row r="13" spans="1:75" ht="21" customHeight="1">
      <c r="A13" s="5">
        <v>10</v>
      </c>
      <c r="B13" s="124" t="s">
        <v>39</v>
      </c>
      <c r="C13" s="145"/>
      <c r="D13" s="146" t="s">
        <v>384</v>
      </c>
      <c r="E13" s="146" t="s">
        <v>384</v>
      </c>
      <c r="F13" s="146" t="s">
        <v>384</v>
      </c>
      <c r="G13" s="146" t="s">
        <v>384</v>
      </c>
      <c r="H13" s="146" t="s">
        <v>384</v>
      </c>
      <c r="I13" s="146" t="s">
        <v>384</v>
      </c>
      <c r="J13" s="146" t="s">
        <v>384</v>
      </c>
      <c r="K13" s="146" t="s">
        <v>384</v>
      </c>
      <c r="L13" s="146"/>
      <c r="M13" s="146"/>
      <c r="N13" s="155"/>
      <c r="O13" s="155"/>
      <c r="P13" s="155"/>
      <c r="Q13" s="155"/>
      <c r="R13" s="155"/>
      <c r="S13" s="155"/>
      <c r="T13" s="155"/>
      <c r="U13" s="146"/>
      <c r="V13" s="146"/>
      <c r="W13" s="146"/>
      <c r="X13" s="146"/>
      <c r="Y13" s="146"/>
      <c r="Z13" s="146"/>
      <c r="AA13" s="146"/>
      <c r="AB13" s="147"/>
      <c r="AC13" s="159" t="s">
        <v>384</v>
      </c>
      <c r="AD13" s="159" t="s">
        <v>384</v>
      </c>
      <c r="AE13" s="159"/>
      <c r="AF13" s="159"/>
      <c r="AG13" s="159"/>
      <c r="AH13" s="159"/>
      <c r="AI13" s="132"/>
      <c r="AJ13" s="130" t="s">
        <v>384</v>
      </c>
      <c r="AK13" s="130" t="s">
        <v>384</v>
      </c>
      <c r="AL13" s="130" t="s">
        <v>384</v>
      </c>
      <c r="AM13" s="130" t="s">
        <v>384</v>
      </c>
      <c r="AN13" s="131"/>
      <c r="AO13" s="131"/>
      <c r="AP13" s="131"/>
      <c r="AQ13" s="131"/>
      <c r="AR13" s="131"/>
      <c r="AS13" s="130"/>
      <c r="AT13" s="130"/>
      <c r="AU13" s="130"/>
      <c r="AV13" s="130"/>
      <c r="AW13" s="130"/>
      <c r="AX13" s="132"/>
      <c r="AY13" s="130"/>
      <c r="AZ13" s="130"/>
      <c r="BA13" s="130"/>
      <c r="BB13" s="130"/>
      <c r="BC13" s="130"/>
      <c r="BD13" s="131"/>
      <c r="BE13" s="131"/>
      <c r="BF13" s="131"/>
      <c r="BG13" s="131"/>
      <c r="BI13" s="196" t="s">
        <v>39</v>
      </c>
      <c r="BJ13" s="206"/>
      <c r="BK13" s="206" t="s">
        <v>384</v>
      </c>
      <c r="BL13" s="206" t="s">
        <v>384</v>
      </c>
      <c r="BM13" s="206" t="s">
        <v>384</v>
      </c>
      <c r="BN13" s="155"/>
      <c r="BO13" s="155"/>
      <c r="BP13" s="155"/>
      <c r="BQ13" s="155"/>
      <c r="BR13" s="155"/>
      <c r="BS13" s="210"/>
      <c r="BT13" s="203"/>
      <c r="BU13" s="203"/>
      <c r="BV13" s="203"/>
      <c r="BW13" s="204"/>
    </row>
    <row r="14" spans="1:75" ht="21" customHeight="1">
      <c r="A14" s="5">
        <v>11</v>
      </c>
      <c r="B14" s="125" t="s">
        <v>61</v>
      </c>
      <c r="C14" s="145"/>
      <c r="D14" s="146"/>
      <c r="E14" s="146"/>
      <c r="F14" s="146"/>
      <c r="G14" s="146"/>
      <c r="H14" s="146"/>
      <c r="I14" s="146"/>
      <c r="J14" s="146"/>
      <c r="K14" s="146"/>
      <c r="L14" s="146"/>
      <c r="M14" s="146"/>
      <c r="N14" s="155"/>
      <c r="O14" s="155"/>
      <c r="P14" s="155"/>
      <c r="Q14" s="155"/>
      <c r="R14" s="155"/>
      <c r="S14" s="155"/>
      <c r="T14" s="155"/>
      <c r="U14" s="146" t="s">
        <v>384</v>
      </c>
      <c r="V14" s="146" t="s">
        <v>384</v>
      </c>
      <c r="W14" s="146" t="s">
        <v>384</v>
      </c>
      <c r="X14" s="146" t="s">
        <v>384</v>
      </c>
      <c r="Y14" s="146" t="s">
        <v>384</v>
      </c>
      <c r="Z14" s="146" t="s">
        <v>384</v>
      </c>
      <c r="AA14" s="146" t="s">
        <v>384</v>
      </c>
      <c r="AB14" s="147" t="s">
        <v>384</v>
      </c>
      <c r="AC14" s="159" t="s">
        <v>384</v>
      </c>
      <c r="AD14" s="159" t="s">
        <v>384</v>
      </c>
      <c r="AE14" s="159" t="s">
        <v>384</v>
      </c>
      <c r="AF14" s="159" t="s">
        <v>384</v>
      </c>
      <c r="AG14" s="159" t="s">
        <v>384</v>
      </c>
      <c r="AH14" s="159" t="s">
        <v>384</v>
      </c>
      <c r="AI14" s="132"/>
      <c r="AJ14" s="130"/>
      <c r="AK14" s="130"/>
      <c r="AL14" s="130"/>
      <c r="AM14" s="130"/>
      <c r="AN14" s="131"/>
      <c r="AO14" s="131"/>
      <c r="AP14" s="131"/>
      <c r="AQ14" s="131"/>
      <c r="AR14" s="131"/>
      <c r="AS14" s="130"/>
      <c r="AT14" s="130"/>
      <c r="AU14" s="130"/>
      <c r="AV14" s="130"/>
      <c r="AW14" s="130"/>
      <c r="AX14" s="132"/>
      <c r="AY14" s="130"/>
      <c r="AZ14" s="130"/>
      <c r="BA14" s="130"/>
      <c r="BB14" s="130"/>
      <c r="BC14" s="130"/>
      <c r="BD14" s="131"/>
      <c r="BE14" s="131"/>
      <c r="BF14" s="131"/>
      <c r="BG14" s="131"/>
      <c r="BI14" s="197" t="s">
        <v>61</v>
      </c>
      <c r="BJ14" s="206"/>
      <c r="BK14" s="206"/>
      <c r="BL14" s="206"/>
      <c r="BM14" s="206"/>
      <c r="BN14" s="155"/>
      <c r="BO14" s="155"/>
      <c r="BP14" s="155"/>
      <c r="BQ14" s="155"/>
      <c r="BR14" s="155"/>
      <c r="BS14" s="210" t="s">
        <v>384</v>
      </c>
      <c r="BT14" s="203" t="s">
        <v>384</v>
      </c>
      <c r="BU14" s="203" t="s">
        <v>384</v>
      </c>
      <c r="BV14" s="203" t="s">
        <v>384</v>
      </c>
      <c r="BW14" s="204" t="s">
        <v>384</v>
      </c>
    </row>
    <row r="15" spans="1:75" ht="21" customHeight="1">
      <c r="A15" s="5">
        <v>12</v>
      </c>
      <c r="B15" s="124" t="s">
        <v>40</v>
      </c>
      <c r="C15" s="145"/>
      <c r="D15" s="146"/>
      <c r="E15" s="146"/>
      <c r="F15" s="146"/>
      <c r="G15" s="146" t="s">
        <v>384</v>
      </c>
      <c r="H15" s="146"/>
      <c r="I15" s="146"/>
      <c r="J15" s="146"/>
      <c r="K15" s="146" t="s">
        <v>384</v>
      </c>
      <c r="L15" s="146"/>
      <c r="M15" s="146"/>
      <c r="N15" s="155"/>
      <c r="O15" s="155"/>
      <c r="P15" s="155"/>
      <c r="Q15" s="155"/>
      <c r="R15" s="155"/>
      <c r="S15" s="155"/>
      <c r="T15" s="155"/>
      <c r="U15" s="146" t="s">
        <v>384</v>
      </c>
      <c r="V15" s="146" t="s">
        <v>384</v>
      </c>
      <c r="W15" s="146" t="s">
        <v>384</v>
      </c>
      <c r="X15" s="146" t="s">
        <v>384</v>
      </c>
      <c r="Y15" s="146" t="s">
        <v>384</v>
      </c>
      <c r="Z15" s="146"/>
      <c r="AA15" s="146" t="s">
        <v>384</v>
      </c>
      <c r="AB15" s="147" t="s">
        <v>384</v>
      </c>
      <c r="AC15" s="159" t="s">
        <v>384</v>
      </c>
      <c r="AD15" s="159" t="s">
        <v>384</v>
      </c>
      <c r="AE15" s="159" t="s">
        <v>384</v>
      </c>
      <c r="AF15" s="159"/>
      <c r="AG15" s="159"/>
      <c r="AH15" s="159"/>
      <c r="AI15" s="132"/>
      <c r="AJ15" s="130"/>
      <c r="AK15" s="130"/>
      <c r="AL15" s="130" t="s">
        <v>384</v>
      </c>
      <c r="AM15" s="130"/>
      <c r="AN15" s="131"/>
      <c r="AO15" s="131" t="s">
        <v>384</v>
      </c>
      <c r="AP15" s="131"/>
      <c r="AQ15" s="131"/>
      <c r="AR15" s="131"/>
      <c r="AS15" s="130"/>
      <c r="AT15" s="130"/>
      <c r="AU15" s="130"/>
      <c r="AV15" s="130"/>
      <c r="AW15" s="130"/>
      <c r="AX15" s="132"/>
      <c r="AY15" s="130"/>
      <c r="AZ15" s="130"/>
      <c r="BA15" s="130"/>
      <c r="BB15" s="130"/>
      <c r="BC15" s="130"/>
      <c r="BD15" s="131"/>
      <c r="BE15" s="131"/>
      <c r="BF15" s="131"/>
      <c r="BG15" s="131"/>
      <c r="BI15" s="196" t="s">
        <v>40</v>
      </c>
      <c r="BJ15" s="206"/>
      <c r="BK15" s="206"/>
      <c r="BL15" s="206" t="s">
        <v>384</v>
      </c>
      <c r="BM15" s="206"/>
      <c r="BN15" s="155"/>
      <c r="BO15" s="155" t="s">
        <v>384</v>
      </c>
      <c r="BP15" s="155"/>
      <c r="BQ15" s="155"/>
      <c r="BR15" s="155"/>
      <c r="BS15" s="210" t="s">
        <v>384</v>
      </c>
      <c r="BT15" s="203" t="s">
        <v>384</v>
      </c>
      <c r="BU15" s="203" t="s">
        <v>384</v>
      </c>
      <c r="BV15" s="203" t="s">
        <v>384</v>
      </c>
      <c r="BW15" s="204" t="s">
        <v>384</v>
      </c>
    </row>
    <row r="16" spans="1:75" ht="21" customHeight="1">
      <c r="A16" s="5">
        <v>13</v>
      </c>
      <c r="B16" s="124" t="s">
        <v>37</v>
      </c>
      <c r="C16" s="145"/>
      <c r="D16" s="146" t="s">
        <v>384</v>
      </c>
      <c r="E16" s="146" t="s">
        <v>384</v>
      </c>
      <c r="F16" s="146" t="s">
        <v>384</v>
      </c>
      <c r="G16" s="146" t="s">
        <v>384</v>
      </c>
      <c r="H16" s="146" t="s">
        <v>384</v>
      </c>
      <c r="I16" s="146" t="s">
        <v>384</v>
      </c>
      <c r="J16" s="146" t="s">
        <v>384</v>
      </c>
      <c r="K16" s="146" t="s">
        <v>384</v>
      </c>
      <c r="L16" s="146" t="s">
        <v>384</v>
      </c>
      <c r="M16" s="146" t="s">
        <v>384</v>
      </c>
      <c r="N16" s="155" t="s">
        <v>384</v>
      </c>
      <c r="O16" s="155" t="s">
        <v>384</v>
      </c>
      <c r="P16" s="155"/>
      <c r="Q16" s="155"/>
      <c r="R16" s="155"/>
      <c r="S16" s="155"/>
      <c r="T16" s="155"/>
      <c r="U16" s="146"/>
      <c r="V16" s="146"/>
      <c r="W16" s="146"/>
      <c r="X16" s="146"/>
      <c r="Y16" s="146"/>
      <c r="Z16" s="146"/>
      <c r="AA16" s="146"/>
      <c r="AB16" s="147"/>
      <c r="AC16" s="159"/>
      <c r="AD16" s="159"/>
      <c r="AE16" s="159"/>
      <c r="AF16" s="159"/>
      <c r="AG16" s="159"/>
      <c r="AH16" s="159"/>
      <c r="AI16" s="132"/>
      <c r="AJ16" s="130" t="s">
        <v>384</v>
      </c>
      <c r="AK16" s="130" t="s">
        <v>384</v>
      </c>
      <c r="AL16" s="130" t="s">
        <v>384</v>
      </c>
      <c r="AM16" s="130" t="s">
        <v>384</v>
      </c>
      <c r="AN16" s="131" t="s">
        <v>384</v>
      </c>
      <c r="AO16" s="131" t="s">
        <v>384</v>
      </c>
      <c r="AP16" s="131" t="s">
        <v>384</v>
      </c>
      <c r="AQ16" s="131" t="s">
        <v>384</v>
      </c>
      <c r="AR16" s="131" t="s">
        <v>384</v>
      </c>
      <c r="AS16" s="130"/>
      <c r="AT16" s="130"/>
      <c r="AU16" s="130"/>
      <c r="AV16" s="130"/>
      <c r="AW16" s="130"/>
      <c r="AX16" s="132"/>
      <c r="AY16" s="130"/>
      <c r="AZ16" s="130"/>
      <c r="BA16" s="130"/>
      <c r="BB16" s="130"/>
      <c r="BC16" s="130"/>
      <c r="BD16" s="131"/>
      <c r="BE16" s="131"/>
      <c r="BF16" s="131"/>
      <c r="BG16" s="131"/>
      <c r="BI16" s="196" t="s">
        <v>37</v>
      </c>
      <c r="BJ16" s="206" t="s">
        <v>384</v>
      </c>
      <c r="BK16" s="206" t="s">
        <v>384</v>
      </c>
      <c r="BL16" s="206" t="s">
        <v>384</v>
      </c>
      <c r="BM16" s="206" t="s">
        <v>384</v>
      </c>
      <c r="BN16" s="155" t="s">
        <v>384</v>
      </c>
      <c r="BO16" s="155" t="s">
        <v>384</v>
      </c>
      <c r="BP16" s="155" t="s">
        <v>384</v>
      </c>
      <c r="BQ16" s="155" t="s">
        <v>384</v>
      </c>
      <c r="BR16" s="155" t="s">
        <v>384</v>
      </c>
      <c r="BS16" s="210"/>
      <c r="BT16" s="203"/>
      <c r="BU16" s="203"/>
      <c r="BV16" s="203"/>
      <c r="BW16" s="204"/>
    </row>
    <row r="17" spans="1:75" ht="21" customHeight="1">
      <c r="A17" s="162">
        <v>14</v>
      </c>
      <c r="B17" s="163" t="s">
        <v>117</v>
      </c>
      <c r="C17" s="164"/>
      <c r="D17" s="155" t="s">
        <v>384</v>
      </c>
      <c r="E17" s="155" t="s">
        <v>384</v>
      </c>
      <c r="F17" s="155" t="s">
        <v>384</v>
      </c>
      <c r="G17" s="155" t="s">
        <v>384</v>
      </c>
      <c r="H17" s="155" t="s">
        <v>384</v>
      </c>
      <c r="I17" s="155" t="s">
        <v>384</v>
      </c>
      <c r="J17" s="155" t="s">
        <v>384</v>
      </c>
      <c r="K17" s="155" t="s">
        <v>384</v>
      </c>
      <c r="L17" s="155" t="s">
        <v>384</v>
      </c>
      <c r="M17" s="155" t="s">
        <v>384</v>
      </c>
      <c r="N17" s="155" t="s">
        <v>384</v>
      </c>
      <c r="O17" s="155" t="s">
        <v>384</v>
      </c>
      <c r="P17" s="155"/>
      <c r="Q17" s="155"/>
      <c r="R17" s="155"/>
      <c r="S17" s="155"/>
      <c r="T17" s="155"/>
      <c r="U17" s="155"/>
      <c r="V17" s="155"/>
      <c r="W17" s="155"/>
      <c r="X17" s="155"/>
      <c r="Y17" s="155"/>
      <c r="Z17" s="155"/>
      <c r="AA17" s="155"/>
      <c r="AB17" s="159"/>
      <c r="AC17" s="159"/>
      <c r="AD17" s="159"/>
      <c r="AE17" s="159"/>
      <c r="AF17" s="159"/>
      <c r="AG17" s="159"/>
      <c r="AH17" s="159"/>
      <c r="AI17" s="132"/>
      <c r="AJ17" s="130" t="s">
        <v>384</v>
      </c>
      <c r="AK17" s="130" t="s">
        <v>384</v>
      </c>
      <c r="AL17" s="130" t="s">
        <v>384</v>
      </c>
      <c r="AM17" s="130" t="s">
        <v>384</v>
      </c>
      <c r="AN17" s="131" t="s">
        <v>384</v>
      </c>
      <c r="AO17" s="131" t="s">
        <v>384</v>
      </c>
      <c r="AP17" s="131" t="s">
        <v>384</v>
      </c>
      <c r="AQ17" s="131" t="s">
        <v>384</v>
      </c>
      <c r="AR17" s="131" t="s">
        <v>384</v>
      </c>
      <c r="AS17" s="130"/>
      <c r="AT17" s="130"/>
      <c r="AU17" s="130"/>
      <c r="AV17" s="130"/>
      <c r="AW17" s="130"/>
      <c r="AX17" s="132"/>
      <c r="AY17" s="130"/>
      <c r="AZ17" s="130"/>
      <c r="BA17" s="130"/>
      <c r="BB17" s="130"/>
      <c r="BC17" s="130"/>
      <c r="BD17" s="131"/>
      <c r="BE17" s="131"/>
      <c r="BF17" s="131"/>
      <c r="BG17" s="131"/>
      <c r="BI17" s="214" t="s">
        <v>117</v>
      </c>
      <c r="BJ17" s="215"/>
      <c r="BK17" s="215" t="s">
        <v>384</v>
      </c>
      <c r="BL17" s="215" t="s">
        <v>384</v>
      </c>
      <c r="BM17" s="215" t="s">
        <v>384</v>
      </c>
      <c r="BN17" s="215" t="s">
        <v>384</v>
      </c>
      <c r="BO17" s="215" t="s">
        <v>384</v>
      </c>
      <c r="BP17" s="215" t="s">
        <v>384</v>
      </c>
      <c r="BQ17" s="215" t="s">
        <v>384</v>
      </c>
      <c r="BR17" s="215" t="s">
        <v>384</v>
      </c>
      <c r="BS17" s="215"/>
      <c r="BT17" s="216"/>
      <c r="BU17" s="216"/>
      <c r="BV17" s="216"/>
      <c r="BW17" s="217"/>
    </row>
    <row r="18" spans="1:75" ht="21" customHeight="1">
      <c r="A18" s="5">
        <v>15</v>
      </c>
      <c r="B18" s="125" t="s">
        <v>14</v>
      </c>
      <c r="C18" s="145"/>
      <c r="D18" s="146"/>
      <c r="E18" s="146"/>
      <c r="F18" s="146"/>
      <c r="G18" s="146"/>
      <c r="H18" s="146"/>
      <c r="I18" s="146"/>
      <c r="J18" s="146"/>
      <c r="K18" s="146"/>
      <c r="L18" s="146"/>
      <c r="M18" s="146"/>
      <c r="N18" s="155"/>
      <c r="O18" s="155"/>
      <c r="P18" s="155"/>
      <c r="Q18" s="155"/>
      <c r="R18" s="155"/>
      <c r="S18" s="155"/>
      <c r="T18" s="155"/>
      <c r="U18" s="146" t="s">
        <v>384</v>
      </c>
      <c r="V18" s="146" t="s">
        <v>384</v>
      </c>
      <c r="W18" s="146" t="s">
        <v>384</v>
      </c>
      <c r="X18" s="146" t="s">
        <v>384</v>
      </c>
      <c r="Y18" s="146" t="s">
        <v>384</v>
      </c>
      <c r="Z18" s="146" t="s">
        <v>384</v>
      </c>
      <c r="AA18" s="146" t="s">
        <v>384</v>
      </c>
      <c r="AB18" s="147" t="s">
        <v>384</v>
      </c>
      <c r="AC18" s="159" t="s">
        <v>384</v>
      </c>
      <c r="AD18" s="159" t="s">
        <v>384</v>
      </c>
      <c r="AE18" s="159" t="s">
        <v>384</v>
      </c>
      <c r="AF18" s="159" t="s">
        <v>384</v>
      </c>
      <c r="AG18" s="159" t="s">
        <v>384</v>
      </c>
      <c r="AH18" s="159" t="s">
        <v>384</v>
      </c>
      <c r="AI18" s="132"/>
      <c r="AJ18" s="130"/>
      <c r="AK18" s="130"/>
      <c r="AL18" s="130"/>
      <c r="AM18" s="130"/>
      <c r="AN18" s="131"/>
      <c r="AO18" s="131"/>
      <c r="AP18" s="131"/>
      <c r="AQ18" s="131"/>
      <c r="AR18" s="131"/>
      <c r="AS18" s="130"/>
      <c r="AT18" s="130"/>
      <c r="AU18" s="130"/>
      <c r="AV18" s="130"/>
      <c r="AW18" s="130"/>
      <c r="AX18" s="132"/>
      <c r="AY18" s="130"/>
      <c r="AZ18" s="130"/>
      <c r="BA18" s="130"/>
      <c r="BB18" s="130"/>
      <c r="BC18" s="130"/>
      <c r="BD18" s="131"/>
      <c r="BE18" s="131"/>
      <c r="BF18" s="131"/>
      <c r="BG18" s="131"/>
      <c r="BI18" s="197" t="s">
        <v>38</v>
      </c>
      <c r="BJ18" s="206"/>
      <c r="BK18" s="206"/>
      <c r="BL18" s="206"/>
      <c r="BM18" s="206"/>
      <c r="BN18" s="155"/>
      <c r="BO18" s="155"/>
      <c r="BP18" s="155"/>
      <c r="BQ18" s="155"/>
      <c r="BR18" s="155"/>
      <c r="BS18" s="210" t="s">
        <v>384</v>
      </c>
      <c r="BT18" s="203" t="s">
        <v>384</v>
      </c>
      <c r="BU18" s="203" t="s">
        <v>384</v>
      </c>
      <c r="BV18" s="203" t="s">
        <v>384</v>
      </c>
      <c r="BW18" s="204"/>
    </row>
    <row r="19" spans="1:75" ht="21" customHeight="1">
      <c r="A19" s="5">
        <v>16</v>
      </c>
      <c r="B19" s="125" t="s">
        <v>38</v>
      </c>
      <c r="C19" s="145"/>
      <c r="D19" s="146"/>
      <c r="E19" s="146"/>
      <c r="F19" s="146"/>
      <c r="G19" s="146"/>
      <c r="H19" s="146"/>
      <c r="I19" s="146"/>
      <c r="J19" s="146"/>
      <c r="K19" s="146"/>
      <c r="L19" s="146"/>
      <c r="M19" s="146"/>
      <c r="N19" s="155"/>
      <c r="O19" s="155"/>
      <c r="P19" s="155"/>
      <c r="Q19" s="155"/>
      <c r="R19" s="155"/>
      <c r="S19" s="155"/>
      <c r="T19" s="155"/>
      <c r="U19" s="146" t="s">
        <v>384</v>
      </c>
      <c r="V19" s="146" t="s">
        <v>384</v>
      </c>
      <c r="W19" s="146" t="s">
        <v>384</v>
      </c>
      <c r="X19" s="146" t="s">
        <v>384</v>
      </c>
      <c r="Y19" s="146" t="s">
        <v>384</v>
      </c>
      <c r="Z19" s="146"/>
      <c r="AA19" s="146" t="s">
        <v>384</v>
      </c>
      <c r="AB19" s="147" t="s">
        <v>384</v>
      </c>
      <c r="AC19" s="159" t="s">
        <v>384</v>
      </c>
      <c r="AD19" s="159" t="s">
        <v>384</v>
      </c>
      <c r="AE19" s="159" t="s">
        <v>384</v>
      </c>
      <c r="AF19" s="159" t="s">
        <v>384</v>
      </c>
      <c r="AG19" s="159" t="s">
        <v>384</v>
      </c>
      <c r="AH19" s="159" t="s">
        <v>384</v>
      </c>
      <c r="AI19" s="132"/>
      <c r="AJ19" s="130"/>
      <c r="AK19" s="130"/>
      <c r="AL19" s="130"/>
      <c r="AM19" s="130"/>
      <c r="AN19" s="131"/>
      <c r="AO19" s="131"/>
      <c r="AP19" s="131"/>
      <c r="AQ19" s="131"/>
      <c r="AR19" s="131"/>
      <c r="AS19" s="130"/>
      <c r="AT19" s="130"/>
      <c r="AU19" s="130"/>
      <c r="AV19" s="130"/>
      <c r="AW19" s="130"/>
      <c r="AX19" s="132"/>
      <c r="AY19" s="130"/>
      <c r="AZ19" s="130"/>
      <c r="BA19" s="130"/>
      <c r="BB19" s="130"/>
      <c r="BC19" s="130"/>
      <c r="BD19" s="131"/>
      <c r="BE19" s="131"/>
      <c r="BF19" s="131"/>
      <c r="BG19" s="131"/>
      <c r="BI19" s="197" t="s">
        <v>64</v>
      </c>
      <c r="BJ19" s="206"/>
      <c r="BK19" s="206"/>
      <c r="BL19" s="206"/>
      <c r="BM19" s="206"/>
      <c r="BN19" s="155"/>
      <c r="BO19" s="155"/>
      <c r="BP19" s="155"/>
      <c r="BQ19" s="155"/>
      <c r="BR19" s="155"/>
      <c r="BS19" s="210" t="s">
        <v>384</v>
      </c>
      <c r="BT19" s="203"/>
      <c r="BU19" s="203"/>
      <c r="BV19" s="203"/>
      <c r="BW19" s="204"/>
    </row>
    <row r="20" spans="1:75" ht="21" customHeight="1">
      <c r="A20" s="5">
        <v>17</v>
      </c>
      <c r="B20" s="125" t="s">
        <v>64</v>
      </c>
      <c r="C20" s="145"/>
      <c r="D20" s="146"/>
      <c r="E20" s="146"/>
      <c r="F20" s="146"/>
      <c r="G20" s="146"/>
      <c r="H20" s="146"/>
      <c r="I20" s="146"/>
      <c r="J20" s="146"/>
      <c r="K20" s="146"/>
      <c r="L20" s="146"/>
      <c r="M20" s="146"/>
      <c r="N20" s="155"/>
      <c r="O20" s="155"/>
      <c r="P20" s="155"/>
      <c r="Q20" s="155"/>
      <c r="R20" s="155"/>
      <c r="S20" s="155"/>
      <c r="T20" s="155"/>
      <c r="U20" s="146"/>
      <c r="V20" s="146"/>
      <c r="W20" s="146"/>
      <c r="X20" s="146" t="s">
        <v>384</v>
      </c>
      <c r="Y20" s="146" t="s">
        <v>384</v>
      </c>
      <c r="Z20" s="146"/>
      <c r="AA20" s="146"/>
      <c r="AB20" s="147" t="s">
        <v>384</v>
      </c>
      <c r="AC20" s="159"/>
      <c r="AD20" s="159" t="s">
        <v>384</v>
      </c>
      <c r="AE20" s="159" t="s">
        <v>384</v>
      </c>
      <c r="AF20" s="159"/>
      <c r="AG20" s="159"/>
      <c r="AH20" s="159"/>
      <c r="AI20" s="132"/>
      <c r="AJ20" s="130"/>
      <c r="AK20" s="130"/>
      <c r="AL20" s="130"/>
      <c r="AM20" s="130"/>
      <c r="AN20" s="131"/>
      <c r="AO20" s="131"/>
      <c r="AP20" s="131"/>
      <c r="AQ20" s="131"/>
      <c r="AR20" s="131"/>
      <c r="AS20" s="130"/>
      <c r="AT20" s="130"/>
      <c r="AU20" s="130"/>
      <c r="AV20" s="130"/>
      <c r="AW20" s="130"/>
      <c r="AX20" s="132"/>
      <c r="AY20" s="130"/>
      <c r="AZ20" s="130"/>
      <c r="BA20" s="130"/>
      <c r="BB20" s="130"/>
      <c r="BC20" s="130"/>
      <c r="BD20" s="131"/>
      <c r="BE20" s="131"/>
      <c r="BF20" s="131"/>
      <c r="BG20" s="131"/>
      <c r="BI20" s="197" t="s">
        <v>15</v>
      </c>
      <c r="BJ20" s="206"/>
      <c r="BK20" s="206"/>
      <c r="BL20" s="206"/>
      <c r="BM20" s="206"/>
      <c r="BN20" s="155"/>
      <c r="BO20" s="155"/>
      <c r="BP20" s="155"/>
      <c r="BQ20" s="155"/>
      <c r="BR20" s="155"/>
      <c r="BS20" s="210" t="s">
        <v>384</v>
      </c>
      <c r="BT20" s="203" t="s">
        <v>384</v>
      </c>
      <c r="BU20" s="203" t="s">
        <v>384</v>
      </c>
      <c r="BV20" s="203" t="s">
        <v>384</v>
      </c>
      <c r="BW20" s="204"/>
    </row>
    <row r="21" spans="1:75" ht="21" customHeight="1">
      <c r="A21" s="5">
        <v>18</v>
      </c>
      <c r="B21" s="125" t="s">
        <v>15</v>
      </c>
      <c r="C21" s="145"/>
      <c r="D21" s="146"/>
      <c r="E21" s="146"/>
      <c r="F21" s="146"/>
      <c r="G21" s="146"/>
      <c r="H21" s="146"/>
      <c r="I21" s="146"/>
      <c r="J21" s="146"/>
      <c r="K21" s="146"/>
      <c r="L21" s="146"/>
      <c r="M21" s="146"/>
      <c r="N21" s="155"/>
      <c r="O21" s="155"/>
      <c r="P21" s="155"/>
      <c r="Q21" s="155"/>
      <c r="R21" s="155"/>
      <c r="S21" s="155"/>
      <c r="T21" s="155"/>
      <c r="U21" s="146" t="s">
        <v>384</v>
      </c>
      <c r="V21" s="146" t="s">
        <v>384</v>
      </c>
      <c r="W21" s="146" t="s">
        <v>384</v>
      </c>
      <c r="X21" s="146" t="s">
        <v>384</v>
      </c>
      <c r="Y21" s="146" t="s">
        <v>384</v>
      </c>
      <c r="Z21" s="146"/>
      <c r="AA21" s="146" t="s">
        <v>384</v>
      </c>
      <c r="AB21" s="147" t="s">
        <v>384</v>
      </c>
      <c r="AC21" s="159" t="s">
        <v>384</v>
      </c>
      <c r="AD21" s="159" t="s">
        <v>384</v>
      </c>
      <c r="AE21" s="159" t="s">
        <v>384</v>
      </c>
      <c r="AF21" s="159" t="s">
        <v>384</v>
      </c>
      <c r="AG21" s="159" t="s">
        <v>384</v>
      </c>
      <c r="AH21" s="159"/>
      <c r="AI21" s="132"/>
      <c r="AJ21" s="130"/>
      <c r="AK21" s="130"/>
      <c r="AL21" s="130"/>
      <c r="AM21" s="130"/>
      <c r="AN21" s="131"/>
      <c r="AO21" s="131"/>
      <c r="AP21" s="131"/>
      <c r="AQ21" s="131"/>
      <c r="AR21" s="131"/>
      <c r="AS21" s="130"/>
      <c r="AT21" s="130"/>
      <c r="AU21" s="130"/>
      <c r="AV21" s="130"/>
      <c r="AW21" s="130"/>
      <c r="AX21" s="132"/>
      <c r="AY21" s="130"/>
      <c r="AZ21" s="130"/>
      <c r="BA21" s="130"/>
      <c r="BB21" s="130"/>
      <c r="BC21" s="130"/>
      <c r="BD21" s="131"/>
      <c r="BE21" s="131"/>
      <c r="BF21" s="131"/>
      <c r="BG21" s="131"/>
      <c r="BI21" s="196" t="s">
        <v>29</v>
      </c>
      <c r="BJ21" s="206"/>
      <c r="BK21" s="206" t="s">
        <v>384</v>
      </c>
      <c r="BL21" s="206" t="s">
        <v>384</v>
      </c>
      <c r="BM21" s="206" t="s">
        <v>384</v>
      </c>
      <c r="BN21" s="155"/>
      <c r="BO21" s="155"/>
      <c r="BP21" s="155"/>
      <c r="BQ21" s="155"/>
      <c r="BR21" s="155"/>
      <c r="BS21" s="210"/>
      <c r="BT21" s="203"/>
      <c r="BU21" s="203"/>
      <c r="BV21" s="203"/>
      <c r="BW21" s="204"/>
    </row>
    <row r="22" spans="1:75" ht="21" customHeight="1">
      <c r="A22" s="5">
        <v>19</v>
      </c>
      <c r="B22" s="124" t="s">
        <v>29</v>
      </c>
      <c r="C22" s="145"/>
      <c r="D22" s="146" t="s">
        <v>384</v>
      </c>
      <c r="E22" s="146" t="s">
        <v>384</v>
      </c>
      <c r="F22" s="146" t="s">
        <v>384</v>
      </c>
      <c r="G22" s="146" t="s">
        <v>384</v>
      </c>
      <c r="H22" s="146" t="s">
        <v>384</v>
      </c>
      <c r="I22" s="146" t="s">
        <v>384</v>
      </c>
      <c r="J22" s="146" t="s">
        <v>384</v>
      </c>
      <c r="K22" s="146" t="s">
        <v>384</v>
      </c>
      <c r="L22" s="146"/>
      <c r="M22" s="146"/>
      <c r="N22" s="155"/>
      <c r="O22" s="155"/>
      <c r="P22" s="155"/>
      <c r="Q22" s="155"/>
      <c r="R22" s="155"/>
      <c r="S22" s="155"/>
      <c r="T22" s="155"/>
      <c r="U22" s="146" t="s">
        <v>384</v>
      </c>
      <c r="V22" s="146"/>
      <c r="W22" s="146"/>
      <c r="X22" s="146" t="s">
        <v>384</v>
      </c>
      <c r="Y22" s="146" t="s">
        <v>384</v>
      </c>
      <c r="Z22" s="146"/>
      <c r="AA22" s="146"/>
      <c r="AB22" s="147"/>
      <c r="AC22" s="159"/>
      <c r="AD22" s="159" t="s">
        <v>384</v>
      </c>
      <c r="AE22" s="159"/>
      <c r="AF22" s="159"/>
      <c r="AG22" s="159"/>
      <c r="AH22" s="159"/>
      <c r="AI22" s="132"/>
      <c r="AJ22" s="130" t="s">
        <v>384</v>
      </c>
      <c r="AK22" s="130" t="s">
        <v>384</v>
      </c>
      <c r="AL22" s="130" t="s">
        <v>384</v>
      </c>
      <c r="AM22" s="130" t="s">
        <v>384</v>
      </c>
      <c r="AN22" s="131"/>
      <c r="AO22" s="131"/>
      <c r="AP22" s="131"/>
      <c r="AQ22" s="131"/>
      <c r="AR22" s="131"/>
      <c r="AS22" s="130"/>
      <c r="AT22" s="130"/>
      <c r="AU22" s="130"/>
      <c r="AV22" s="130"/>
      <c r="AW22" s="130"/>
      <c r="AX22" s="132"/>
      <c r="AY22" s="130"/>
      <c r="AZ22" s="130"/>
      <c r="BA22" s="130"/>
      <c r="BB22" s="130"/>
      <c r="BC22" s="130"/>
      <c r="BD22" s="131"/>
      <c r="BE22" s="131"/>
      <c r="BF22" s="131"/>
      <c r="BG22" s="131"/>
      <c r="BI22" s="12" t="s">
        <v>14</v>
      </c>
      <c r="BJ22" s="206"/>
      <c r="BK22" s="206"/>
      <c r="BL22" s="206"/>
      <c r="BM22" s="206"/>
      <c r="BN22" s="155"/>
      <c r="BO22" s="155"/>
      <c r="BP22" s="155"/>
      <c r="BQ22" s="155"/>
      <c r="BR22" s="155"/>
      <c r="BS22" s="210" t="s">
        <v>384</v>
      </c>
      <c r="BT22" s="203" t="s">
        <v>384</v>
      </c>
      <c r="BU22" s="203" t="s">
        <v>384</v>
      </c>
      <c r="BV22" s="203" t="s">
        <v>384</v>
      </c>
      <c r="BW22" s="204" t="s">
        <v>384</v>
      </c>
    </row>
    <row r="23" spans="1:75" ht="21" customHeight="1">
      <c r="A23" s="5">
        <v>20</v>
      </c>
      <c r="B23" s="124" t="s">
        <v>67</v>
      </c>
      <c r="C23" s="145"/>
      <c r="D23" s="146"/>
      <c r="E23" s="146"/>
      <c r="F23" s="146"/>
      <c r="G23" s="146"/>
      <c r="H23" s="146"/>
      <c r="I23" s="146"/>
      <c r="J23" s="146" t="s">
        <v>384</v>
      </c>
      <c r="K23" s="146" t="s">
        <v>384</v>
      </c>
      <c r="L23" s="146" t="s">
        <v>384</v>
      </c>
      <c r="M23" s="146" t="s">
        <v>384</v>
      </c>
      <c r="N23" s="155" t="s">
        <v>384</v>
      </c>
      <c r="O23" s="155" t="s">
        <v>384</v>
      </c>
      <c r="P23" s="155" t="s">
        <v>384</v>
      </c>
      <c r="Q23" s="155" t="s">
        <v>384</v>
      </c>
      <c r="R23" s="155" t="s">
        <v>384</v>
      </c>
      <c r="S23" s="155" t="s">
        <v>384</v>
      </c>
      <c r="T23" s="155" t="s">
        <v>384</v>
      </c>
      <c r="U23" s="146"/>
      <c r="V23" s="146"/>
      <c r="W23" s="146"/>
      <c r="X23" s="146"/>
      <c r="Y23" s="146"/>
      <c r="Z23" s="146"/>
      <c r="AA23" s="146"/>
      <c r="AB23" s="147"/>
      <c r="AC23" s="159"/>
      <c r="AD23" s="159"/>
      <c r="AE23" s="159"/>
      <c r="AF23" s="159"/>
      <c r="AG23" s="159"/>
      <c r="AH23" s="159"/>
      <c r="AI23" s="132"/>
      <c r="AJ23" s="130"/>
      <c r="AK23" s="130"/>
      <c r="AL23" s="130"/>
      <c r="AM23" s="130"/>
      <c r="AN23" s="131"/>
      <c r="AO23" s="131"/>
      <c r="AP23" s="131"/>
      <c r="AQ23" s="131"/>
      <c r="AR23" s="131"/>
      <c r="AS23" s="130"/>
      <c r="AT23" s="130"/>
      <c r="AU23" s="130"/>
      <c r="AV23" s="130"/>
      <c r="AW23" s="130"/>
      <c r="AX23" s="132"/>
      <c r="AY23" s="130"/>
      <c r="AZ23" s="130"/>
      <c r="BA23" s="130"/>
      <c r="BB23" s="130"/>
      <c r="BC23" s="130"/>
      <c r="BD23" s="131"/>
      <c r="BE23" s="131"/>
      <c r="BF23" s="131"/>
      <c r="BG23" s="131"/>
      <c r="BI23" s="196" t="s">
        <v>67</v>
      </c>
      <c r="BJ23" s="206" t="s">
        <v>384</v>
      </c>
      <c r="BK23" s="206"/>
      <c r="BL23" s="206"/>
      <c r="BM23" s="206"/>
      <c r="BN23" s="155" t="s">
        <v>384</v>
      </c>
      <c r="BO23" s="155" t="s">
        <v>384</v>
      </c>
      <c r="BP23" s="155" t="s">
        <v>384</v>
      </c>
      <c r="BQ23" s="155" t="s">
        <v>384</v>
      </c>
      <c r="BR23" s="155" t="s">
        <v>384</v>
      </c>
      <c r="BS23" s="210"/>
      <c r="BT23" s="203"/>
      <c r="BU23" s="203"/>
      <c r="BV23" s="203"/>
      <c r="BW23" s="204"/>
    </row>
    <row r="24" spans="1:75" ht="21" customHeight="1">
      <c r="A24" s="5">
        <v>21</v>
      </c>
      <c r="B24" s="125" t="s">
        <v>41</v>
      </c>
      <c r="C24" s="145"/>
      <c r="D24" s="146"/>
      <c r="E24" s="146"/>
      <c r="F24" s="146"/>
      <c r="G24" s="146"/>
      <c r="H24" s="146"/>
      <c r="I24" s="146"/>
      <c r="J24" s="146"/>
      <c r="K24" s="146"/>
      <c r="L24" s="146"/>
      <c r="M24" s="146"/>
      <c r="N24" s="155"/>
      <c r="O24" s="155"/>
      <c r="P24" s="155"/>
      <c r="Q24" s="155"/>
      <c r="R24" s="155"/>
      <c r="S24" s="155"/>
      <c r="T24" s="155"/>
      <c r="U24" s="146" t="s">
        <v>384</v>
      </c>
      <c r="V24" s="146" t="s">
        <v>384</v>
      </c>
      <c r="W24" s="146" t="s">
        <v>384</v>
      </c>
      <c r="X24" s="146" t="s">
        <v>384</v>
      </c>
      <c r="Y24" s="146" t="s">
        <v>384</v>
      </c>
      <c r="Z24" s="146"/>
      <c r="AA24" s="146" t="s">
        <v>384</v>
      </c>
      <c r="AB24" s="147" t="s">
        <v>384</v>
      </c>
      <c r="AC24" s="159" t="s">
        <v>384</v>
      </c>
      <c r="AD24" s="159" t="s">
        <v>384</v>
      </c>
      <c r="AE24" s="159" t="s">
        <v>384</v>
      </c>
      <c r="AF24" s="159" t="s">
        <v>384</v>
      </c>
      <c r="AG24" s="159"/>
      <c r="AH24" s="159" t="s">
        <v>384</v>
      </c>
      <c r="AI24" s="132"/>
      <c r="AJ24" s="130"/>
      <c r="AK24" s="130"/>
      <c r="AL24" s="130"/>
      <c r="AM24" s="130"/>
      <c r="AN24" s="131" t="s">
        <v>384</v>
      </c>
      <c r="AO24" s="131" t="s">
        <v>384</v>
      </c>
      <c r="AP24" s="131" t="s">
        <v>384</v>
      </c>
      <c r="AQ24" s="131" t="s">
        <v>384</v>
      </c>
      <c r="AR24" s="131" t="s">
        <v>384</v>
      </c>
      <c r="AS24" s="130"/>
      <c r="AT24" s="130"/>
      <c r="AU24" s="130"/>
      <c r="AV24" s="130"/>
      <c r="AW24" s="130"/>
      <c r="AX24" s="132"/>
      <c r="AY24" s="130"/>
      <c r="AZ24" s="130"/>
      <c r="BA24" s="130"/>
      <c r="BB24" s="130"/>
      <c r="BC24" s="130"/>
      <c r="BD24" s="131"/>
      <c r="BE24" s="131"/>
      <c r="BF24" s="131"/>
      <c r="BG24" s="131"/>
      <c r="BI24" s="12" t="s">
        <v>41</v>
      </c>
      <c r="BJ24" s="206"/>
      <c r="BK24" s="206"/>
      <c r="BL24" s="206"/>
      <c r="BM24" s="206"/>
      <c r="BN24" s="155"/>
      <c r="BO24" s="155"/>
      <c r="BP24" s="155"/>
      <c r="BQ24" s="155"/>
      <c r="BR24" s="155"/>
      <c r="BS24" s="210" t="s">
        <v>384</v>
      </c>
      <c r="BT24" s="203" t="s">
        <v>384</v>
      </c>
      <c r="BU24" s="203" t="s">
        <v>384</v>
      </c>
      <c r="BV24" s="203" t="s">
        <v>384</v>
      </c>
      <c r="BW24" s="204"/>
    </row>
    <row r="25" spans="1:75" ht="21" customHeight="1">
      <c r="A25" s="5">
        <v>22</v>
      </c>
      <c r="B25" s="125" t="s">
        <v>42</v>
      </c>
      <c r="C25" s="145"/>
      <c r="D25" s="146"/>
      <c r="E25" s="146"/>
      <c r="F25" s="146"/>
      <c r="G25" s="146"/>
      <c r="H25" s="146"/>
      <c r="I25" s="146"/>
      <c r="J25" s="146"/>
      <c r="K25" s="146"/>
      <c r="L25" s="146"/>
      <c r="M25" s="146"/>
      <c r="N25" s="155"/>
      <c r="O25" s="155"/>
      <c r="P25" s="155"/>
      <c r="Q25" s="155"/>
      <c r="R25" s="155"/>
      <c r="S25" s="155"/>
      <c r="T25" s="155"/>
      <c r="U25" s="146" t="s">
        <v>384</v>
      </c>
      <c r="V25" s="146" t="s">
        <v>384</v>
      </c>
      <c r="W25" s="146"/>
      <c r="X25" s="146" t="s">
        <v>384</v>
      </c>
      <c r="Y25" s="146" t="s">
        <v>384</v>
      </c>
      <c r="Z25" s="146"/>
      <c r="AA25" s="146"/>
      <c r="AB25" s="147" t="s">
        <v>384</v>
      </c>
      <c r="AC25" s="159" t="s">
        <v>384</v>
      </c>
      <c r="AD25" s="159" t="s">
        <v>384</v>
      </c>
      <c r="AE25" s="159" t="s">
        <v>384</v>
      </c>
      <c r="AF25" s="159"/>
      <c r="AG25" s="159"/>
      <c r="AH25" s="159" t="s">
        <v>384</v>
      </c>
      <c r="AI25" s="132"/>
      <c r="AJ25" s="130"/>
      <c r="AK25" s="130"/>
      <c r="AL25" s="130"/>
      <c r="AM25" s="130"/>
      <c r="AN25" s="131"/>
      <c r="AO25" s="131"/>
      <c r="AP25" s="131"/>
      <c r="AQ25" s="131"/>
      <c r="AR25" s="131"/>
      <c r="AS25" s="130"/>
      <c r="AT25" s="130"/>
      <c r="AU25" s="130"/>
      <c r="AV25" s="130"/>
      <c r="AW25" s="130"/>
      <c r="AX25" s="132"/>
      <c r="AY25" s="130"/>
      <c r="AZ25" s="130"/>
      <c r="BA25" s="130"/>
      <c r="BB25" s="130"/>
      <c r="BC25" s="130"/>
      <c r="BD25" s="131"/>
      <c r="BE25" s="131"/>
      <c r="BF25" s="131"/>
      <c r="BG25" s="131"/>
      <c r="BI25" s="197" t="s">
        <v>42</v>
      </c>
      <c r="BJ25" s="206"/>
      <c r="BK25" s="206"/>
      <c r="BL25" s="206"/>
      <c r="BM25" s="206"/>
      <c r="BN25" s="155"/>
      <c r="BO25" s="155"/>
      <c r="BP25" s="155"/>
      <c r="BQ25" s="155"/>
      <c r="BR25" s="155"/>
      <c r="BS25" s="210" t="s">
        <v>384</v>
      </c>
      <c r="BT25" s="203"/>
      <c r="BU25" s="203" t="s">
        <v>384</v>
      </c>
      <c r="BV25" s="203" t="s">
        <v>384</v>
      </c>
      <c r="BW25" s="204"/>
    </row>
    <row r="26" spans="1:75" ht="21" customHeight="1">
      <c r="A26" s="5">
        <v>23</v>
      </c>
      <c r="B26" s="125" t="s">
        <v>68</v>
      </c>
      <c r="C26" s="145"/>
      <c r="D26" s="146"/>
      <c r="E26" s="146"/>
      <c r="F26" s="146"/>
      <c r="G26" s="146"/>
      <c r="H26" s="146"/>
      <c r="I26" s="146"/>
      <c r="J26" s="146"/>
      <c r="K26" s="146"/>
      <c r="L26" s="146"/>
      <c r="M26" s="146"/>
      <c r="N26" s="155"/>
      <c r="O26" s="155"/>
      <c r="P26" s="155"/>
      <c r="Q26" s="155"/>
      <c r="R26" s="155"/>
      <c r="S26" s="155"/>
      <c r="T26" s="155"/>
      <c r="U26" s="146" t="s">
        <v>384</v>
      </c>
      <c r="V26" s="146" t="s">
        <v>384</v>
      </c>
      <c r="W26" s="146"/>
      <c r="X26" s="146" t="s">
        <v>384</v>
      </c>
      <c r="Y26" s="146" t="s">
        <v>384</v>
      </c>
      <c r="Z26" s="146"/>
      <c r="AA26" s="146" t="s">
        <v>384</v>
      </c>
      <c r="AB26" s="147" t="s">
        <v>384</v>
      </c>
      <c r="AC26" s="159" t="s">
        <v>384</v>
      </c>
      <c r="AD26" s="159" t="s">
        <v>384</v>
      </c>
      <c r="AE26" s="159" t="s">
        <v>384</v>
      </c>
      <c r="AF26" s="159"/>
      <c r="AG26" s="159"/>
      <c r="AH26" s="159" t="s">
        <v>384</v>
      </c>
      <c r="AI26" s="132"/>
      <c r="AJ26" s="130"/>
      <c r="AK26" s="130"/>
      <c r="AL26" s="130"/>
      <c r="AM26" s="130"/>
      <c r="AN26" s="131"/>
      <c r="AO26" s="131"/>
      <c r="AP26" s="131"/>
      <c r="AQ26" s="131"/>
      <c r="AR26" s="131"/>
      <c r="AS26" s="130"/>
      <c r="AT26" s="130"/>
      <c r="AU26" s="130"/>
      <c r="AV26" s="130"/>
      <c r="AW26" s="130"/>
      <c r="AX26" s="132"/>
      <c r="AY26" s="130"/>
      <c r="AZ26" s="130"/>
      <c r="BA26" s="130"/>
      <c r="BB26" s="130"/>
      <c r="BC26" s="130"/>
      <c r="BD26" s="131"/>
      <c r="BE26" s="131"/>
      <c r="BF26" s="131"/>
      <c r="BG26" s="131"/>
      <c r="BI26" s="197" t="s">
        <v>68</v>
      </c>
      <c r="BJ26" s="206"/>
      <c r="BK26" s="206"/>
      <c r="BL26" s="206"/>
      <c r="BM26" s="206"/>
      <c r="BN26" s="155"/>
      <c r="BO26" s="155"/>
      <c r="BP26" s="155"/>
      <c r="BQ26" s="155"/>
      <c r="BR26" s="155"/>
      <c r="BS26" s="210" t="s">
        <v>384</v>
      </c>
      <c r="BT26" s="203"/>
      <c r="BU26" s="203"/>
      <c r="BV26" s="203" t="s">
        <v>384</v>
      </c>
      <c r="BW26" s="204"/>
    </row>
    <row r="27" spans="1:75" ht="21" customHeight="1">
      <c r="A27" s="5">
        <v>24</v>
      </c>
      <c r="B27" s="125" t="s">
        <v>116</v>
      </c>
      <c r="C27" s="145"/>
      <c r="D27" s="146"/>
      <c r="E27" s="146"/>
      <c r="F27" s="146"/>
      <c r="G27" s="146"/>
      <c r="H27" s="146"/>
      <c r="I27" s="146"/>
      <c r="J27" s="146"/>
      <c r="K27" s="146"/>
      <c r="L27" s="146"/>
      <c r="M27" s="146"/>
      <c r="N27" s="155"/>
      <c r="O27" s="155"/>
      <c r="P27" s="155"/>
      <c r="Q27" s="155"/>
      <c r="R27" s="155"/>
      <c r="S27" s="155"/>
      <c r="T27" s="155"/>
      <c r="U27" s="146" t="s">
        <v>384</v>
      </c>
      <c r="V27" s="146" t="s">
        <v>384</v>
      </c>
      <c r="W27" s="146" t="s">
        <v>384</v>
      </c>
      <c r="X27" s="146" t="s">
        <v>384</v>
      </c>
      <c r="Y27" s="146" t="s">
        <v>384</v>
      </c>
      <c r="Z27" s="146"/>
      <c r="AA27" s="146"/>
      <c r="AB27" s="147"/>
      <c r="AC27" s="159" t="s">
        <v>384</v>
      </c>
      <c r="AD27" s="159" t="s">
        <v>384</v>
      </c>
      <c r="AE27" s="159"/>
      <c r="AF27" s="159"/>
      <c r="AG27" s="159" t="s">
        <v>384</v>
      </c>
      <c r="AH27" s="159" t="s">
        <v>384</v>
      </c>
      <c r="AI27" s="132"/>
      <c r="AJ27" s="130"/>
      <c r="AK27" s="130"/>
      <c r="AL27" s="130"/>
      <c r="AM27" s="130"/>
      <c r="AN27" s="131"/>
      <c r="AO27" s="131"/>
      <c r="AP27" s="131"/>
      <c r="AQ27" s="131"/>
      <c r="AR27" s="131"/>
      <c r="AS27" s="130"/>
      <c r="AT27" s="130"/>
      <c r="AU27" s="130"/>
      <c r="AV27" s="130"/>
      <c r="AW27" s="130"/>
      <c r="AX27" s="132"/>
      <c r="AY27" s="130"/>
      <c r="AZ27" s="130"/>
      <c r="BA27" s="130"/>
      <c r="BB27" s="130"/>
      <c r="BC27" s="130"/>
      <c r="BD27" s="131"/>
      <c r="BE27" s="131"/>
      <c r="BF27" s="131"/>
      <c r="BG27" s="131"/>
      <c r="BI27" s="197" t="s">
        <v>116</v>
      </c>
      <c r="BJ27" s="206"/>
      <c r="BK27" s="206"/>
      <c r="BL27" s="206"/>
      <c r="BM27" s="206"/>
      <c r="BN27" s="155"/>
      <c r="BO27" s="155"/>
      <c r="BP27" s="155"/>
      <c r="BQ27" s="155"/>
      <c r="BR27" s="155"/>
      <c r="BS27" s="210" t="s">
        <v>384</v>
      </c>
      <c r="BT27" s="203"/>
      <c r="BU27" s="203"/>
      <c r="BV27" s="203"/>
      <c r="BW27" s="204"/>
    </row>
    <row r="28" spans="1:75" ht="21" customHeight="1">
      <c r="A28" s="5">
        <v>25</v>
      </c>
      <c r="B28" s="124" t="s">
        <v>131</v>
      </c>
      <c r="C28" s="145"/>
      <c r="D28" s="146"/>
      <c r="E28" s="146" t="s">
        <v>384</v>
      </c>
      <c r="F28" s="146" t="s">
        <v>384</v>
      </c>
      <c r="G28" s="146" t="s">
        <v>384</v>
      </c>
      <c r="H28" s="146"/>
      <c r="I28" s="146"/>
      <c r="J28" s="146"/>
      <c r="K28" s="146" t="s">
        <v>384</v>
      </c>
      <c r="L28" s="146"/>
      <c r="M28" s="146"/>
      <c r="N28" s="155"/>
      <c r="O28" s="155"/>
      <c r="P28" s="155"/>
      <c r="Q28" s="155"/>
      <c r="R28" s="155"/>
      <c r="S28" s="155"/>
      <c r="T28" s="155"/>
      <c r="U28" s="146"/>
      <c r="V28" s="146"/>
      <c r="W28" s="146"/>
      <c r="X28" s="146"/>
      <c r="Y28" s="146"/>
      <c r="Z28" s="146"/>
      <c r="AA28" s="146"/>
      <c r="AB28" s="147"/>
      <c r="AC28" s="159"/>
      <c r="AD28" s="159" t="s">
        <v>384</v>
      </c>
      <c r="AE28" s="159"/>
      <c r="AF28" s="159"/>
      <c r="AG28" s="159"/>
      <c r="AH28" s="159"/>
      <c r="AI28" s="132"/>
      <c r="AJ28" s="130"/>
      <c r="AK28" s="130"/>
      <c r="AL28" s="130"/>
      <c r="AM28" s="130"/>
      <c r="AN28" s="131"/>
      <c r="AO28" s="131"/>
      <c r="AP28" s="131" t="s">
        <v>384</v>
      </c>
      <c r="AQ28" s="131"/>
      <c r="AR28" s="131"/>
      <c r="AS28" s="130"/>
      <c r="AT28" s="130"/>
      <c r="AU28" s="130"/>
      <c r="AV28" s="130"/>
      <c r="AW28" s="130"/>
      <c r="AX28" s="132"/>
      <c r="AY28" s="130"/>
      <c r="AZ28" s="130"/>
      <c r="BA28" s="130"/>
      <c r="BB28" s="130"/>
      <c r="BC28" s="130"/>
      <c r="BD28" s="131"/>
      <c r="BE28" s="131"/>
      <c r="BF28" s="131"/>
      <c r="BG28" s="131"/>
      <c r="BI28" s="196" t="s">
        <v>131</v>
      </c>
      <c r="BJ28" s="206"/>
      <c r="BK28" s="206"/>
      <c r="BL28" s="206" t="s">
        <v>384</v>
      </c>
      <c r="BM28" s="206"/>
      <c r="BN28" s="155"/>
      <c r="BO28" s="155" t="s">
        <v>384</v>
      </c>
      <c r="BP28" s="155"/>
      <c r="BQ28" s="155"/>
      <c r="BR28" s="155"/>
      <c r="BS28" s="210"/>
      <c r="BT28" s="203"/>
      <c r="BU28" s="203"/>
      <c r="BV28" s="203"/>
      <c r="BW28" s="204"/>
    </row>
    <row r="29" spans="1:75" ht="21" customHeight="1">
      <c r="A29" s="5">
        <v>26</v>
      </c>
      <c r="B29" s="124" t="s">
        <v>113</v>
      </c>
      <c r="C29" s="145"/>
      <c r="D29" s="146"/>
      <c r="E29" s="146" t="s">
        <v>384</v>
      </c>
      <c r="F29" s="146" t="s">
        <v>384</v>
      </c>
      <c r="G29" s="146" t="s">
        <v>384</v>
      </c>
      <c r="H29" s="146"/>
      <c r="I29" s="146"/>
      <c r="J29" s="146"/>
      <c r="K29" s="146" t="s">
        <v>384</v>
      </c>
      <c r="L29" s="146"/>
      <c r="M29" s="146"/>
      <c r="N29" s="155"/>
      <c r="O29" s="155"/>
      <c r="P29" s="155"/>
      <c r="Q29" s="155"/>
      <c r="R29" s="155"/>
      <c r="S29" s="155"/>
      <c r="T29" s="155"/>
      <c r="U29" s="146"/>
      <c r="V29" s="146"/>
      <c r="W29" s="146"/>
      <c r="X29" s="146"/>
      <c r="Y29" s="146"/>
      <c r="Z29" s="146"/>
      <c r="AA29" s="146"/>
      <c r="AB29" s="147"/>
      <c r="AC29" s="159"/>
      <c r="AD29" s="159"/>
      <c r="AE29" s="159"/>
      <c r="AF29" s="159"/>
      <c r="AG29" s="159"/>
      <c r="AH29" s="159"/>
      <c r="AI29" s="132"/>
      <c r="AJ29" s="130"/>
      <c r="AK29" s="130"/>
      <c r="AL29" s="130" t="s">
        <v>384</v>
      </c>
      <c r="AM29" s="130"/>
      <c r="AN29" s="131"/>
      <c r="AO29" s="131" t="s">
        <v>384</v>
      </c>
      <c r="AP29" s="131"/>
      <c r="AQ29" s="131"/>
      <c r="AR29" s="131"/>
      <c r="AS29" s="130"/>
      <c r="AT29" s="130"/>
      <c r="AU29" s="130"/>
      <c r="AV29" s="130"/>
      <c r="AW29" s="130"/>
      <c r="AX29" s="132"/>
      <c r="AY29" s="130"/>
      <c r="AZ29" s="130"/>
      <c r="BA29" s="130"/>
      <c r="BB29" s="130"/>
      <c r="BC29" s="130"/>
      <c r="BD29" s="131"/>
      <c r="BE29" s="131"/>
      <c r="BF29" s="131"/>
      <c r="BG29" s="131"/>
      <c r="BI29" s="196" t="s">
        <v>113</v>
      </c>
      <c r="BJ29" s="206"/>
      <c r="BK29" s="206" t="s">
        <v>384</v>
      </c>
      <c r="BL29" s="206"/>
      <c r="BM29" s="206"/>
      <c r="BN29" s="155"/>
      <c r="BO29" s="155"/>
      <c r="BP29" s="155"/>
      <c r="BQ29" s="155"/>
      <c r="BR29" s="155"/>
      <c r="BS29" s="210"/>
      <c r="BT29" s="203"/>
      <c r="BU29" s="203"/>
      <c r="BV29" s="203"/>
      <c r="BW29" s="204"/>
    </row>
    <row r="30" spans="1:75" ht="21" customHeight="1" thickBot="1">
      <c r="A30" s="6">
        <v>27</v>
      </c>
      <c r="B30" s="126" t="s">
        <v>13</v>
      </c>
      <c r="C30" s="148"/>
      <c r="D30" s="149"/>
      <c r="E30" s="149"/>
      <c r="F30" s="149"/>
      <c r="G30" s="149"/>
      <c r="H30" s="149"/>
      <c r="I30" s="149"/>
      <c r="J30" s="149"/>
      <c r="K30" s="149"/>
      <c r="L30" s="149" t="s">
        <v>384</v>
      </c>
      <c r="M30" s="149"/>
      <c r="N30" s="156" t="s">
        <v>384</v>
      </c>
      <c r="O30" s="156" t="s">
        <v>384</v>
      </c>
      <c r="P30" s="156"/>
      <c r="Q30" s="156"/>
      <c r="R30" s="156"/>
      <c r="S30" s="156"/>
      <c r="T30" s="156"/>
      <c r="U30" s="149"/>
      <c r="V30" s="149"/>
      <c r="W30" s="149"/>
      <c r="X30" s="149"/>
      <c r="Y30" s="149"/>
      <c r="Z30" s="149"/>
      <c r="AA30" s="149"/>
      <c r="AB30" s="150"/>
      <c r="AC30" s="160"/>
      <c r="AD30" s="160"/>
      <c r="AE30" s="160"/>
      <c r="AF30" s="160"/>
      <c r="AG30" s="160"/>
      <c r="AH30" s="160"/>
      <c r="AI30" s="135"/>
      <c r="AJ30" s="133"/>
      <c r="AK30" s="133" t="s">
        <v>384</v>
      </c>
      <c r="AL30" s="133"/>
      <c r="AM30" s="133"/>
      <c r="AN30" s="134"/>
      <c r="AO30" s="134"/>
      <c r="AP30" s="134"/>
      <c r="AQ30" s="134"/>
      <c r="AR30" s="134"/>
      <c r="AS30" s="133"/>
      <c r="AT30" s="133"/>
      <c r="AU30" s="133"/>
      <c r="AV30" s="133"/>
      <c r="AW30" s="133"/>
      <c r="AX30" s="135"/>
      <c r="AY30" s="133"/>
      <c r="AZ30" s="133"/>
      <c r="BA30" s="133"/>
      <c r="BB30" s="133"/>
      <c r="BC30" s="133"/>
      <c r="BD30" s="134"/>
      <c r="BE30" s="134"/>
      <c r="BF30" s="134"/>
      <c r="BG30" s="134"/>
      <c r="BI30" s="196" t="s">
        <v>13</v>
      </c>
      <c r="BJ30" s="207"/>
      <c r="BK30" s="207"/>
      <c r="BL30" s="207"/>
      <c r="BM30" s="207"/>
      <c r="BN30" s="156" t="s">
        <v>384</v>
      </c>
      <c r="BO30" s="156"/>
      <c r="BP30" s="156"/>
      <c r="BQ30" s="156" t="s">
        <v>384</v>
      </c>
      <c r="BR30" s="156" t="s">
        <v>384</v>
      </c>
      <c r="BS30" s="211"/>
      <c r="BT30" s="203"/>
      <c r="BU30" s="203"/>
      <c r="BV30" s="203"/>
      <c r="BW30" s="204"/>
    </row>
    <row r="31" spans="1:75" ht="21" customHeight="1">
      <c r="A31" s="108">
        <v>28</v>
      </c>
      <c r="B31" s="227" t="s">
        <v>35</v>
      </c>
      <c r="C31" s="151"/>
      <c r="D31" s="152"/>
      <c r="E31" s="152"/>
      <c r="F31" s="152"/>
      <c r="G31" s="152"/>
      <c r="H31" s="152"/>
      <c r="I31" s="152"/>
      <c r="J31" s="152"/>
      <c r="K31" s="152"/>
      <c r="L31" s="152"/>
      <c r="M31" s="152"/>
      <c r="N31" s="157"/>
      <c r="O31" s="157"/>
      <c r="P31" s="157"/>
      <c r="Q31" s="157"/>
      <c r="R31" s="157"/>
      <c r="S31" s="157"/>
      <c r="T31" s="157"/>
      <c r="U31" s="152"/>
      <c r="V31" s="152" t="s">
        <v>384</v>
      </c>
      <c r="W31" s="152" t="s">
        <v>384</v>
      </c>
      <c r="X31" s="152"/>
      <c r="Y31" s="152" t="s">
        <v>384</v>
      </c>
      <c r="Z31" s="152" t="s">
        <v>384</v>
      </c>
      <c r="AA31" s="152" t="s">
        <v>384</v>
      </c>
      <c r="AB31" s="153" t="s">
        <v>384</v>
      </c>
      <c r="AC31" s="161" t="s">
        <v>384</v>
      </c>
      <c r="AD31" s="161" t="s">
        <v>384</v>
      </c>
      <c r="AE31" s="161" t="s">
        <v>384</v>
      </c>
      <c r="AF31" s="161"/>
      <c r="AG31" s="161"/>
      <c r="AH31" s="161" t="s">
        <v>384</v>
      </c>
      <c r="AI31" s="138"/>
      <c r="AJ31" s="136"/>
      <c r="AK31" s="136"/>
      <c r="AL31" s="136"/>
      <c r="AM31" s="136"/>
      <c r="AN31" s="137" t="s">
        <v>384</v>
      </c>
      <c r="AO31" s="137"/>
      <c r="AP31" s="137"/>
      <c r="AQ31" s="137" t="s">
        <v>384</v>
      </c>
      <c r="AR31" s="137" t="s">
        <v>384</v>
      </c>
      <c r="AS31" s="136"/>
      <c r="AT31" s="136"/>
      <c r="AU31" s="136"/>
      <c r="AV31" s="136"/>
      <c r="AW31" s="136"/>
      <c r="AX31" s="138"/>
      <c r="AY31" s="136"/>
      <c r="AZ31" s="136"/>
      <c r="BA31" s="136"/>
      <c r="BB31" s="136"/>
      <c r="BC31" s="136"/>
      <c r="BD31" s="137"/>
      <c r="BE31" s="137"/>
      <c r="BF31" s="137"/>
      <c r="BG31" s="137"/>
      <c r="BI31" s="12" t="s">
        <v>35</v>
      </c>
      <c r="BJ31" s="208"/>
      <c r="BK31" s="208"/>
      <c r="BL31" s="208"/>
      <c r="BM31" s="208"/>
      <c r="BN31" s="157"/>
      <c r="BO31" s="157"/>
      <c r="BP31" s="157"/>
      <c r="BQ31" s="157"/>
      <c r="BR31" s="157"/>
      <c r="BS31" s="212" t="s">
        <v>384</v>
      </c>
      <c r="BT31" s="203" t="s">
        <v>384</v>
      </c>
      <c r="BU31" s="203"/>
      <c r="BV31" s="203" t="s">
        <v>384</v>
      </c>
      <c r="BW31" s="204"/>
    </row>
    <row r="32" spans="1:75">
      <c r="BI32" s="219"/>
      <c r="BJ32" s="219"/>
      <c r="BK32" s="219"/>
      <c r="BL32" s="219"/>
      <c r="BM32" s="219"/>
      <c r="BN32" s="219"/>
      <c r="BO32" s="219"/>
      <c r="BP32" s="219"/>
      <c r="BQ32" s="219"/>
      <c r="BR32" s="219"/>
      <c r="BS32" s="219"/>
      <c r="BT32" s="219"/>
      <c r="BU32" s="219"/>
      <c r="BV32" s="219"/>
      <c r="BW32" s="219"/>
    </row>
    <row r="33" spans="40:75">
      <c r="AN33" s="194"/>
      <c r="AO33" s="194"/>
      <c r="AP33" s="194"/>
      <c r="AQ33" s="194"/>
      <c r="AR33" s="194"/>
      <c r="BS33" s="218"/>
      <c r="BT33" s="218"/>
      <c r="BU33" s="218"/>
      <c r="BV33" s="218"/>
      <c r="BW33" s="218"/>
    </row>
  </sheetData>
  <mergeCells count="19">
    <mergeCell ref="BI2:BI3"/>
    <mergeCell ref="BI1:BW1"/>
    <mergeCell ref="BJ2:BM2"/>
    <mergeCell ref="BN2:BR2"/>
    <mergeCell ref="BS2:BW2"/>
    <mergeCell ref="BD2:BG2"/>
    <mergeCell ref="C1:AH1"/>
    <mergeCell ref="AI1:AW1"/>
    <mergeCell ref="AX1:BG1"/>
    <mergeCell ref="AC2:AH2"/>
    <mergeCell ref="AI2:AM2"/>
    <mergeCell ref="AN2:AR2"/>
    <mergeCell ref="AS2:AW2"/>
    <mergeCell ref="AX2:BC2"/>
    <mergeCell ref="A1:A3"/>
    <mergeCell ref="B1:B3"/>
    <mergeCell ref="C2:M2"/>
    <mergeCell ref="N2:T2"/>
    <mergeCell ref="U2:AB2"/>
  </mergeCells>
  <pageMargins left="0.28000000000000003" right="0.24" top="0.75" bottom="0.75" header="0.3" footer="0.3"/>
  <pageSetup scale="7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O75"/>
  <sheetViews>
    <sheetView workbookViewId="0">
      <selection activeCell="R27" sqref="R27"/>
    </sheetView>
  </sheetViews>
  <sheetFormatPr defaultRowHeight="14"/>
  <cols>
    <col min="1" max="1" width="13.58203125" customWidth="1"/>
    <col min="2" max="41" width="4.25" customWidth="1"/>
  </cols>
  <sheetData>
    <row r="1" spans="1:41" s="1" customFormat="1" ht="12.75" customHeight="1">
      <c r="A1" s="549" t="s">
        <v>74</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row>
    <row r="2" spans="1:41" s="1" customFormat="1" ht="12.75" customHeight="1">
      <c r="A2" s="549"/>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row>
    <row r="3" spans="1:41" ht="11.25" customHeight="1" thickBot="1">
      <c r="A3" s="4"/>
      <c r="B3" s="4"/>
      <c r="C3" s="4"/>
      <c r="D3" s="4"/>
      <c r="E3" s="4"/>
      <c r="F3" s="4"/>
      <c r="G3" s="4"/>
      <c r="H3" s="4"/>
      <c r="I3" s="4"/>
      <c r="J3" s="4"/>
      <c r="K3" s="4"/>
      <c r="L3" s="4"/>
      <c r="M3" s="4"/>
      <c r="N3" s="4"/>
      <c r="O3" s="4"/>
      <c r="P3" s="4"/>
      <c r="Q3" s="4"/>
      <c r="R3" s="4"/>
      <c r="S3" s="4"/>
      <c r="T3" s="4"/>
      <c r="U3" s="4"/>
    </row>
    <row r="4" spans="1:41" ht="14.5" thickBot="1">
      <c r="A4" s="280" t="s">
        <v>66</v>
      </c>
      <c r="B4" s="281" t="s">
        <v>134</v>
      </c>
      <c r="C4" s="281" t="s">
        <v>135</v>
      </c>
      <c r="D4" s="281" t="s">
        <v>136</v>
      </c>
      <c r="E4" s="281" t="s">
        <v>137</v>
      </c>
      <c r="F4" s="281" t="s">
        <v>138</v>
      </c>
      <c r="G4" s="281" t="s">
        <v>139</v>
      </c>
      <c r="H4" s="281" t="s">
        <v>140</v>
      </c>
      <c r="I4" s="281" t="s">
        <v>141</v>
      </c>
      <c r="J4" s="281" t="s">
        <v>142</v>
      </c>
      <c r="K4" s="281" t="s">
        <v>143</v>
      </c>
      <c r="L4" s="281" t="s">
        <v>144</v>
      </c>
      <c r="M4" s="281" t="s">
        <v>145</v>
      </c>
      <c r="N4" s="281" t="s">
        <v>146</v>
      </c>
      <c r="O4" s="281" t="s">
        <v>147</v>
      </c>
      <c r="P4" s="281" t="s">
        <v>148</v>
      </c>
      <c r="Q4" s="281" t="s">
        <v>149</v>
      </c>
      <c r="R4" s="281" t="s">
        <v>150</v>
      </c>
      <c r="S4" s="281" t="s">
        <v>151</v>
      </c>
      <c r="T4" s="281" t="s">
        <v>152</v>
      </c>
      <c r="U4" s="281" t="s">
        <v>153</v>
      </c>
      <c r="V4" s="281" t="s">
        <v>154</v>
      </c>
      <c r="W4" s="281" t="s">
        <v>155</v>
      </c>
      <c r="X4" s="281" t="s">
        <v>156</v>
      </c>
      <c r="Y4" s="281" t="s">
        <v>157</v>
      </c>
      <c r="Z4" s="281" t="s">
        <v>158</v>
      </c>
      <c r="AA4" s="281" t="s">
        <v>159</v>
      </c>
      <c r="AB4" s="281" t="s">
        <v>160</v>
      </c>
      <c r="AC4" s="281" t="s">
        <v>161</v>
      </c>
      <c r="AD4" s="281" t="s">
        <v>162</v>
      </c>
      <c r="AE4" s="281" t="s">
        <v>163</v>
      </c>
      <c r="AF4" s="281" t="s">
        <v>164</v>
      </c>
      <c r="AG4" s="281" t="s">
        <v>165</v>
      </c>
      <c r="AH4" s="281" t="s">
        <v>166</v>
      </c>
      <c r="AI4" s="281" t="s">
        <v>167</v>
      </c>
      <c r="AJ4" s="281" t="s">
        <v>168</v>
      </c>
      <c r="AK4" s="281" t="s">
        <v>466</v>
      </c>
      <c r="AL4" s="281" t="s">
        <v>467</v>
      </c>
      <c r="AM4" s="281" t="s">
        <v>468</v>
      </c>
      <c r="AN4" s="281" t="s">
        <v>469</v>
      </c>
      <c r="AO4" s="281" t="s">
        <v>470</v>
      </c>
    </row>
    <row r="5" spans="1:41" ht="16.5">
      <c r="A5" s="282" t="s">
        <v>169</v>
      </c>
      <c r="B5" s="283" t="str">
        <f t="shared" ref="B5:B36" si="0">IF(COUNTIF(khoi01,A5)&lt;2,IF(COUNTIF(khoi01,A5)=1,"X"," "),"T")</f>
        <v>X</v>
      </c>
      <c r="C5" s="283" t="str">
        <f t="shared" ref="C5:C36" si="1">IF(COUNTIF(khoi02,A5)&lt;2,IF(COUNTIF(khoi02,A5)=1,"X"," "),"T")</f>
        <v>X</v>
      </c>
      <c r="D5" s="283" t="str">
        <f t="shared" ref="D5:D36" si="2">IF(COUNTIF(khoi03,A5)&lt;2,IF(COUNTIF(khoi03,A5)=1,"X"," "),"T")</f>
        <v>X</v>
      </c>
      <c r="E5" s="283" t="str">
        <f t="shared" ref="E5:E36" si="3">IF(COUNTIF(khoi04,A5)&lt;2,IF(COUNTIF(khoi04,A5)=1,"X"," "),"T")</f>
        <v>X</v>
      </c>
      <c r="F5" s="283" t="str">
        <f t="shared" ref="F5:F36" si="4">IF(COUNTIF(khoi05,A5)&lt;2,IF(COUNTIF(khoi05,A5)=1,"X"," "),"T")</f>
        <v>X</v>
      </c>
      <c r="G5" s="283" t="str">
        <f t="shared" ref="G5:G36" si="5">IF(COUNTIF(khoi06,A5)&lt;2,IF(COUNTIF(khoi06,A5)=1,"X"," "),"T")</f>
        <v>X</v>
      </c>
      <c r="H5" s="283" t="str">
        <f t="shared" ref="H5:H36" si="6">IF(COUNTIF(khoi07,A5)&lt;2,IF(COUNTIF(khoi07,A5)=1,"X"," "),"T")</f>
        <v>X</v>
      </c>
      <c r="I5" s="283" t="str">
        <f t="shared" ref="I5:I36" si="7">IF(COUNTIF(khoi08,A5)&lt;2,IF(COUNTIF(khoi08,A5)=1,"X"," "),"T")</f>
        <v xml:space="preserve"> </v>
      </c>
      <c r="J5" s="283" t="str">
        <f t="shared" ref="J5:J36" si="8">IF(COUNTIF(khoi09,A5)&lt;2,IF(COUNTIF(khoi09,A5)=1,"X"," "),"T")</f>
        <v xml:space="preserve"> </v>
      </c>
      <c r="K5" s="283" t="str">
        <f t="shared" ref="K5:K36" si="9">IF(COUNTIF(khoi10,A5)&lt;2,IF(COUNTIF(khoi10,A5)=1,"X"," "),"T")</f>
        <v xml:space="preserve"> </v>
      </c>
      <c r="L5" s="283" t="str">
        <f t="shared" ref="L5:L36" si="10">IF(COUNTIF(khoi11,A5)&lt;2,IF(COUNTIF(khoi11,A5)=1,"X"," "),"T")</f>
        <v>X</v>
      </c>
      <c r="M5" s="283" t="str">
        <f t="shared" ref="M5:M36" si="11">IF(COUNTIF(khoi12,A5)&lt;2,IF(COUNTIF(khoi12,A5)=1,"X"," "),"T")</f>
        <v>X</v>
      </c>
      <c r="N5" s="283" t="str">
        <f t="shared" ref="N5:N36" si="12">IF(COUNTIF(khoi13,A5)&lt;2,IF(COUNTIF(khoi13,A5)=1,"X"," "),"T")</f>
        <v>X</v>
      </c>
      <c r="O5" s="284" t="str">
        <f t="shared" ref="O5:O36" si="13">IF(COUNTIF(khoi14,A5)&lt;2,IF(COUNTIF(khoi14,A5)=1,"X"," "),"T")</f>
        <v>X</v>
      </c>
      <c r="P5" s="284" t="str">
        <f t="shared" ref="P5:P36" si="14">IF(COUNTIF(khoi15,A5)&lt;2,IF(COUNTIF(khoi15,A5)=1,"X"," "),"T")</f>
        <v>X</v>
      </c>
      <c r="Q5" s="284" t="str">
        <f t="shared" ref="Q5:Q36" si="15">IF(COUNTIF(khoi16,A5)&lt;2,IF(COUNTIF(khoi16,A5)=1,"X"," "),"T")</f>
        <v>X</v>
      </c>
      <c r="R5" s="284" t="str">
        <f t="shared" ref="R5:R36" si="16">IF(COUNTIF(khoi17,A5)&lt;2,IF(COUNTIF(khoi17,A5)=1,"X"," "),"T")</f>
        <v>X</v>
      </c>
      <c r="S5" s="284" t="str">
        <f t="shared" ref="S5:S36" si="17">IF(COUNTIF(khoi18,A5)&lt;2,IF(COUNTIF(khoi18,A5)=1,"X"," "),"T")</f>
        <v xml:space="preserve"> </v>
      </c>
      <c r="T5" s="284" t="str">
        <f t="shared" ref="T5:T36" si="18">IF(COUNTIF(khoi19,A5)&lt;2,IF(COUNTIF(khoi19,A5)=1,"X"," "),"T")</f>
        <v xml:space="preserve"> </v>
      </c>
      <c r="U5" s="284" t="str">
        <f t="shared" ref="U5:U36" si="19">IF(COUNTIF(khoi20,A5)&lt;2,IF(COUNTIF(khoi20,A5)=1,"X"," "),"T")</f>
        <v xml:space="preserve"> </v>
      </c>
      <c r="V5" s="285" t="str">
        <f t="shared" ref="V5:V36" si="20">IF(COUNTIF(khoi21,A5)&lt;2,IF(COUNTIF(khoi21,A5)=1,"X"," "),"T")</f>
        <v>X</v>
      </c>
      <c r="W5" s="285" t="str">
        <f t="shared" ref="W5:W36" si="21">IF(COUNTIF(khoi22,A5)&lt;2,IF(COUNTIF(khoi22,A5)=1,"X"," "),"T")</f>
        <v>X</v>
      </c>
      <c r="X5" s="285" t="str">
        <f t="shared" ref="X5:X36" si="22">IF(COUNTIF(khoi23,A5)&lt;2,IF(COUNTIF(khoi23,A5)=1,"X"," "),"T")</f>
        <v xml:space="preserve"> </v>
      </c>
      <c r="Y5" s="285" t="str">
        <f t="shared" ref="Y5:Y36" si="23">IF(COUNTIF(khoi24,A5)&lt;2,IF(COUNTIF(khoi24,A5)=1,"X"," "),"T")</f>
        <v>X</v>
      </c>
      <c r="Z5" s="285" t="str">
        <f t="shared" ref="Z5:Z36" si="24">IF(COUNTIF(khoi25,A5)&lt;2,IF(COUNTIF(khoi25,A5)=1,"X"," "),"T")</f>
        <v>X</v>
      </c>
      <c r="AA5" s="285" t="str">
        <f t="shared" ref="AA5:AA36" si="25">IF(COUNTIF(khoi26,A5)&lt;2,IF(COUNTIF(khoi26,A5)=1,"X"," "),"T")</f>
        <v>X</v>
      </c>
      <c r="AB5" s="285" t="str">
        <f t="shared" ref="AB5:AB36" si="26">IF(COUNTIF(khoi27,A5)&lt;2,IF(COUNTIF(khoi27,A5)=1,"X"," "),"T")</f>
        <v>X</v>
      </c>
      <c r="AC5" s="285" t="str">
        <f t="shared" ref="AC5:AC36" si="27">IF(COUNTIF(khoi28,A5)&lt;2,IF(COUNTIF(khoi28,A5)=1,"X"," "),"T")</f>
        <v xml:space="preserve"> </v>
      </c>
      <c r="AD5" s="285" t="str">
        <f t="shared" ref="AD5:AD36" si="28">IF(COUNTIF(khoi29,A5)&lt;2,IF(COUNTIF(khoi29,A5)=1,"X"," "),"T")</f>
        <v xml:space="preserve"> </v>
      </c>
      <c r="AE5" s="285" t="str">
        <f t="shared" ref="AE5:AE36" si="29">IF(COUNTIF(khoi30,A5)&lt;2,IF(COUNTIF(khoi30,A5)=1,"X"," "),"T")</f>
        <v xml:space="preserve"> </v>
      </c>
      <c r="AF5" s="285" t="str">
        <f t="shared" ref="AF5:AF36" si="30">IF(COUNTIF(khoi31,A5)&lt;2,IF(COUNTIF(khoi31,A5)=1,"X"," "),"T")</f>
        <v xml:space="preserve"> </v>
      </c>
      <c r="AG5" s="285" t="str">
        <f t="shared" ref="AG5:AG36" si="31">IF(COUNTIF(khoi32,A5)&lt;2,IF(COUNTIF(khoi32,A5)=1,"X"," "),"T")</f>
        <v xml:space="preserve"> </v>
      </c>
      <c r="AH5" s="285" t="str">
        <f t="shared" ref="AH5:AH36" si="32">IF(COUNTIF(khoi33,A5)&lt;2,IF(COUNTIF(khoi33,A5)=1,"X"," "),"T")</f>
        <v xml:space="preserve"> </v>
      </c>
      <c r="AI5" s="285" t="str">
        <f t="shared" ref="AI5:AI36" si="33">IF(COUNTIF(khoi34,A5)&lt;2,IF(COUNTIF(khoi34,A5)=1,"X"," "),"T")</f>
        <v xml:space="preserve"> </v>
      </c>
      <c r="AJ5" s="285" t="str">
        <f t="shared" ref="AJ5:AJ36" si="34">IF(COUNTIF(khoi35,A5)&lt;2,IF(COUNTIF(khoi35,A5)=1,"X"," "),"T")</f>
        <v xml:space="preserve"> </v>
      </c>
      <c r="AK5" s="285" t="str">
        <f t="shared" ref="AK5:AK36" si="35">IF(COUNTIF(khoi36,A5)&lt;2,IF(COUNTIF(khoi36,A5)=1,"X"," "),"T")</f>
        <v xml:space="preserve"> </v>
      </c>
      <c r="AL5" s="285" t="str">
        <f t="shared" ref="AL5:AL36" si="36">IF(COUNTIF(khoi37,A5)&lt;2,IF(COUNTIF(khoi37,A5)=1,"X"," "),"T")</f>
        <v xml:space="preserve"> </v>
      </c>
      <c r="AM5" s="285" t="str">
        <f t="shared" ref="AM5:AM36" si="37">IF(COUNTIF(khoi38,A5)&lt;2,IF(COUNTIF(khoi38,A5)=1,"X"," "),"T")</f>
        <v xml:space="preserve"> </v>
      </c>
      <c r="AN5" s="285" t="str">
        <f t="shared" ref="AN5:AN36" si="38">IF(COUNTIF(khoi39,A5)&lt;2,IF(COUNTIF(khoi39,A5)=1,"X"," "),"T")</f>
        <v xml:space="preserve"> </v>
      </c>
      <c r="AO5" s="286" t="str">
        <f t="shared" ref="AO5:AO36" si="39">IF(COUNTIF(khoi40,A5)&lt;2,IF(COUNTIF(khoi39,A5)=1,"X"," "),"T")</f>
        <v xml:space="preserve"> </v>
      </c>
    </row>
    <row r="6" spans="1:41" ht="16.5">
      <c r="A6" s="78" t="s">
        <v>170</v>
      </c>
      <c r="B6" s="113" t="str">
        <f t="shared" si="0"/>
        <v>X</v>
      </c>
      <c r="C6" s="113" t="str">
        <f t="shared" si="1"/>
        <v>X</v>
      </c>
      <c r="D6" s="113" t="str">
        <f t="shared" si="2"/>
        <v>X</v>
      </c>
      <c r="E6" s="113" t="str">
        <f t="shared" si="3"/>
        <v>X</v>
      </c>
      <c r="F6" s="113" t="str">
        <f t="shared" si="4"/>
        <v>X</v>
      </c>
      <c r="G6" s="113" t="str">
        <f t="shared" si="5"/>
        <v>X</v>
      </c>
      <c r="H6" s="113" t="str">
        <f t="shared" si="6"/>
        <v>X</v>
      </c>
      <c r="I6" s="113" t="str">
        <f t="shared" si="7"/>
        <v xml:space="preserve"> </v>
      </c>
      <c r="J6" s="113" t="str">
        <f t="shared" si="8"/>
        <v xml:space="preserve"> </v>
      </c>
      <c r="K6" s="113" t="str">
        <f t="shared" si="9"/>
        <v xml:space="preserve"> </v>
      </c>
      <c r="L6" s="113" t="str">
        <f t="shared" si="10"/>
        <v>X</v>
      </c>
      <c r="M6" s="113" t="str">
        <f t="shared" si="11"/>
        <v>X</v>
      </c>
      <c r="N6" s="113" t="str">
        <f t="shared" si="12"/>
        <v>X</v>
      </c>
      <c r="O6" s="114" t="str">
        <f t="shared" si="13"/>
        <v>X</v>
      </c>
      <c r="P6" s="114" t="str">
        <f t="shared" si="14"/>
        <v>X</v>
      </c>
      <c r="Q6" s="114" t="str">
        <f t="shared" si="15"/>
        <v>X</v>
      </c>
      <c r="R6" s="114" t="str">
        <f t="shared" si="16"/>
        <v>X</v>
      </c>
      <c r="S6" s="114" t="str">
        <f t="shared" si="17"/>
        <v xml:space="preserve"> </v>
      </c>
      <c r="T6" s="114" t="str">
        <f t="shared" si="18"/>
        <v xml:space="preserve"> </v>
      </c>
      <c r="U6" s="114" t="str">
        <f t="shared" si="19"/>
        <v xml:space="preserve"> </v>
      </c>
      <c r="V6" s="115" t="str">
        <f t="shared" si="20"/>
        <v>X</v>
      </c>
      <c r="W6" s="115" t="str">
        <f t="shared" si="21"/>
        <v>X</v>
      </c>
      <c r="X6" s="115" t="str">
        <f t="shared" si="22"/>
        <v xml:space="preserve"> </v>
      </c>
      <c r="Y6" s="115" t="str">
        <f t="shared" si="23"/>
        <v>X</v>
      </c>
      <c r="Z6" s="115" t="str">
        <f t="shared" si="24"/>
        <v>X</v>
      </c>
      <c r="AA6" s="115" t="str">
        <f t="shared" si="25"/>
        <v>X</v>
      </c>
      <c r="AB6" s="115" t="str">
        <f t="shared" si="26"/>
        <v>X</v>
      </c>
      <c r="AC6" s="115" t="str">
        <f t="shared" si="27"/>
        <v xml:space="preserve"> </v>
      </c>
      <c r="AD6" s="115" t="str">
        <f t="shared" si="28"/>
        <v xml:space="preserve"> </v>
      </c>
      <c r="AE6" s="115" t="str">
        <f t="shared" si="29"/>
        <v xml:space="preserve"> </v>
      </c>
      <c r="AF6" s="115" t="str">
        <f t="shared" si="30"/>
        <v xml:space="preserve"> </v>
      </c>
      <c r="AG6" s="115" t="str">
        <f t="shared" si="31"/>
        <v xml:space="preserve"> </v>
      </c>
      <c r="AH6" s="115" t="str">
        <f t="shared" si="32"/>
        <v xml:space="preserve"> </v>
      </c>
      <c r="AI6" s="115" t="str">
        <f t="shared" si="33"/>
        <v xml:space="preserve"> </v>
      </c>
      <c r="AJ6" s="115" t="str">
        <f t="shared" si="34"/>
        <v xml:space="preserve"> </v>
      </c>
      <c r="AK6" s="115" t="str">
        <f t="shared" si="35"/>
        <v xml:space="preserve"> </v>
      </c>
      <c r="AL6" s="115" t="str">
        <f t="shared" si="36"/>
        <v xml:space="preserve"> </v>
      </c>
      <c r="AM6" s="115" t="str">
        <f t="shared" si="37"/>
        <v xml:space="preserve"> </v>
      </c>
      <c r="AN6" s="115" t="str">
        <f t="shared" si="38"/>
        <v xml:space="preserve"> </v>
      </c>
      <c r="AO6" s="287" t="str">
        <f t="shared" si="39"/>
        <v xml:space="preserve"> </v>
      </c>
    </row>
    <row r="7" spans="1:41" ht="16.5">
      <c r="A7" s="78" t="s">
        <v>171</v>
      </c>
      <c r="B7" s="113" t="str">
        <f t="shared" si="0"/>
        <v>X</v>
      </c>
      <c r="C7" s="113" t="str">
        <f t="shared" si="1"/>
        <v>X</v>
      </c>
      <c r="D7" s="113" t="str">
        <f t="shared" si="2"/>
        <v>X</v>
      </c>
      <c r="E7" s="113" t="str">
        <f t="shared" si="3"/>
        <v>X</v>
      </c>
      <c r="F7" s="113" t="str">
        <f t="shared" si="4"/>
        <v>X</v>
      </c>
      <c r="G7" s="113" t="str">
        <f t="shared" si="5"/>
        <v>X</v>
      </c>
      <c r="H7" s="113" t="str">
        <f t="shared" si="6"/>
        <v>X</v>
      </c>
      <c r="I7" s="113" t="str">
        <f t="shared" si="7"/>
        <v xml:space="preserve"> </v>
      </c>
      <c r="J7" s="113" t="str">
        <f t="shared" si="8"/>
        <v xml:space="preserve"> </v>
      </c>
      <c r="K7" s="113" t="str">
        <f t="shared" si="9"/>
        <v xml:space="preserve"> </v>
      </c>
      <c r="L7" s="113" t="str">
        <f t="shared" si="10"/>
        <v>X</v>
      </c>
      <c r="M7" s="113" t="str">
        <f t="shared" si="11"/>
        <v>X</v>
      </c>
      <c r="N7" s="113" t="str">
        <f t="shared" si="12"/>
        <v>X</v>
      </c>
      <c r="O7" s="114" t="str">
        <f t="shared" si="13"/>
        <v>X</v>
      </c>
      <c r="P7" s="114" t="str">
        <f t="shared" si="14"/>
        <v>X</v>
      </c>
      <c r="Q7" s="114" t="str">
        <f t="shared" si="15"/>
        <v>X</v>
      </c>
      <c r="R7" s="114" t="str">
        <f t="shared" si="16"/>
        <v>X</v>
      </c>
      <c r="S7" s="114" t="str">
        <f t="shared" si="17"/>
        <v xml:space="preserve"> </v>
      </c>
      <c r="T7" s="114" t="str">
        <f t="shared" si="18"/>
        <v xml:space="preserve"> </v>
      </c>
      <c r="U7" s="114" t="str">
        <f t="shared" si="19"/>
        <v xml:space="preserve"> </v>
      </c>
      <c r="V7" s="115" t="str">
        <f t="shared" si="20"/>
        <v>X</v>
      </c>
      <c r="W7" s="115" t="str">
        <f t="shared" si="21"/>
        <v>X</v>
      </c>
      <c r="X7" s="115" t="str">
        <f t="shared" si="22"/>
        <v xml:space="preserve"> </v>
      </c>
      <c r="Y7" s="115" t="str">
        <f t="shared" si="23"/>
        <v>X</v>
      </c>
      <c r="Z7" s="115" t="str">
        <f t="shared" si="24"/>
        <v>X</v>
      </c>
      <c r="AA7" s="115" t="str">
        <f t="shared" si="25"/>
        <v>X</v>
      </c>
      <c r="AB7" s="115" t="str">
        <f t="shared" si="26"/>
        <v>X</v>
      </c>
      <c r="AC7" s="115" t="str">
        <f t="shared" si="27"/>
        <v xml:space="preserve"> </v>
      </c>
      <c r="AD7" s="115" t="str">
        <f t="shared" si="28"/>
        <v xml:space="preserve"> </v>
      </c>
      <c r="AE7" s="115" t="str">
        <f t="shared" si="29"/>
        <v xml:space="preserve"> </v>
      </c>
      <c r="AF7" s="115" t="str">
        <f t="shared" si="30"/>
        <v xml:space="preserve"> </v>
      </c>
      <c r="AG7" s="115" t="str">
        <f t="shared" si="31"/>
        <v xml:space="preserve"> </v>
      </c>
      <c r="AH7" s="115" t="str">
        <f t="shared" si="32"/>
        <v xml:space="preserve"> </v>
      </c>
      <c r="AI7" s="115" t="str">
        <f t="shared" si="33"/>
        <v xml:space="preserve"> </v>
      </c>
      <c r="AJ7" s="115" t="str">
        <f t="shared" si="34"/>
        <v xml:space="preserve"> </v>
      </c>
      <c r="AK7" s="115" t="str">
        <f t="shared" si="35"/>
        <v xml:space="preserve"> </v>
      </c>
      <c r="AL7" s="115" t="str">
        <f t="shared" si="36"/>
        <v xml:space="preserve"> </v>
      </c>
      <c r="AM7" s="115" t="str">
        <f t="shared" si="37"/>
        <v xml:space="preserve"> </v>
      </c>
      <c r="AN7" s="115" t="str">
        <f t="shared" si="38"/>
        <v xml:space="preserve"> </v>
      </c>
      <c r="AO7" s="287" t="str">
        <f t="shared" si="39"/>
        <v xml:space="preserve"> </v>
      </c>
    </row>
    <row r="8" spans="1:41" ht="16.5">
      <c r="A8" s="78" t="s">
        <v>172</v>
      </c>
      <c r="B8" s="113" t="str">
        <f t="shared" si="0"/>
        <v>X</v>
      </c>
      <c r="C8" s="113" t="str">
        <f t="shared" si="1"/>
        <v>X</v>
      </c>
      <c r="D8" s="113" t="str">
        <f t="shared" si="2"/>
        <v>X</v>
      </c>
      <c r="E8" s="113" t="str">
        <f t="shared" si="3"/>
        <v>X</v>
      </c>
      <c r="F8" s="113" t="str">
        <f t="shared" si="4"/>
        <v>X</v>
      </c>
      <c r="G8" s="113" t="str">
        <f t="shared" si="5"/>
        <v>X</v>
      </c>
      <c r="H8" s="113" t="str">
        <f t="shared" si="6"/>
        <v>X</v>
      </c>
      <c r="I8" s="113" t="str">
        <f t="shared" si="7"/>
        <v xml:space="preserve"> </v>
      </c>
      <c r="J8" s="113" t="str">
        <f t="shared" si="8"/>
        <v xml:space="preserve"> </v>
      </c>
      <c r="K8" s="113" t="str">
        <f t="shared" si="9"/>
        <v xml:space="preserve"> </v>
      </c>
      <c r="L8" s="113" t="str">
        <f t="shared" si="10"/>
        <v>X</v>
      </c>
      <c r="M8" s="113" t="str">
        <f t="shared" si="11"/>
        <v>X</v>
      </c>
      <c r="N8" s="113" t="str">
        <f t="shared" si="12"/>
        <v>X</v>
      </c>
      <c r="O8" s="114" t="str">
        <f t="shared" si="13"/>
        <v>X</v>
      </c>
      <c r="P8" s="114" t="str">
        <f t="shared" si="14"/>
        <v>X</v>
      </c>
      <c r="Q8" s="114" t="str">
        <f t="shared" si="15"/>
        <v>X</v>
      </c>
      <c r="R8" s="114" t="str">
        <f t="shared" si="16"/>
        <v>X</v>
      </c>
      <c r="S8" s="114" t="str">
        <f t="shared" si="17"/>
        <v xml:space="preserve"> </v>
      </c>
      <c r="T8" s="114" t="str">
        <f t="shared" si="18"/>
        <v xml:space="preserve"> </v>
      </c>
      <c r="U8" s="114" t="str">
        <f t="shared" si="19"/>
        <v xml:space="preserve"> </v>
      </c>
      <c r="V8" s="115" t="str">
        <f t="shared" si="20"/>
        <v>X</v>
      </c>
      <c r="W8" s="115" t="str">
        <f t="shared" si="21"/>
        <v>X</v>
      </c>
      <c r="X8" s="115" t="str">
        <f t="shared" si="22"/>
        <v xml:space="preserve"> </v>
      </c>
      <c r="Y8" s="115" t="str">
        <f t="shared" si="23"/>
        <v>X</v>
      </c>
      <c r="Z8" s="115" t="str">
        <f t="shared" si="24"/>
        <v>X</v>
      </c>
      <c r="AA8" s="115" t="str">
        <f t="shared" si="25"/>
        <v>X</v>
      </c>
      <c r="AB8" s="115" t="str">
        <f t="shared" si="26"/>
        <v>X</v>
      </c>
      <c r="AC8" s="115" t="str">
        <f t="shared" si="27"/>
        <v xml:space="preserve"> </v>
      </c>
      <c r="AD8" s="115" t="str">
        <f t="shared" si="28"/>
        <v xml:space="preserve"> </v>
      </c>
      <c r="AE8" s="115" t="str">
        <f t="shared" si="29"/>
        <v xml:space="preserve"> </v>
      </c>
      <c r="AF8" s="115" t="str">
        <f t="shared" si="30"/>
        <v xml:space="preserve"> </v>
      </c>
      <c r="AG8" s="115" t="str">
        <f t="shared" si="31"/>
        <v xml:space="preserve"> </v>
      </c>
      <c r="AH8" s="115" t="str">
        <f t="shared" si="32"/>
        <v xml:space="preserve"> </v>
      </c>
      <c r="AI8" s="115" t="str">
        <f t="shared" si="33"/>
        <v xml:space="preserve"> </v>
      </c>
      <c r="AJ8" s="115" t="str">
        <f t="shared" si="34"/>
        <v xml:space="preserve"> </v>
      </c>
      <c r="AK8" s="115" t="str">
        <f t="shared" si="35"/>
        <v xml:space="preserve"> </v>
      </c>
      <c r="AL8" s="115" t="str">
        <f t="shared" si="36"/>
        <v xml:space="preserve"> </v>
      </c>
      <c r="AM8" s="115" t="str">
        <f t="shared" si="37"/>
        <v xml:space="preserve"> </v>
      </c>
      <c r="AN8" s="115" t="str">
        <f t="shared" si="38"/>
        <v xml:space="preserve"> </v>
      </c>
      <c r="AO8" s="287" t="str">
        <f t="shared" si="39"/>
        <v xml:space="preserve"> </v>
      </c>
    </row>
    <row r="9" spans="1:41" ht="16.5">
      <c r="A9" s="78" t="s">
        <v>173</v>
      </c>
      <c r="B9" s="113" t="str">
        <f t="shared" si="0"/>
        <v>X</v>
      </c>
      <c r="C9" s="113" t="str">
        <f t="shared" si="1"/>
        <v>X</v>
      </c>
      <c r="D9" s="113" t="str">
        <f t="shared" si="2"/>
        <v>X</v>
      </c>
      <c r="E9" s="113" t="str">
        <f t="shared" si="3"/>
        <v>X</v>
      </c>
      <c r="F9" s="113" t="str">
        <f t="shared" si="4"/>
        <v>X</v>
      </c>
      <c r="G9" s="113" t="str">
        <f t="shared" si="5"/>
        <v>X</v>
      </c>
      <c r="H9" s="113" t="str">
        <f t="shared" si="6"/>
        <v>X</v>
      </c>
      <c r="I9" s="113" t="str">
        <f t="shared" si="7"/>
        <v xml:space="preserve"> </v>
      </c>
      <c r="J9" s="113" t="str">
        <f t="shared" si="8"/>
        <v xml:space="preserve"> </v>
      </c>
      <c r="K9" s="113" t="str">
        <f t="shared" si="9"/>
        <v xml:space="preserve"> </v>
      </c>
      <c r="L9" s="113" t="str">
        <f t="shared" si="10"/>
        <v>X</v>
      </c>
      <c r="M9" s="113" t="str">
        <f t="shared" si="11"/>
        <v>X</v>
      </c>
      <c r="N9" s="113" t="str">
        <f t="shared" si="12"/>
        <v>X</v>
      </c>
      <c r="O9" s="114" t="str">
        <f t="shared" si="13"/>
        <v>X</v>
      </c>
      <c r="P9" s="114" t="str">
        <f t="shared" si="14"/>
        <v>X</v>
      </c>
      <c r="Q9" s="114" t="str">
        <f t="shared" si="15"/>
        <v>X</v>
      </c>
      <c r="R9" s="114" t="str">
        <f t="shared" si="16"/>
        <v>X</v>
      </c>
      <c r="S9" s="114" t="str">
        <f t="shared" si="17"/>
        <v xml:space="preserve"> </v>
      </c>
      <c r="T9" s="114" t="str">
        <f t="shared" si="18"/>
        <v xml:space="preserve"> </v>
      </c>
      <c r="U9" s="114" t="str">
        <f t="shared" si="19"/>
        <v xml:space="preserve"> </v>
      </c>
      <c r="V9" s="115" t="str">
        <f t="shared" si="20"/>
        <v>X</v>
      </c>
      <c r="W9" s="115" t="str">
        <f t="shared" si="21"/>
        <v>X</v>
      </c>
      <c r="X9" s="115" t="str">
        <f t="shared" si="22"/>
        <v xml:space="preserve"> </v>
      </c>
      <c r="Y9" s="115" t="str">
        <f t="shared" si="23"/>
        <v>X</v>
      </c>
      <c r="Z9" s="115" t="str">
        <f t="shared" si="24"/>
        <v>X</v>
      </c>
      <c r="AA9" s="115" t="str">
        <f t="shared" si="25"/>
        <v>X</v>
      </c>
      <c r="AB9" s="115" t="str">
        <f t="shared" si="26"/>
        <v>X</v>
      </c>
      <c r="AC9" s="115" t="str">
        <f t="shared" si="27"/>
        <v xml:space="preserve"> </v>
      </c>
      <c r="AD9" s="115" t="str">
        <f t="shared" si="28"/>
        <v xml:space="preserve"> </v>
      </c>
      <c r="AE9" s="115" t="str">
        <f t="shared" si="29"/>
        <v xml:space="preserve"> </v>
      </c>
      <c r="AF9" s="115" t="str">
        <f t="shared" si="30"/>
        <v xml:space="preserve"> </v>
      </c>
      <c r="AG9" s="115" t="str">
        <f t="shared" si="31"/>
        <v xml:space="preserve"> </v>
      </c>
      <c r="AH9" s="115" t="str">
        <f t="shared" si="32"/>
        <v xml:space="preserve"> </v>
      </c>
      <c r="AI9" s="115" t="str">
        <f t="shared" si="33"/>
        <v xml:space="preserve"> </v>
      </c>
      <c r="AJ9" s="115" t="str">
        <f t="shared" si="34"/>
        <v xml:space="preserve"> </v>
      </c>
      <c r="AK9" s="115" t="str">
        <f t="shared" si="35"/>
        <v xml:space="preserve"> </v>
      </c>
      <c r="AL9" s="115" t="str">
        <f t="shared" si="36"/>
        <v xml:space="preserve"> </v>
      </c>
      <c r="AM9" s="115" t="str">
        <f t="shared" si="37"/>
        <v xml:space="preserve"> </v>
      </c>
      <c r="AN9" s="115" t="str">
        <f t="shared" si="38"/>
        <v xml:space="preserve"> </v>
      </c>
      <c r="AO9" s="287" t="str">
        <f t="shared" si="39"/>
        <v xml:space="preserve"> </v>
      </c>
    </row>
    <row r="10" spans="1:41" ht="16.5">
      <c r="A10" s="78" t="s">
        <v>174</v>
      </c>
      <c r="B10" s="113" t="str">
        <f t="shared" si="0"/>
        <v>X</v>
      </c>
      <c r="C10" s="113" t="str">
        <f t="shared" si="1"/>
        <v>X</v>
      </c>
      <c r="D10" s="113" t="str">
        <f t="shared" si="2"/>
        <v>X</v>
      </c>
      <c r="E10" s="113" t="str">
        <f t="shared" si="3"/>
        <v>X</v>
      </c>
      <c r="F10" s="113" t="str">
        <f t="shared" si="4"/>
        <v>X</v>
      </c>
      <c r="G10" s="113" t="str">
        <f t="shared" si="5"/>
        <v>X</v>
      </c>
      <c r="H10" s="113" t="str">
        <f t="shared" si="6"/>
        <v>X</v>
      </c>
      <c r="I10" s="113" t="str">
        <f t="shared" si="7"/>
        <v xml:space="preserve"> </v>
      </c>
      <c r="J10" s="113" t="str">
        <f t="shared" si="8"/>
        <v xml:space="preserve"> </v>
      </c>
      <c r="K10" s="113" t="str">
        <f t="shared" si="9"/>
        <v xml:space="preserve"> </v>
      </c>
      <c r="L10" s="113" t="str">
        <f t="shared" si="10"/>
        <v>X</v>
      </c>
      <c r="M10" s="113" t="str">
        <f t="shared" si="11"/>
        <v>X</v>
      </c>
      <c r="N10" s="113" t="str">
        <f t="shared" si="12"/>
        <v>X</v>
      </c>
      <c r="O10" s="114" t="str">
        <f t="shared" si="13"/>
        <v>X</v>
      </c>
      <c r="P10" s="114" t="str">
        <f t="shared" si="14"/>
        <v>X</v>
      </c>
      <c r="Q10" s="114" t="str">
        <f t="shared" si="15"/>
        <v>X</v>
      </c>
      <c r="R10" s="114" t="str">
        <f t="shared" si="16"/>
        <v>X</v>
      </c>
      <c r="S10" s="114" t="str">
        <f t="shared" si="17"/>
        <v xml:space="preserve"> </v>
      </c>
      <c r="T10" s="114" t="str">
        <f t="shared" si="18"/>
        <v xml:space="preserve"> </v>
      </c>
      <c r="U10" s="114" t="str">
        <f t="shared" si="19"/>
        <v xml:space="preserve"> </v>
      </c>
      <c r="V10" s="115" t="str">
        <f t="shared" si="20"/>
        <v>X</v>
      </c>
      <c r="W10" s="115" t="str">
        <f t="shared" si="21"/>
        <v>X</v>
      </c>
      <c r="X10" s="115" t="str">
        <f t="shared" si="22"/>
        <v xml:space="preserve"> </v>
      </c>
      <c r="Y10" s="115" t="str">
        <f t="shared" si="23"/>
        <v>X</v>
      </c>
      <c r="Z10" s="115" t="str">
        <f t="shared" si="24"/>
        <v>X</v>
      </c>
      <c r="AA10" s="115" t="str">
        <f t="shared" si="25"/>
        <v>X</v>
      </c>
      <c r="AB10" s="115" t="str">
        <f t="shared" si="26"/>
        <v>X</v>
      </c>
      <c r="AC10" s="115" t="str">
        <f t="shared" si="27"/>
        <v xml:space="preserve"> </v>
      </c>
      <c r="AD10" s="115" t="str">
        <f t="shared" si="28"/>
        <v xml:space="preserve"> </v>
      </c>
      <c r="AE10" s="115" t="str">
        <f t="shared" si="29"/>
        <v xml:space="preserve"> </v>
      </c>
      <c r="AF10" s="115" t="str">
        <f t="shared" si="30"/>
        <v xml:space="preserve"> </v>
      </c>
      <c r="AG10" s="115" t="str">
        <f t="shared" si="31"/>
        <v xml:space="preserve"> </v>
      </c>
      <c r="AH10" s="115" t="str">
        <f t="shared" si="32"/>
        <v xml:space="preserve"> </v>
      </c>
      <c r="AI10" s="115" t="str">
        <f t="shared" si="33"/>
        <v xml:space="preserve"> </v>
      </c>
      <c r="AJ10" s="115" t="str">
        <f t="shared" si="34"/>
        <v xml:space="preserve"> </v>
      </c>
      <c r="AK10" s="115" t="str">
        <f t="shared" si="35"/>
        <v xml:space="preserve"> </v>
      </c>
      <c r="AL10" s="115" t="str">
        <f t="shared" si="36"/>
        <v xml:space="preserve"> </v>
      </c>
      <c r="AM10" s="115" t="str">
        <f t="shared" si="37"/>
        <v xml:space="preserve"> </v>
      </c>
      <c r="AN10" s="115" t="str">
        <f t="shared" si="38"/>
        <v xml:space="preserve"> </v>
      </c>
      <c r="AO10" s="287" t="str">
        <f t="shared" si="39"/>
        <v xml:space="preserve"> </v>
      </c>
    </row>
    <row r="11" spans="1:41" ht="16.5">
      <c r="A11" s="78" t="s">
        <v>175</v>
      </c>
      <c r="B11" s="113" t="str">
        <f t="shared" si="0"/>
        <v>X</v>
      </c>
      <c r="C11" s="113" t="str">
        <f t="shared" si="1"/>
        <v>X</v>
      </c>
      <c r="D11" s="113" t="str">
        <f t="shared" si="2"/>
        <v>X</v>
      </c>
      <c r="E11" s="113" t="str">
        <f t="shared" si="3"/>
        <v>X</v>
      </c>
      <c r="F11" s="113" t="str">
        <f t="shared" si="4"/>
        <v>X</v>
      </c>
      <c r="G11" s="113" t="str">
        <f t="shared" si="5"/>
        <v>X</v>
      </c>
      <c r="H11" s="113" t="str">
        <f t="shared" si="6"/>
        <v>X</v>
      </c>
      <c r="I11" s="113" t="str">
        <f t="shared" si="7"/>
        <v xml:space="preserve"> </v>
      </c>
      <c r="J11" s="113" t="str">
        <f t="shared" si="8"/>
        <v xml:space="preserve"> </v>
      </c>
      <c r="K11" s="113" t="str">
        <f t="shared" si="9"/>
        <v xml:space="preserve"> </v>
      </c>
      <c r="L11" s="113" t="str">
        <f t="shared" si="10"/>
        <v>X</v>
      </c>
      <c r="M11" s="113" t="str">
        <f t="shared" si="11"/>
        <v>X</v>
      </c>
      <c r="N11" s="113" t="str">
        <f t="shared" si="12"/>
        <v>X</v>
      </c>
      <c r="O11" s="114" t="str">
        <f t="shared" si="13"/>
        <v>X</v>
      </c>
      <c r="P11" s="114" t="str">
        <f t="shared" si="14"/>
        <v>X</v>
      </c>
      <c r="Q11" s="114" t="str">
        <f t="shared" si="15"/>
        <v>X</v>
      </c>
      <c r="R11" s="114" t="str">
        <f t="shared" si="16"/>
        <v>X</v>
      </c>
      <c r="S11" s="114" t="str">
        <f t="shared" si="17"/>
        <v xml:space="preserve"> </v>
      </c>
      <c r="T11" s="114" t="str">
        <f t="shared" si="18"/>
        <v xml:space="preserve"> </v>
      </c>
      <c r="U11" s="114" t="str">
        <f t="shared" si="19"/>
        <v xml:space="preserve"> </v>
      </c>
      <c r="V11" s="115" t="str">
        <f t="shared" si="20"/>
        <v>X</v>
      </c>
      <c r="W11" s="115" t="str">
        <f t="shared" si="21"/>
        <v>X</v>
      </c>
      <c r="X11" s="115" t="str">
        <f t="shared" si="22"/>
        <v xml:space="preserve"> </v>
      </c>
      <c r="Y11" s="115" t="str">
        <f t="shared" si="23"/>
        <v>X</v>
      </c>
      <c r="Z11" s="115" t="str">
        <f t="shared" si="24"/>
        <v>X</v>
      </c>
      <c r="AA11" s="115" t="str">
        <f t="shared" si="25"/>
        <v>X</v>
      </c>
      <c r="AB11" s="115" t="str">
        <f t="shared" si="26"/>
        <v>X</v>
      </c>
      <c r="AC11" s="115" t="str">
        <f t="shared" si="27"/>
        <v xml:space="preserve"> </v>
      </c>
      <c r="AD11" s="115" t="str">
        <f t="shared" si="28"/>
        <v xml:space="preserve"> </v>
      </c>
      <c r="AE11" s="115" t="str">
        <f t="shared" si="29"/>
        <v xml:space="preserve"> </v>
      </c>
      <c r="AF11" s="115" t="str">
        <f t="shared" si="30"/>
        <v xml:space="preserve"> </v>
      </c>
      <c r="AG11" s="115" t="str">
        <f t="shared" si="31"/>
        <v xml:space="preserve"> </v>
      </c>
      <c r="AH11" s="115" t="str">
        <f t="shared" si="32"/>
        <v xml:space="preserve"> </v>
      </c>
      <c r="AI11" s="115" t="str">
        <f t="shared" si="33"/>
        <v xml:space="preserve"> </v>
      </c>
      <c r="AJ11" s="115" t="str">
        <f t="shared" si="34"/>
        <v xml:space="preserve"> </v>
      </c>
      <c r="AK11" s="115" t="str">
        <f t="shared" si="35"/>
        <v xml:space="preserve"> </v>
      </c>
      <c r="AL11" s="115" t="str">
        <f t="shared" si="36"/>
        <v xml:space="preserve"> </v>
      </c>
      <c r="AM11" s="115" t="str">
        <f t="shared" si="37"/>
        <v xml:space="preserve"> </v>
      </c>
      <c r="AN11" s="115" t="str">
        <f t="shared" si="38"/>
        <v xml:space="preserve"> </v>
      </c>
      <c r="AO11" s="287" t="str">
        <f t="shared" si="39"/>
        <v xml:space="preserve"> </v>
      </c>
    </row>
    <row r="12" spans="1:41" ht="16.5">
      <c r="A12" s="78" t="s">
        <v>176</v>
      </c>
      <c r="B12" s="113" t="str">
        <f t="shared" si="0"/>
        <v>X</v>
      </c>
      <c r="C12" s="113" t="str">
        <f t="shared" si="1"/>
        <v>X</v>
      </c>
      <c r="D12" s="113" t="str">
        <f t="shared" si="2"/>
        <v>X</v>
      </c>
      <c r="E12" s="113" t="str">
        <f t="shared" si="3"/>
        <v>X</v>
      </c>
      <c r="F12" s="113" t="str">
        <f t="shared" si="4"/>
        <v>X</v>
      </c>
      <c r="G12" s="113" t="str">
        <f t="shared" si="5"/>
        <v>X</v>
      </c>
      <c r="H12" s="113" t="str">
        <f t="shared" si="6"/>
        <v>X</v>
      </c>
      <c r="I12" s="113" t="str">
        <f t="shared" si="7"/>
        <v xml:space="preserve"> </v>
      </c>
      <c r="J12" s="113" t="str">
        <f t="shared" si="8"/>
        <v xml:space="preserve"> </v>
      </c>
      <c r="K12" s="113" t="str">
        <f t="shared" si="9"/>
        <v xml:space="preserve"> </v>
      </c>
      <c r="L12" s="113" t="str">
        <f t="shared" si="10"/>
        <v>X</v>
      </c>
      <c r="M12" s="113" t="str">
        <f t="shared" si="11"/>
        <v>X</v>
      </c>
      <c r="N12" s="113" t="str">
        <f t="shared" si="12"/>
        <v>X</v>
      </c>
      <c r="O12" s="114" t="str">
        <f t="shared" si="13"/>
        <v>X</v>
      </c>
      <c r="P12" s="114" t="str">
        <f t="shared" si="14"/>
        <v>X</v>
      </c>
      <c r="Q12" s="114" t="str">
        <f t="shared" si="15"/>
        <v>X</v>
      </c>
      <c r="R12" s="114" t="str">
        <f t="shared" si="16"/>
        <v>X</v>
      </c>
      <c r="S12" s="114" t="str">
        <f t="shared" si="17"/>
        <v xml:space="preserve"> </v>
      </c>
      <c r="T12" s="114" t="str">
        <f t="shared" si="18"/>
        <v xml:space="preserve"> </v>
      </c>
      <c r="U12" s="114" t="str">
        <f t="shared" si="19"/>
        <v xml:space="preserve"> </v>
      </c>
      <c r="V12" s="115" t="str">
        <f t="shared" si="20"/>
        <v>X</v>
      </c>
      <c r="W12" s="115" t="str">
        <f t="shared" si="21"/>
        <v>X</v>
      </c>
      <c r="X12" s="115" t="str">
        <f t="shared" si="22"/>
        <v xml:space="preserve"> </v>
      </c>
      <c r="Y12" s="115" t="str">
        <f t="shared" si="23"/>
        <v>X</v>
      </c>
      <c r="Z12" s="115" t="str">
        <f t="shared" si="24"/>
        <v>X</v>
      </c>
      <c r="AA12" s="115" t="str">
        <f t="shared" si="25"/>
        <v>X</v>
      </c>
      <c r="AB12" s="115" t="str">
        <f t="shared" si="26"/>
        <v>X</v>
      </c>
      <c r="AC12" s="115" t="str">
        <f t="shared" si="27"/>
        <v xml:space="preserve"> </v>
      </c>
      <c r="AD12" s="115" t="str">
        <f t="shared" si="28"/>
        <v xml:space="preserve"> </v>
      </c>
      <c r="AE12" s="115" t="str">
        <f t="shared" si="29"/>
        <v xml:space="preserve"> </v>
      </c>
      <c r="AF12" s="115" t="str">
        <f t="shared" si="30"/>
        <v xml:space="preserve"> </v>
      </c>
      <c r="AG12" s="115" t="str">
        <f t="shared" si="31"/>
        <v xml:space="preserve"> </v>
      </c>
      <c r="AH12" s="115" t="str">
        <f t="shared" si="32"/>
        <v xml:space="preserve"> </v>
      </c>
      <c r="AI12" s="115" t="str">
        <f t="shared" si="33"/>
        <v xml:space="preserve"> </v>
      </c>
      <c r="AJ12" s="115" t="str">
        <f t="shared" si="34"/>
        <v xml:space="preserve"> </v>
      </c>
      <c r="AK12" s="115" t="str">
        <f t="shared" si="35"/>
        <v xml:space="preserve"> </v>
      </c>
      <c r="AL12" s="115" t="str">
        <f t="shared" si="36"/>
        <v xml:space="preserve"> </v>
      </c>
      <c r="AM12" s="115" t="str">
        <f t="shared" si="37"/>
        <v xml:space="preserve"> </v>
      </c>
      <c r="AN12" s="115" t="str">
        <f t="shared" si="38"/>
        <v xml:space="preserve"> </v>
      </c>
      <c r="AO12" s="287" t="str">
        <f t="shared" si="39"/>
        <v xml:space="preserve"> </v>
      </c>
    </row>
    <row r="13" spans="1:41" ht="16.5">
      <c r="A13" s="79" t="s">
        <v>177</v>
      </c>
      <c r="B13" s="113" t="str">
        <f t="shared" si="0"/>
        <v>X</v>
      </c>
      <c r="C13" s="113" t="str">
        <f t="shared" si="1"/>
        <v>X</v>
      </c>
      <c r="D13" s="113" t="str">
        <f t="shared" si="2"/>
        <v>X</v>
      </c>
      <c r="E13" s="113" t="str">
        <f t="shared" si="3"/>
        <v>X</v>
      </c>
      <c r="F13" s="113" t="str">
        <f t="shared" si="4"/>
        <v>X</v>
      </c>
      <c r="G13" s="113" t="str">
        <f t="shared" si="5"/>
        <v>X</v>
      </c>
      <c r="H13" s="113" t="str">
        <f t="shared" si="6"/>
        <v>X</v>
      </c>
      <c r="I13" s="113" t="str">
        <f t="shared" si="7"/>
        <v xml:space="preserve"> </v>
      </c>
      <c r="J13" s="113" t="str">
        <f t="shared" si="8"/>
        <v xml:space="preserve"> </v>
      </c>
      <c r="K13" s="113" t="str">
        <f t="shared" si="9"/>
        <v xml:space="preserve"> </v>
      </c>
      <c r="L13" s="113" t="str">
        <f t="shared" si="10"/>
        <v>X</v>
      </c>
      <c r="M13" s="113" t="str">
        <f t="shared" si="11"/>
        <v>X</v>
      </c>
      <c r="N13" s="113" t="str">
        <f t="shared" si="12"/>
        <v>X</v>
      </c>
      <c r="O13" s="114" t="str">
        <f t="shared" si="13"/>
        <v>X</v>
      </c>
      <c r="P13" s="114" t="str">
        <f t="shared" si="14"/>
        <v>X</v>
      </c>
      <c r="Q13" s="114" t="str">
        <f t="shared" si="15"/>
        <v>X</v>
      </c>
      <c r="R13" s="114" t="str">
        <f t="shared" si="16"/>
        <v>X</v>
      </c>
      <c r="S13" s="114" t="str">
        <f t="shared" si="17"/>
        <v xml:space="preserve"> </v>
      </c>
      <c r="T13" s="114" t="str">
        <f t="shared" si="18"/>
        <v xml:space="preserve"> </v>
      </c>
      <c r="U13" s="114" t="str">
        <f t="shared" si="19"/>
        <v xml:space="preserve"> </v>
      </c>
      <c r="V13" s="115" t="str">
        <f t="shared" si="20"/>
        <v>X</v>
      </c>
      <c r="W13" s="115" t="str">
        <f t="shared" si="21"/>
        <v>X</v>
      </c>
      <c r="X13" s="115" t="str">
        <f t="shared" si="22"/>
        <v xml:space="preserve"> </v>
      </c>
      <c r="Y13" s="115" t="str">
        <f t="shared" si="23"/>
        <v>X</v>
      </c>
      <c r="Z13" s="115" t="str">
        <f t="shared" si="24"/>
        <v>X</v>
      </c>
      <c r="AA13" s="115" t="str">
        <f t="shared" si="25"/>
        <v>X</v>
      </c>
      <c r="AB13" s="115" t="str">
        <f t="shared" si="26"/>
        <v>X</v>
      </c>
      <c r="AC13" s="115" t="str">
        <f t="shared" si="27"/>
        <v xml:space="preserve"> </v>
      </c>
      <c r="AD13" s="115" t="str">
        <f t="shared" si="28"/>
        <v xml:space="preserve"> </v>
      </c>
      <c r="AE13" s="115" t="str">
        <f t="shared" si="29"/>
        <v xml:space="preserve"> </v>
      </c>
      <c r="AF13" s="115" t="str">
        <f t="shared" si="30"/>
        <v xml:space="preserve"> </v>
      </c>
      <c r="AG13" s="115" t="str">
        <f t="shared" si="31"/>
        <v xml:space="preserve"> </v>
      </c>
      <c r="AH13" s="115" t="str">
        <f t="shared" si="32"/>
        <v xml:space="preserve"> </v>
      </c>
      <c r="AI13" s="115" t="str">
        <f t="shared" si="33"/>
        <v xml:space="preserve"> </v>
      </c>
      <c r="AJ13" s="115" t="str">
        <f t="shared" si="34"/>
        <v xml:space="preserve"> </v>
      </c>
      <c r="AK13" s="115" t="str">
        <f t="shared" si="35"/>
        <v xml:space="preserve"> </v>
      </c>
      <c r="AL13" s="115" t="str">
        <f t="shared" si="36"/>
        <v xml:space="preserve"> </v>
      </c>
      <c r="AM13" s="115" t="str">
        <f t="shared" si="37"/>
        <v xml:space="preserve"> </v>
      </c>
      <c r="AN13" s="115" t="str">
        <f t="shared" si="38"/>
        <v xml:space="preserve"> </v>
      </c>
      <c r="AO13" s="287" t="str">
        <f t="shared" si="39"/>
        <v xml:space="preserve"> </v>
      </c>
    </row>
    <row r="14" spans="1:41" ht="16.5">
      <c r="A14" s="78" t="s">
        <v>178</v>
      </c>
      <c r="B14" s="113" t="str">
        <f t="shared" si="0"/>
        <v>X</v>
      </c>
      <c r="C14" s="113" t="str">
        <f t="shared" si="1"/>
        <v>X</v>
      </c>
      <c r="D14" s="113" t="str">
        <f t="shared" si="2"/>
        <v>X</v>
      </c>
      <c r="E14" s="113" t="str">
        <f t="shared" si="3"/>
        <v>X</v>
      </c>
      <c r="F14" s="113" t="str">
        <f t="shared" si="4"/>
        <v>X</v>
      </c>
      <c r="G14" s="113" t="str">
        <f t="shared" si="5"/>
        <v>X</v>
      </c>
      <c r="H14" s="113" t="str">
        <f t="shared" si="6"/>
        <v>X</v>
      </c>
      <c r="I14" s="113" t="str">
        <f t="shared" si="7"/>
        <v xml:space="preserve"> </v>
      </c>
      <c r="J14" s="113" t="str">
        <f t="shared" si="8"/>
        <v xml:space="preserve"> </v>
      </c>
      <c r="K14" s="113" t="str">
        <f t="shared" si="9"/>
        <v xml:space="preserve"> </v>
      </c>
      <c r="L14" s="113" t="str">
        <f t="shared" si="10"/>
        <v>X</v>
      </c>
      <c r="M14" s="113" t="str">
        <f t="shared" si="11"/>
        <v>X</v>
      </c>
      <c r="N14" s="113" t="str">
        <f t="shared" si="12"/>
        <v>X</v>
      </c>
      <c r="O14" s="114" t="str">
        <f t="shared" si="13"/>
        <v>X</v>
      </c>
      <c r="P14" s="114" t="str">
        <f t="shared" si="14"/>
        <v>X</v>
      </c>
      <c r="Q14" s="114" t="str">
        <f t="shared" si="15"/>
        <v>X</v>
      </c>
      <c r="R14" s="114" t="str">
        <f t="shared" si="16"/>
        <v>X</v>
      </c>
      <c r="S14" s="114" t="str">
        <f t="shared" si="17"/>
        <v xml:space="preserve"> </v>
      </c>
      <c r="T14" s="114" t="str">
        <f t="shared" si="18"/>
        <v xml:space="preserve"> </v>
      </c>
      <c r="U14" s="114" t="str">
        <f t="shared" si="19"/>
        <v xml:space="preserve"> </v>
      </c>
      <c r="V14" s="115" t="str">
        <f t="shared" si="20"/>
        <v>X</v>
      </c>
      <c r="W14" s="115" t="str">
        <f t="shared" si="21"/>
        <v>X</v>
      </c>
      <c r="X14" s="115" t="str">
        <f t="shared" si="22"/>
        <v xml:space="preserve"> </v>
      </c>
      <c r="Y14" s="115" t="str">
        <f t="shared" si="23"/>
        <v>X</v>
      </c>
      <c r="Z14" s="115" t="str">
        <f t="shared" si="24"/>
        <v>X</v>
      </c>
      <c r="AA14" s="115" t="str">
        <f t="shared" si="25"/>
        <v>X</v>
      </c>
      <c r="AB14" s="115" t="str">
        <f t="shared" si="26"/>
        <v>X</v>
      </c>
      <c r="AC14" s="115" t="str">
        <f t="shared" si="27"/>
        <v xml:space="preserve"> </v>
      </c>
      <c r="AD14" s="115" t="str">
        <f t="shared" si="28"/>
        <v xml:space="preserve"> </v>
      </c>
      <c r="AE14" s="115" t="str">
        <f t="shared" si="29"/>
        <v xml:space="preserve"> </v>
      </c>
      <c r="AF14" s="115" t="str">
        <f t="shared" si="30"/>
        <v xml:space="preserve"> </v>
      </c>
      <c r="AG14" s="115" t="str">
        <f t="shared" si="31"/>
        <v xml:space="preserve"> </v>
      </c>
      <c r="AH14" s="115" t="str">
        <f t="shared" si="32"/>
        <v xml:space="preserve"> </v>
      </c>
      <c r="AI14" s="115" t="str">
        <f t="shared" si="33"/>
        <v xml:space="preserve"> </v>
      </c>
      <c r="AJ14" s="115" t="str">
        <f t="shared" si="34"/>
        <v xml:space="preserve"> </v>
      </c>
      <c r="AK14" s="115" t="str">
        <f t="shared" si="35"/>
        <v xml:space="preserve"> </v>
      </c>
      <c r="AL14" s="115" t="str">
        <f t="shared" si="36"/>
        <v xml:space="preserve"> </v>
      </c>
      <c r="AM14" s="115" t="str">
        <f t="shared" si="37"/>
        <v xml:space="preserve"> </v>
      </c>
      <c r="AN14" s="115" t="str">
        <f t="shared" si="38"/>
        <v xml:space="preserve"> </v>
      </c>
      <c r="AO14" s="287" t="str">
        <f t="shared" si="39"/>
        <v xml:space="preserve"> </v>
      </c>
    </row>
    <row r="15" spans="1:41" ht="16.5">
      <c r="A15" s="78" t="s">
        <v>200</v>
      </c>
      <c r="B15" s="113" t="str">
        <f t="shared" si="0"/>
        <v>X</v>
      </c>
      <c r="C15" s="113" t="str">
        <f t="shared" si="1"/>
        <v>X</v>
      </c>
      <c r="D15" s="113" t="str">
        <f t="shared" si="2"/>
        <v>X</v>
      </c>
      <c r="E15" s="113" t="str">
        <f t="shared" si="3"/>
        <v>X</v>
      </c>
      <c r="F15" s="113" t="str">
        <f t="shared" si="4"/>
        <v>X</v>
      </c>
      <c r="G15" s="113" t="str">
        <f t="shared" si="5"/>
        <v>X</v>
      </c>
      <c r="H15" s="113" t="str">
        <f t="shared" si="6"/>
        <v>X</v>
      </c>
      <c r="I15" s="113" t="str">
        <f t="shared" si="7"/>
        <v xml:space="preserve"> </v>
      </c>
      <c r="J15" s="113" t="str">
        <f t="shared" si="8"/>
        <v xml:space="preserve"> </v>
      </c>
      <c r="K15" s="113" t="str">
        <f t="shared" si="9"/>
        <v xml:space="preserve"> </v>
      </c>
      <c r="L15" s="113" t="str">
        <f t="shared" si="10"/>
        <v>X</v>
      </c>
      <c r="M15" s="113" t="str">
        <f t="shared" si="11"/>
        <v>X</v>
      </c>
      <c r="N15" s="113" t="str">
        <f t="shared" si="12"/>
        <v>X</v>
      </c>
      <c r="O15" s="114" t="str">
        <f t="shared" si="13"/>
        <v>X</v>
      </c>
      <c r="P15" s="114" t="str">
        <f t="shared" si="14"/>
        <v>X</v>
      </c>
      <c r="Q15" s="114" t="str">
        <f t="shared" si="15"/>
        <v>X</v>
      </c>
      <c r="R15" s="114" t="str">
        <f t="shared" si="16"/>
        <v>X</v>
      </c>
      <c r="S15" s="114" t="str">
        <f t="shared" si="17"/>
        <v xml:space="preserve"> </v>
      </c>
      <c r="T15" s="114" t="str">
        <f t="shared" si="18"/>
        <v xml:space="preserve"> </v>
      </c>
      <c r="U15" s="114" t="str">
        <f t="shared" si="19"/>
        <v xml:space="preserve"> </v>
      </c>
      <c r="V15" s="115" t="str">
        <f t="shared" si="20"/>
        <v>X</v>
      </c>
      <c r="W15" s="115" t="str">
        <f t="shared" si="21"/>
        <v>X</v>
      </c>
      <c r="X15" s="115" t="str">
        <f t="shared" si="22"/>
        <v xml:space="preserve"> </v>
      </c>
      <c r="Y15" s="115" t="str">
        <f t="shared" si="23"/>
        <v>X</v>
      </c>
      <c r="Z15" s="115" t="str">
        <f t="shared" si="24"/>
        <v>X</v>
      </c>
      <c r="AA15" s="115" t="str">
        <f t="shared" si="25"/>
        <v>X</v>
      </c>
      <c r="AB15" s="115" t="str">
        <f t="shared" si="26"/>
        <v>X</v>
      </c>
      <c r="AC15" s="115" t="str">
        <f t="shared" si="27"/>
        <v xml:space="preserve"> </v>
      </c>
      <c r="AD15" s="115" t="str">
        <f t="shared" si="28"/>
        <v xml:space="preserve"> </v>
      </c>
      <c r="AE15" s="115" t="str">
        <f t="shared" si="29"/>
        <v xml:space="preserve"> </v>
      </c>
      <c r="AF15" s="115" t="str">
        <f t="shared" si="30"/>
        <v xml:space="preserve"> </v>
      </c>
      <c r="AG15" s="115" t="str">
        <f t="shared" si="31"/>
        <v xml:space="preserve"> </v>
      </c>
      <c r="AH15" s="115" t="str">
        <f t="shared" si="32"/>
        <v xml:space="preserve"> </v>
      </c>
      <c r="AI15" s="115" t="str">
        <f t="shared" si="33"/>
        <v xml:space="preserve"> </v>
      </c>
      <c r="AJ15" s="115" t="str">
        <f t="shared" si="34"/>
        <v xml:space="preserve"> </v>
      </c>
      <c r="AK15" s="115" t="str">
        <f t="shared" si="35"/>
        <v xml:space="preserve"> </v>
      </c>
      <c r="AL15" s="115" t="str">
        <f t="shared" si="36"/>
        <v xml:space="preserve"> </v>
      </c>
      <c r="AM15" s="115" t="str">
        <f t="shared" si="37"/>
        <v xml:space="preserve"> </v>
      </c>
      <c r="AN15" s="115" t="str">
        <f t="shared" si="38"/>
        <v xml:space="preserve"> </v>
      </c>
      <c r="AO15" s="287" t="str">
        <f t="shared" si="39"/>
        <v xml:space="preserve"> </v>
      </c>
    </row>
    <row r="16" spans="1:41" ht="16.5">
      <c r="A16" s="78" t="s">
        <v>471</v>
      </c>
      <c r="B16" s="113" t="str">
        <f t="shared" si="0"/>
        <v>X</v>
      </c>
      <c r="C16" s="113" t="str">
        <f t="shared" si="1"/>
        <v>X</v>
      </c>
      <c r="D16" s="113" t="str">
        <f t="shared" si="2"/>
        <v>X</v>
      </c>
      <c r="E16" s="113" t="str">
        <f t="shared" si="3"/>
        <v>X</v>
      </c>
      <c r="F16" s="113" t="str">
        <f t="shared" si="4"/>
        <v>X</v>
      </c>
      <c r="G16" s="113" t="str">
        <f t="shared" si="5"/>
        <v>X</v>
      </c>
      <c r="H16" s="113" t="str">
        <f t="shared" si="6"/>
        <v>X</v>
      </c>
      <c r="I16" s="113" t="str">
        <f t="shared" si="7"/>
        <v xml:space="preserve"> </v>
      </c>
      <c r="J16" s="113" t="str">
        <f t="shared" si="8"/>
        <v xml:space="preserve"> </v>
      </c>
      <c r="K16" s="113" t="str">
        <f t="shared" si="9"/>
        <v xml:space="preserve"> </v>
      </c>
      <c r="L16" s="113" t="str">
        <f t="shared" si="10"/>
        <v>X</v>
      </c>
      <c r="M16" s="113" t="str">
        <f t="shared" si="11"/>
        <v>X</v>
      </c>
      <c r="N16" s="113" t="str">
        <f t="shared" si="12"/>
        <v>X</v>
      </c>
      <c r="O16" s="114" t="str">
        <f t="shared" si="13"/>
        <v>X</v>
      </c>
      <c r="P16" s="114" t="str">
        <f t="shared" si="14"/>
        <v>X</v>
      </c>
      <c r="Q16" s="114" t="str">
        <f t="shared" si="15"/>
        <v>X</v>
      </c>
      <c r="R16" s="114" t="str">
        <f t="shared" si="16"/>
        <v>X</v>
      </c>
      <c r="S16" s="114" t="str">
        <f t="shared" si="17"/>
        <v xml:space="preserve"> </v>
      </c>
      <c r="T16" s="114" t="str">
        <f t="shared" si="18"/>
        <v xml:space="preserve"> </v>
      </c>
      <c r="U16" s="114" t="str">
        <f t="shared" si="19"/>
        <v xml:space="preserve"> </v>
      </c>
      <c r="V16" s="115" t="str">
        <f t="shared" si="20"/>
        <v>X</v>
      </c>
      <c r="W16" s="115" t="str">
        <f t="shared" si="21"/>
        <v>X</v>
      </c>
      <c r="X16" s="115" t="str">
        <f t="shared" si="22"/>
        <v xml:space="preserve"> </v>
      </c>
      <c r="Y16" s="115" t="str">
        <f t="shared" si="23"/>
        <v>X</v>
      </c>
      <c r="Z16" s="115" t="str">
        <f t="shared" si="24"/>
        <v xml:space="preserve"> </v>
      </c>
      <c r="AA16" s="115" t="str">
        <f t="shared" si="25"/>
        <v>X</v>
      </c>
      <c r="AB16" s="115" t="str">
        <f t="shared" si="26"/>
        <v>X</v>
      </c>
      <c r="AC16" s="115" t="str">
        <f t="shared" si="27"/>
        <v xml:space="preserve"> </v>
      </c>
      <c r="AD16" s="115" t="str">
        <f t="shared" si="28"/>
        <v xml:space="preserve"> </v>
      </c>
      <c r="AE16" s="115" t="str">
        <f t="shared" si="29"/>
        <v xml:space="preserve"> </v>
      </c>
      <c r="AF16" s="115" t="str">
        <f t="shared" si="30"/>
        <v xml:space="preserve"> </v>
      </c>
      <c r="AG16" s="115" t="str">
        <f t="shared" si="31"/>
        <v xml:space="preserve"> </v>
      </c>
      <c r="AH16" s="115" t="str">
        <f t="shared" si="32"/>
        <v xml:space="preserve"> </v>
      </c>
      <c r="AI16" s="115" t="str">
        <f t="shared" si="33"/>
        <v xml:space="preserve"> </v>
      </c>
      <c r="AJ16" s="115" t="str">
        <f t="shared" si="34"/>
        <v xml:space="preserve"> </v>
      </c>
      <c r="AK16" s="115" t="str">
        <f t="shared" si="35"/>
        <v xml:space="preserve"> </v>
      </c>
      <c r="AL16" s="115" t="str">
        <f t="shared" si="36"/>
        <v xml:space="preserve"> </v>
      </c>
      <c r="AM16" s="115" t="str">
        <f t="shared" si="37"/>
        <v xml:space="preserve"> </v>
      </c>
      <c r="AN16" s="115" t="str">
        <f t="shared" si="38"/>
        <v xml:space="preserve"> </v>
      </c>
      <c r="AO16" s="287" t="str">
        <f t="shared" si="39"/>
        <v xml:space="preserve"> </v>
      </c>
    </row>
    <row r="17" spans="1:41" ht="16.5">
      <c r="A17" s="277" t="s">
        <v>179</v>
      </c>
      <c r="B17" s="113" t="str">
        <f t="shared" si="0"/>
        <v>X</v>
      </c>
      <c r="C17" s="113" t="str">
        <f t="shared" si="1"/>
        <v>X</v>
      </c>
      <c r="D17" s="113" t="str">
        <f t="shared" si="2"/>
        <v>X</v>
      </c>
      <c r="E17" s="113" t="str">
        <f t="shared" si="3"/>
        <v>X</v>
      </c>
      <c r="F17" s="113" t="str">
        <f t="shared" si="4"/>
        <v>X</v>
      </c>
      <c r="G17" s="113" t="str">
        <f t="shared" si="5"/>
        <v>X</v>
      </c>
      <c r="H17" s="113" t="str">
        <f t="shared" si="6"/>
        <v>X</v>
      </c>
      <c r="I17" s="113" t="str">
        <f t="shared" si="7"/>
        <v xml:space="preserve"> </v>
      </c>
      <c r="J17" s="113" t="str">
        <f t="shared" si="8"/>
        <v xml:space="preserve"> </v>
      </c>
      <c r="K17" s="113" t="str">
        <f t="shared" si="9"/>
        <v xml:space="preserve"> </v>
      </c>
      <c r="L17" s="113" t="str">
        <f t="shared" si="10"/>
        <v>X</v>
      </c>
      <c r="M17" s="113" t="str">
        <f t="shared" si="11"/>
        <v>X</v>
      </c>
      <c r="N17" s="113" t="str">
        <f t="shared" si="12"/>
        <v>X</v>
      </c>
      <c r="O17" s="114" t="str">
        <f t="shared" si="13"/>
        <v>X</v>
      </c>
      <c r="P17" s="114" t="str">
        <f t="shared" si="14"/>
        <v>X</v>
      </c>
      <c r="Q17" s="114" t="str">
        <f t="shared" si="15"/>
        <v>X</v>
      </c>
      <c r="R17" s="114" t="str">
        <f t="shared" si="16"/>
        <v>X</v>
      </c>
      <c r="S17" s="114" t="str">
        <f t="shared" si="17"/>
        <v xml:space="preserve"> </v>
      </c>
      <c r="T17" s="114" t="str">
        <f t="shared" si="18"/>
        <v xml:space="preserve"> </v>
      </c>
      <c r="U17" s="114" t="str">
        <f t="shared" si="19"/>
        <v xml:space="preserve"> </v>
      </c>
      <c r="V17" s="115" t="str">
        <f t="shared" si="20"/>
        <v>X</v>
      </c>
      <c r="W17" s="115" t="str">
        <f t="shared" si="21"/>
        <v>X</v>
      </c>
      <c r="X17" s="115" t="str">
        <f t="shared" si="22"/>
        <v xml:space="preserve"> </v>
      </c>
      <c r="Y17" s="115" t="str">
        <f t="shared" si="23"/>
        <v>X</v>
      </c>
      <c r="Z17" s="115" t="str">
        <f t="shared" si="24"/>
        <v>X</v>
      </c>
      <c r="AA17" s="115" t="str">
        <f t="shared" si="25"/>
        <v>X</v>
      </c>
      <c r="AB17" s="115" t="str">
        <f t="shared" si="26"/>
        <v>X</v>
      </c>
      <c r="AC17" s="115" t="str">
        <f t="shared" si="27"/>
        <v xml:space="preserve"> </v>
      </c>
      <c r="AD17" s="115" t="str">
        <f t="shared" si="28"/>
        <v xml:space="preserve"> </v>
      </c>
      <c r="AE17" s="115" t="str">
        <f t="shared" si="29"/>
        <v xml:space="preserve"> </v>
      </c>
      <c r="AF17" s="115" t="str">
        <f t="shared" si="30"/>
        <v xml:space="preserve"> </v>
      </c>
      <c r="AG17" s="115" t="str">
        <f t="shared" si="31"/>
        <v xml:space="preserve"> </v>
      </c>
      <c r="AH17" s="115" t="str">
        <f t="shared" si="32"/>
        <v xml:space="preserve"> </v>
      </c>
      <c r="AI17" s="115" t="str">
        <f t="shared" si="33"/>
        <v xml:space="preserve"> </v>
      </c>
      <c r="AJ17" s="115" t="str">
        <f t="shared" si="34"/>
        <v xml:space="preserve"> </v>
      </c>
      <c r="AK17" s="115" t="str">
        <f t="shared" si="35"/>
        <v xml:space="preserve"> </v>
      </c>
      <c r="AL17" s="115" t="str">
        <f t="shared" si="36"/>
        <v xml:space="preserve"> </v>
      </c>
      <c r="AM17" s="115" t="str">
        <f t="shared" si="37"/>
        <v xml:space="preserve"> </v>
      </c>
      <c r="AN17" s="115" t="str">
        <f t="shared" si="38"/>
        <v xml:space="preserve"> </v>
      </c>
      <c r="AO17" s="287" t="str">
        <f t="shared" si="39"/>
        <v xml:space="preserve"> </v>
      </c>
    </row>
    <row r="18" spans="1:41" ht="16.5">
      <c r="A18" s="277" t="s">
        <v>180</v>
      </c>
      <c r="B18" s="113" t="str">
        <f t="shared" si="0"/>
        <v>X</v>
      </c>
      <c r="C18" s="113" t="str">
        <f t="shared" si="1"/>
        <v>X</v>
      </c>
      <c r="D18" s="113" t="str">
        <f t="shared" si="2"/>
        <v>X</v>
      </c>
      <c r="E18" s="113" t="str">
        <f t="shared" si="3"/>
        <v>X</v>
      </c>
      <c r="F18" s="113" t="str">
        <f t="shared" si="4"/>
        <v>X</v>
      </c>
      <c r="G18" s="113" t="str">
        <f t="shared" si="5"/>
        <v>X</v>
      </c>
      <c r="H18" s="113" t="str">
        <f t="shared" si="6"/>
        <v>X</v>
      </c>
      <c r="I18" s="113" t="str">
        <f t="shared" si="7"/>
        <v xml:space="preserve"> </v>
      </c>
      <c r="J18" s="113" t="str">
        <f t="shared" si="8"/>
        <v xml:space="preserve"> </v>
      </c>
      <c r="K18" s="113" t="str">
        <f t="shared" si="9"/>
        <v xml:space="preserve"> </v>
      </c>
      <c r="L18" s="113" t="str">
        <f t="shared" si="10"/>
        <v>X</v>
      </c>
      <c r="M18" s="113" t="str">
        <f t="shared" si="11"/>
        <v>X</v>
      </c>
      <c r="N18" s="113" t="str">
        <f t="shared" si="12"/>
        <v>X</v>
      </c>
      <c r="O18" s="114" t="str">
        <f t="shared" si="13"/>
        <v>X</v>
      </c>
      <c r="P18" s="114" t="str">
        <f t="shared" si="14"/>
        <v>X</v>
      </c>
      <c r="Q18" s="114" t="str">
        <f t="shared" si="15"/>
        <v>X</v>
      </c>
      <c r="R18" s="114" t="str">
        <f t="shared" si="16"/>
        <v>X</v>
      </c>
      <c r="S18" s="114" t="str">
        <f t="shared" si="17"/>
        <v xml:space="preserve"> </v>
      </c>
      <c r="T18" s="114" t="str">
        <f t="shared" si="18"/>
        <v xml:space="preserve"> </v>
      </c>
      <c r="U18" s="114" t="str">
        <f t="shared" si="19"/>
        <v xml:space="preserve"> </v>
      </c>
      <c r="V18" s="115" t="str">
        <f t="shared" si="20"/>
        <v>X</v>
      </c>
      <c r="W18" s="115" t="str">
        <f t="shared" si="21"/>
        <v>X</v>
      </c>
      <c r="X18" s="115" t="str">
        <f t="shared" si="22"/>
        <v xml:space="preserve"> </v>
      </c>
      <c r="Y18" s="115" t="str">
        <f t="shared" si="23"/>
        <v>X</v>
      </c>
      <c r="Z18" s="115" t="str">
        <f t="shared" si="24"/>
        <v>X</v>
      </c>
      <c r="AA18" s="115" t="str">
        <f t="shared" si="25"/>
        <v>X</v>
      </c>
      <c r="AB18" s="115" t="str">
        <f t="shared" si="26"/>
        <v>X</v>
      </c>
      <c r="AC18" s="115" t="str">
        <f t="shared" si="27"/>
        <v xml:space="preserve"> </v>
      </c>
      <c r="AD18" s="115" t="str">
        <f t="shared" si="28"/>
        <v xml:space="preserve"> </v>
      </c>
      <c r="AE18" s="115" t="str">
        <f t="shared" si="29"/>
        <v xml:space="preserve"> </v>
      </c>
      <c r="AF18" s="115" t="str">
        <f t="shared" si="30"/>
        <v xml:space="preserve"> </v>
      </c>
      <c r="AG18" s="115" t="str">
        <f t="shared" si="31"/>
        <v xml:space="preserve"> </v>
      </c>
      <c r="AH18" s="115" t="str">
        <f t="shared" si="32"/>
        <v xml:space="preserve"> </v>
      </c>
      <c r="AI18" s="115" t="str">
        <f t="shared" si="33"/>
        <v xml:space="preserve"> </v>
      </c>
      <c r="AJ18" s="115" t="str">
        <f t="shared" si="34"/>
        <v xml:space="preserve"> </v>
      </c>
      <c r="AK18" s="115" t="str">
        <f t="shared" si="35"/>
        <v xml:space="preserve"> </v>
      </c>
      <c r="AL18" s="115" t="str">
        <f t="shared" si="36"/>
        <v xml:space="preserve"> </v>
      </c>
      <c r="AM18" s="115" t="str">
        <f t="shared" si="37"/>
        <v xml:space="preserve"> </v>
      </c>
      <c r="AN18" s="115" t="str">
        <f t="shared" si="38"/>
        <v xml:space="preserve"> </v>
      </c>
      <c r="AO18" s="287" t="str">
        <f t="shared" si="39"/>
        <v xml:space="preserve"> </v>
      </c>
    </row>
    <row r="19" spans="1:41" ht="16.5">
      <c r="A19" s="277" t="s">
        <v>181</v>
      </c>
      <c r="B19" s="113" t="str">
        <f t="shared" si="0"/>
        <v>X</v>
      </c>
      <c r="C19" s="113" t="str">
        <f t="shared" si="1"/>
        <v>X</v>
      </c>
      <c r="D19" s="113" t="str">
        <f t="shared" si="2"/>
        <v>X</v>
      </c>
      <c r="E19" s="113" t="str">
        <f t="shared" si="3"/>
        <v>X</v>
      </c>
      <c r="F19" s="113" t="str">
        <f t="shared" si="4"/>
        <v>X</v>
      </c>
      <c r="G19" s="113" t="str">
        <f t="shared" si="5"/>
        <v>X</v>
      </c>
      <c r="H19" s="113" t="str">
        <f t="shared" si="6"/>
        <v>X</v>
      </c>
      <c r="I19" s="113" t="str">
        <f t="shared" si="7"/>
        <v xml:space="preserve"> </v>
      </c>
      <c r="J19" s="113" t="str">
        <f t="shared" si="8"/>
        <v xml:space="preserve"> </v>
      </c>
      <c r="K19" s="113" t="str">
        <f t="shared" si="9"/>
        <v xml:space="preserve"> </v>
      </c>
      <c r="L19" s="113" t="str">
        <f t="shared" si="10"/>
        <v>X</v>
      </c>
      <c r="M19" s="113" t="str">
        <f t="shared" si="11"/>
        <v>X</v>
      </c>
      <c r="N19" s="113" t="str">
        <f t="shared" si="12"/>
        <v>X</v>
      </c>
      <c r="O19" s="114" t="str">
        <f t="shared" si="13"/>
        <v>X</v>
      </c>
      <c r="P19" s="114" t="str">
        <f t="shared" si="14"/>
        <v>X</v>
      </c>
      <c r="Q19" s="114" t="str">
        <f t="shared" si="15"/>
        <v>X</v>
      </c>
      <c r="R19" s="114" t="str">
        <f t="shared" si="16"/>
        <v>X</v>
      </c>
      <c r="S19" s="114" t="str">
        <f t="shared" si="17"/>
        <v xml:space="preserve"> </v>
      </c>
      <c r="T19" s="114" t="str">
        <f t="shared" si="18"/>
        <v xml:space="preserve"> </v>
      </c>
      <c r="U19" s="114" t="str">
        <f t="shared" si="19"/>
        <v xml:space="preserve"> </v>
      </c>
      <c r="V19" s="115" t="str">
        <f t="shared" si="20"/>
        <v>X</v>
      </c>
      <c r="W19" s="115" t="str">
        <f t="shared" si="21"/>
        <v>X</v>
      </c>
      <c r="X19" s="115" t="str">
        <f t="shared" si="22"/>
        <v xml:space="preserve"> </v>
      </c>
      <c r="Y19" s="115" t="str">
        <f t="shared" si="23"/>
        <v>X</v>
      </c>
      <c r="Z19" s="115" t="str">
        <f t="shared" si="24"/>
        <v>X</v>
      </c>
      <c r="AA19" s="115" t="str">
        <f t="shared" si="25"/>
        <v>X</v>
      </c>
      <c r="AB19" s="115" t="str">
        <f t="shared" si="26"/>
        <v>X</v>
      </c>
      <c r="AC19" s="115" t="str">
        <f t="shared" si="27"/>
        <v xml:space="preserve"> </v>
      </c>
      <c r="AD19" s="115" t="str">
        <f t="shared" si="28"/>
        <v xml:space="preserve"> </v>
      </c>
      <c r="AE19" s="115" t="str">
        <f t="shared" si="29"/>
        <v xml:space="preserve"> </v>
      </c>
      <c r="AF19" s="115" t="str">
        <f t="shared" si="30"/>
        <v xml:space="preserve"> </v>
      </c>
      <c r="AG19" s="115" t="str">
        <f t="shared" si="31"/>
        <v xml:space="preserve"> </v>
      </c>
      <c r="AH19" s="115" t="str">
        <f t="shared" si="32"/>
        <v xml:space="preserve"> </v>
      </c>
      <c r="AI19" s="115" t="str">
        <f t="shared" si="33"/>
        <v xml:space="preserve"> </v>
      </c>
      <c r="AJ19" s="115" t="str">
        <f t="shared" si="34"/>
        <v xml:space="preserve"> </v>
      </c>
      <c r="AK19" s="115" t="str">
        <f t="shared" si="35"/>
        <v xml:space="preserve"> </v>
      </c>
      <c r="AL19" s="115" t="str">
        <f t="shared" si="36"/>
        <v xml:space="preserve"> </v>
      </c>
      <c r="AM19" s="115" t="str">
        <f t="shared" si="37"/>
        <v xml:space="preserve"> </v>
      </c>
      <c r="AN19" s="115" t="str">
        <f t="shared" si="38"/>
        <v xml:space="preserve"> </v>
      </c>
      <c r="AO19" s="287" t="str">
        <f t="shared" si="39"/>
        <v xml:space="preserve"> </v>
      </c>
    </row>
    <row r="20" spans="1:41" ht="16.5">
      <c r="A20" s="277" t="s">
        <v>182</v>
      </c>
      <c r="B20" s="113" t="str">
        <f t="shared" si="0"/>
        <v>X</v>
      </c>
      <c r="C20" s="113" t="str">
        <f t="shared" si="1"/>
        <v>X</v>
      </c>
      <c r="D20" s="113" t="str">
        <f t="shared" si="2"/>
        <v>X</v>
      </c>
      <c r="E20" s="113" t="str">
        <f t="shared" si="3"/>
        <v>X</v>
      </c>
      <c r="F20" s="113" t="str">
        <f t="shared" si="4"/>
        <v>X</v>
      </c>
      <c r="G20" s="113" t="str">
        <f t="shared" si="5"/>
        <v>X</v>
      </c>
      <c r="H20" s="113" t="str">
        <f t="shared" si="6"/>
        <v>X</v>
      </c>
      <c r="I20" s="113" t="str">
        <f t="shared" si="7"/>
        <v xml:space="preserve"> </v>
      </c>
      <c r="J20" s="113" t="str">
        <f t="shared" si="8"/>
        <v xml:space="preserve"> </v>
      </c>
      <c r="K20" s="113" t="str">
        <f t="shared" si="9"/>
        <v xml:space="preserve"> </v>
      </c>
      <c r="L20" s="113" t="str">
        <f t="shared" si="10"/>
        <v>X</v>
      </c>
      <c r="M20" s="113" t="str">
        <f t="shared" si="11"/>
        <v>X</v>
      </c>
      <c r="N20" s="113" t="str">
        <f t="shared" si="12"/>
        <v>X</v>
      </c>
      <c r="O20" s="114" t="str">
        <f t="shared" si="13"/>
        <v>X</v>
      </c>
      <c r="P20" s="114" t="str">
        <f t="shared" si="14"/>
        <v>X</v>
      </c>
      <c r="Q20" s="114" t="str">
        <f t="shared" si="15"/>
        <v>X</v>
      </c>
      <c r="R20" s="114" t="str">
        <f t="shared" si="16"/>
        <v>X</v>
      </c>
      <c r="S20" s="114" t="str">
        <f t="shared" si="17"/>
        <v xml:space="preserve"> </v>
      </c>
      <c r="T20" s="114" t="str">
        <f t="shared" si="18"/>
        <v xml:space="preserve"> </v>
      </c>
      <c r="U20" s="114" t="str">
        <f t="shared" si="19"/>
        <v xml:space="preserve"> </v>
      </c>
      <c r="V20" s="115" t="str">
        <f t="shared" si="20"/>
        <v>X</v>
      </c>
      <c r="W20" s="115" t="str">
        <f t="shared" si="21"/>
        <v>X</v>
      </c>
      <c r="X20" s="115" t="str">
        <f t="shared" si="22"/>
        <v xml:space="preserve"> </v>
      </c>
      <c r="Y20" s="115" t="str">
        <f t="shared" si="23"/>
        <v>X</v>
      </c>
      <c r="Z20" s="115" t="str">
        <f t="shared" si="24"/>
        <v>X</v>
      </c>
      <c r="AA20" s="115" t="str">
        <f t="shared" si="25"/>
        <v>X</v>
      </c>
      <c r="AB20" s="115" t="str">
        <f t="shared" si="26"/>
        <v>X</v>
      </c>
      <c r="AC20" s="115" t="str">
        <f t="shared" si="27"/>
        <v xml:space="preserve"> </v>
      </c>
      <c r="AD20" s="115" t="str">
        <f t="shared" si="28"/>
        <v xml:space="preserve"> </v>
      </c>
      <c r="AE20" s="115" t="str">
        <f t="shared" si="29"/>
        <v xml:space="preserve"> </v>
      </c>
      <c r="AF20" s="115" t="str">
        <f t="shared" si="30"/>
        <v xml:space="preserve"> </v>
      </c>
      <c r="AG20" s="115" t="str">
        <f t="shared" si="31"/>
        <v xml:space="preserve"> </v>
      </c>
      <c r="AH20" s="115" t="str">
        <f t="shared" si="32"/>
        <v xml:space="preserve"> </v>
      </c>
      <c r="AI20" s="115" t="str">
        <f t="shared" si="33"/>
        <v xml:space="preserve"> </v>
      </c>
      <c r="AJ20" s="115" t="str">
        <f t="shared" si="34"/>
        <v xml:space="preserve"> </v>
      </c>
      <c r="AK20" s="115" t="str">
        <f t="shared" si="35"/>
        <v xml:space="preserve"> </v>
      </c>
      <c r="AL20" s="115" t="str">
        <f t="shared" si="36"/>
        <v xml:space="preserve"> </v>
      </c>
      <c r="AM20" s="115" t="str">
        <f t="shared" si="37"/>
        <v xml:space="preserve"> </v>
      </c>
      <c r="AN20" s="115" t="str">
        <f t="shared" si="38"/>
        <v xml:space="preserve"> </v>
      </c>
      <c r="AO20" s="287" t="str">
        <f t="shared" si="39"/>
        <v xml:space="preserve"> </v>
      </c>
    </row>
    <row r="21" spans="1:41" ht="16.5">
      <c r="A21" s="277" t="s">
        <v>183</v>
      </c>
      <c r="B21" s="113" t="str">
        <f t="shared" si="0"/>
        <v>X</v>
      </c>
      <c r="C21" s="113" t="str">
        <f t="shared" si="1"/>
        <v>X</v>
      </c>
      <c r="D21" s="113" t="str">
        <f t="shared" si="2"/>
        <v>X</v>
      </c>
      <c r="E21" s="113" t="str">
        <f t="shared" si="3"/>
        <v>X</v>
      </c>
      <c r="F21" s="113" t="str">
        <f t="shared" si="4"/>
        <v>X</v>
      </c>
      <c r="G21" s="113" t="str">
        <f t="shared" si="5"/>
        <v>X</v>
      </c>
      <c r="H21" s="113" t="str">
        <f t="shared" si="6"/>
        <v>X</v>
      </c>
      <c r="I21" s="113" t="str">
        <f t="shared" si="7"/>
        <v xml:space="preserve"> </v>
      </c>
      <c r="J21" s="113" t="str">
        <f t="shared" si="8"/>
        <v xml:space="preserve"> </v>
      </c>
      <c r="K21" s="113" t="str">
        <f t="shared" si="9"/>
        <v xml:space="preserve"> </v>
      </c>
      <c r="L21" s="113" t="str">
        <f t="shared" si="10"/>
        <v>X</v>
      </c>
      <c r="M21" s="113" t="str">
        <f t="shared" si="11"/>
        <v>X</v>
      </c>
      <c r="N21" s="113" t="str">
        <f t="shared" si="12"/>
        <v>X</v>
      </c>
      <c r="O21" s="114" t="str">
        <f t="shared" si="13"/>
        <v>X</v>
      </c>
      <c r="P21" s="114" t="str">
        <f t="shared" si="14"/>
        <v>X</v>
      </c>
      <c r="Q21" s="114" t="str">
        <f t="shared" si="15"/>
        <v>X</v>
      </c>
      <c r="R21" s="114" t="str">
        <f t="shared" si="16"/>
        <v>X</v>
      </c>
      <c r="S21" s="114" t="str">
        <f t="shared" si="17"/>
        <v xml:space="preserve"> </v>
      </c>
      <c r="T21" s="114" t="str">
        <f t="shared" si="18"/>
        <v xml:space="preserve"> </v>
      </c>
      <c r="U21" s="114" t="str">
        <f t="shared" si="19"/>
        <v xml:space="preserve"> </v>
      </c>
      <c r="V21" s="115" t="str">
        <f t="shared" si="20"/>
        <v>X</v>
      </c>
      <c r="W21" s="115" t="str">
        <f t="shared" si="21"/>
        <v>X</v>
      </c>
      <c r="X21" s="115" t="str">
        <f t="shared" si="22"/>
        <v xml:space="preserve"> </v>
      </c>
      <c r="Y21" s="115" t="str">
        <f t="shared" si="23"/>
        <v>X</v>
      </c>
      <c r="Z21" s="115" t="str">
        <f t="shared" si="24"/>
        <v>X</v>
      </c>
      <c r="AA21" s="115" t="str">
        <f t="shared" si="25"/>
        <v>X</v>
      </c>
      <c r="AB21" s="115" t="str">
        <f t="shared" si="26"/>
        <v>X</v>
      </c>
      <c r="AC21" s="115" t="str">
        <f t="shared" si="27"/>
        <v xml:space="preserve"> </v>
      </c>
      <c r="AD21" s="115" t="str">
        <f t="shared" si="28"/>
        <v xml:space="preserve"> </v>
      </c>
      <c r="AE21" s="115" t="str">
        <f t="shared" si="29"/>
        <v xml:space="preserve"> </v>
      </c>
      <c r="AF21" s="115" t="str">
        <f t="shared" si="30"/>
        <v xml:space="preserve"> </v>
      </c>
      <c r="AG21" s="115" t="str">
        <f t="shared" si="31"/>
        <v xml:space="preserve"> </v>
      </c>
      <c r="AH21" s="115" t="str">
        <f t="shared" si="32"/>
        <v xml:space="preserve"> </v>
      </c>
      <c r="AI21" s="115" t="str">
        <f t="shared" si="33"/>
        <v xml:space="preserve"> </v>
      </c>
      <c r="AJ21" s="115" t="str">
        <f t="shared" si="34"/>
        <v xml:space="preserve"> </v>
      </c>
      <c r="AK21" s="115" t="str">
        <f t="shared" si="35"/>
        <v xml:space="preserve"> </v>
      </c>
      <c r="AL21" s="115" t="str">
        <f t="shared" si="36"/>
        <v xml:space="preserve"> </v>
      </c>
      <c r="AM21" s="115" t="str">
        <f t="shared" si="37"/>
        <v xml:space="preserve"> </v>
      </c>
      <c r="AN21" s="115" t="str">
        <f t="shared" si="38"/>
        <v xml:space="preserve"> </v>
      </c>
      <c r="AO21" s="287" t="str">
        <f t="shared" si="39"/>
        <v xml:space="preserve"> </v>
      </c>
    </row>
    <row r="22" spans="1:41" ht="16.5">
      <c r="A22" s="277" t="s">
        <v>184</v>
      </c>
      <c r="B22" s="113" t="str">
        <f t="shared" si="0"/>
        <v>X</v>
      </c>
      <c r="C22" s="113" t="str">
        <f t="shared" si="1"/>
        <v>X</v>
      </c>
      <c r="D22" s="113" t="str">
        <f t="shared" si="2"/>
        <v>X</v>
      </c>
      <c r="E22" s="113" t="str">
        <f t="shared" si="3"/>
        <v>X</v>
      </c>
      <c r="F22" s="113" t="str">
        <f t="shared" si="4"/>
        <v>X</v>
      </c>
      <c r="G22" s="113" t="str">
        <f t="shared" si="5"/>
        <v>X</v>
      </c>
      <c r="H22" s="113" t="str">
        <f t="shared" si="6"/>
        <v>X</v>
      </c>
      <c r="I22" s="113" t="str">
        <f t="shared" si="7"/>
        <v xml:space="preserve"> </v>
      </c>
      <c r="J22" s="113" t="str">
        <f t="shared" si="8"/>
        <v xml:space="preserve"> </v>
      </c>
      <c r="K22" s="113" t="str">
        <f t="shared" si="9"/>
        <v xml:space="preserve"> </v>
      </c>
      <c r="L22" s="113" t="str">
        <f t="shared" si="10"/>
        <v>X</v>
      </c>
      <c r="M22" s="113" t="str">
        <f t="shared" si="11"/>
        <v>X</v>
      </c>
      <c r="N22" s="113" t="str">
        <f t="shared" si="12"/>
        <v>X</v>
      </c>
      <c r="O22" s="114" t="str">
        <f t="shared" si="13"/>
        <v>X</v>
      </c>
      <c r="P22" s="114" t="str">
        <f t="shared" si="14"/>
        <v>X</v>
      </c>
      <c r="Q22" s="114" t="str">
        <f t="shared" si="15"/>
        <v>X</v>
      </c>
      <c r="R22" s="114" t="str">
        <f t="shared" si="16"/>
        <v>X</v>
      </c>
      <c r="S22" s="114" t="str">
        <f t="shared" si="17"/>
        <v xml:space="preserve"> </v>
      </c>
      <c r="T22" s="114" t="str">
        <f t="shared" si="18"/>
        <v xml:space="preserve"> </v>
      </c>
      <c r="U22" s="114" t="str">
        <f t="shared" si="19"/>
        <v xml:space="preserve"> </v>
      </c>
      <c r="V22" s="115" t="str">
        <f t="shared" si="20"/>
        <v>X</v>
      </c>
      <c r="W22" s="115" t="str">
        <f t="shared" si="21"/>
        <v>X</v>
      </c>
      <c r="X22" s="115" t="str">
        <f t="shared" si="22"/>
        <v xml:space="preserve"> </v>
      </c>
      <c r="Y22" s="115" t="str">
        <f t="shared" si="23"/>
        <v>X</v>
      </c>
      <c r="Z22" s="115" t="str">
        <f t="shared" si="24"/>
        <v>X</v>
      </c>
      <c r="AA22" s="115" t="str">
        <f t="shared" si="25"/>
        <v>X</v>
      </c>
      <c r="AB22" s="115" t="str">
        <f t="shared" si="26"/>
        <v>X</v>
      </c>
      <c r="AC22" s="115" t="str">
        <f t="shared" si="27"/>
        <v xml:space="preserve"> </v>
      </c>
      <c r="AD22" s="115" t="str">
        <f t="shared" si="28"/>
        <v xml:space="preserve"> </v>
      </c>
      <c r="AE22" s="115" t="str">
        <f t="shared" si="29"/>
        <v xml:space="preserve"> </v>
      </c>
      <c r="AF22" s="115" t="str">
        <f t="shared" si="30"/>
        <v xml:space="preserve"> </v>
      </c>
      <c r="AG22" s="115" t="str">
        <f t="shared" si="31"/>
        <v xml:space="preserve"> </v>
      </c>
      <c r="AH22" s="115" t="str">
        <f t="shared" si="32"/>
        <v xml:space="preserve"> </v>
      </c>
      <c r="AI22" s="115" t="str">
        <f t="shared" si="33"/>
        <v xml:space="preserve"> </v>
      </c>
      <c r="AJ22" s="115" t="str">
        <f t="shared" si="34"/>
        <v xml:space="preserve"> </v>
      </c>
      <c r="AK22" s="115" t="str">
        <f t="shared" si="35"/>
        <v xml:space="preserve"> </v>
      </c>
      <c r="AL22" s="115" t="str">
        <f t="shared" si="36"/>
        <v xml:space="preserve"> </v>
      </c>
      <c r="AM22" s="115" t="str">
        <f t="shared" si="37"/>
        <v xml:space="preserve"> </v>
      </c>
      <c r="AN22" s="115" t="str">
        <f t="shared" si="38"/>
        <v xml:space="preserve"> </v>
      </c>
      <c r="AO22" s="287" t="str">
        <f t="shared" si="39"/>
        <v xml:space="preserve"> </v>
      </c>
    </row>
    <row r="23" spans="1:41" ht="16.5">
      <c r="A23" s="277" t="s">
        <v>185</v>
      </c>
      <c r="B23" s="113" t="str">
        <f t="shared" si="0"/>
        <v>X</v>
      </c>
      <c r="C23" s="113" t="str">
        <f t="shared" si="1"/>
        <v>X</v>
      </c>
      <c r="D23" s="113" t="str">
        <f t="shared" si="2"/>
        <v>X</v>
      </c>
      <c r="E23" s="113" t="str">
        <f t="shared" si="3"/>
        <v>X</v>
      </c>
      <c r="F23" s="113" t="str">
        <f t="shared" si="4"/>
        <v>X</v>
      </c>
      <c r="G23" s="113" t="str">
        <f t="shared" si="5"/>
        <v>X</v>
      </c>
      <c r="H23" s="113" t="str">
        <f t="shared" si="6"/>
        <v>X</v>
      </c>
      <c r="I23" s="113" t="str">
        <f t="shared" si="7"/>
        <v xml:space="preserve"> </v>
      </c>
      <c r="J23" s="113" t="str">
        <f t="shared" si="8"/>
        <v xml:space="preserve"> </v>
      </c>
      <c r="K23" s="113" t="str">
        <f t="shared" si="9"/>
        <v xml:space="preserve"> </v>
      </c>
      <c r="L23" s="113" t="str">
        <f t="shared" si="10"/>
        <v>X</v>
      </c>
      <c r="M23" s="113" t="str">
        <f t="shared" si="11"/>
        <v>X</v>
      </c>
      <c r="N23" s="113" t="str">
        <f t="shared" si="12"/>
        <v>X</v>
      </c>
      <c r="O23" s="114" t="str">
        <f t="shared" si="13"/>
        <v>X</v>
      </c>
      <c r="P23" s="114" t="str">
        <f t="shared" si="14"/>
        <v>X</v>
      </c>
      <c r="Q23" s="114" t="str">
        <f t="shared" si="15"/>
        <v>X</v>
      </c>
      <c r="R23" s="114" t="str">
        <f t="shared" si="16"/>
        <v>X</v>
      </c>
      <c r="S23" s="114" t="str">
        <f t="shared" si="17"/>
        <v xml:space="preserve"> </v>
      </c>
      <c r="T23" s="114" t="str">
        <f t="shared" si="18"/>
        <v xml:space="preserve"> </v>
      </c>
      <c r="U23" s="114" t="str">
        <f t="shared" si="19"/>
        <v xml:space="preserve"> </v>
      </c>
      <c r="V23" s="115" t="str">
        <f t="shared" si="20"/>
        <v>X</v>
      </c>
      <c r="W23" s="115" t="str">
        <f t="shared" si="21"/>
        <v>X</v>
      </c>
      <c r="X23" s="115" t="str">
        <f t="shared" si="22"/>
        <v xml:space="preserve"> </v>
      </c>
      <c r="Y23" s="115" t="str">
        <f t="shared" si="23"/>
        <v>X</v>
      </c>
      <c r="Z23" s="115" t="str">
        <f t="shared" si="24"/>
        <v>X</v>
      </c>
      <c r="AA23" s="115" t="str">
        <f t="shared" si="25"/>
        <v>X</v>
      </c>
      <c r="AB23" s="115" t="str">
        <f t="shared" si="26"/>
        <v>X</v>
      </c>
      <c r="AC23" s="115" t="str">
        <f t="shared" si="27"/>
        <v xml:space="preserve"> </v>
      </c>
      <c r="AD23" s="115" t="str">
        <f t="shared" si="28"/>
        <v xml:space="preserve"> </v>
      </c>
      <c r="AE23" s="115" t="str">
        <f t="shared" si="29"/>
        <v xml:space="preserve"> </v>
      </c>
      <c r="AF23" s="115" t="str">
        <f t="shared" si="30"/>
        <v xml:space="preserve"> </v>
      </c>
      <c r="AG23" s="115" t="str">
        <f t="shared" si="31"/>
        <v xml:space="preserve"> </v>
      </c>
      <c r="AH23" s="115" t="str">
        <f t="shared" si="32"/>
        <v xml:space="preserve"> </v>
      </c>
      <c r="AI23" s="115" t="str">
        <f t="shared" si="33"/>
        <v xml:space="preserve"> </v>
      </c>
      <c r="AJ23" s="115" t="str">
        <f t="shared" si="34"/>
        <v xml:space="preserve"> </v>
      </c>
      <c r="AK23" s="115" t="str">
        <f t="shared" si="35"/>
        <v xml:space="preserve"> </v>
      </c>
      <c r="AL23" s="115" t="str">
        <f t="shared" si="36"/>
        <v xml:space="preserve"> </v>
      </c>
      <c r="AM23" s="115" t="str">
        <f t="shared" si="37"/>
        <v xml:space="preserve"> </v>
      </c>
      <c r="AN23" s="115" t="str">
        <f t="shared" si="38"/>
        <v xml:space="preserve"> </v>
      </c>
      <c r="AO23" s="287" t="str">
        <f t="shared" si="39"/>
        <v xml:space="preserve"> </v>
      </c>
    </row>
    <row r="24" spans="1:41" ht="16.5">
      <c r="A24" s="277" t="s">
        <v>201</v>
      </c>
      <c r="B24" s="113" t="str">
        <f t="shared" si="0"/>
        <v>X</v>
      </c>
      <c r="C24" s="113" t="str">
        <f t="shared" si="1"/>
        <v>X</v>
      </c>
      <c r="D24" s="113" t="str">
        <f t="shared" si="2"/>
        <v>X</v>
      </c>
      <c r="E24" s="113" t="str">
        <f t="shared" si="3"/>
        <v>X</v>
      </c>
      <c r="F24" s="113" t="str">
        <f t="shared" si="4"/>
        <v>X</v>
      </c>
      <c r="G24" s="113" t="str">
        <f t="shared" si="5"/>
        <v>X</v>
      </c>
      <c r="H24" s="113" t="str">
        <f t="shared" si="6"/>
        <v>X</v>
      </c>
      <c r="I24" s="113" t="str">
        <f t="shared" si="7"/>
        <v xml:space="preserve"> </v>
      </c>
      <c r="J24" s="113" t="str">
        <f t="shared" si="8"/>
        <v xml:space="preserve"> </v>
      </c>
      <c r="K24" s="113" t="str">
        <f t="shared" si="9"/>
        <v xml:space="preserve"> </v>
      </c>
      <c r="L24" s="113" t="str">
        <f t="shared" si="10"/>
        <v>X</v>
      </c>
      <c r="M24" s="113" t="str">
        <f t="shared" si="11"/>
        <v>X</v>
      </c>
      <c r="N24" s="113" t="str">
        <f t="shared" si="12"/>
        <v>X</v>
      </c>
      <c r="O24" s="114" t="str">
        <f t="shared" si="13"/>
        <v>X</v>
      </c>
      <c r="P24" s="114" t="str">
        <f t="shared" si="14"/>
        <v>X</v>
      </c>
      <c r="Q24" s="114" t="str">
        <f t="shared" si="15"/>
        <v>X</v>
      </c>
      <c r="R24" s="114" t="str">
        <f t="shared" si="16"/>
        <v>X</v>
      </c>
      <c r="S24" s="114" t="str">
        <f t="shared" si="17"/>
        <v xml:space="preserve"> </v>
      </c>
      <c r="T24" s="114" t="str">
        <f t="shared" si="18"/>
        <v xml:space="preserve"> </v>
      </c>
      <c r="U24" s="114" t="str">
        <f t="shared" si="19"/>
        <v xml:space="preserve"> </v>
      </c>
      <c r="V24" s="115" t="str">
        <f t="shared" si="20"/>
        <v>X</v>
      </c>
      <c r="W24" s="115" t="str">
        <f t="shared" si="21"/>
        <v>X</v>
      </c>
      <c r="X24" s="115" t="str">
        <f t="shared" si="22"/>
        <v xml:space="preserve"> </v>
      </c>
      <c r="Y24" s="115" t="str">
        <f t="shared" si="23"/>
        <v>X</v>
      </c>
      <c r="Z24" s="115" t="str">
        <f t="shared" si="24"/>
        <v>X</v>
      </c>
      <c r="AA24" s="115" t="str">
        <f t="shared" si="25"/>
        <v>X</v>
      </c>
      <c r="AB24" s="115" t="str">
        <f t="shared" si="26"/>
        <v>X</v>
      </c>
      <c r="AC24" s="115" t="str">
        <f t="shared" si="27"/>
        <v xml:space="preserve"> </v>
      </c>
      <c r="AD24" s="115" t="str">
        <f t="shared" si="28"/>
        <v xml:space="preserve"> </v>
      </c>
      <c r="AE24" s="115" t="str">
        <f t="shared" si="29"/>
        <v xml:space="preserve"> </v>
      </c>
      <c r="AF24" s="115" t="str">
        <f t="shared" si="30"/>
        <v xml:space="preserve"> </v>
      </c>
      <c r="AG24" s="115" t="str">
        <f t="shared" si="31"/>
        <v xml:space="preserve"> </v>
      </c>
      <c r="AH24" s="115" t="str">
        <f t="shared" si="32"/>
        <v xml:space="preserve"> </v>
      </c>
      <c r="AI24" s="115" t="str">
        <f t="shared" si="33"/>
        <v xml:space="preserve"> </v>
      </c>
      <c r="AJ24" s="115" t="str">
        <f t="shared" si="34"/>
        <v xml:space="preserve"> </v>
      </c>
      <c r="AK24" s="115" t="str">
        <f t="shared" si="35"/>
        <v xml:space="preserve"> </v>
      </c>
      <c r="AL24" s="115" t="str">
        <f t="shared" si="36"/>
        <v xml:space="preserve"> </v>
      </c>
      <c r="AM24" s="115" t="str">
        <f t="shared" si="37"/>
        <v xml:space="preserve"> </v>
      </c>
      <c r="AN24" s="115" t="str">
        <f t="shared" si="38"/>
        <v xml:space="preserve"> </v>
      </c>
      <c r="AO24" s="287" t="str">
        <f t="shared" si="39"/>
        <v xml:space="preserve"> </v>
      </c>
    </row>
    <row r="25" spans="1:41" ht="16.5">
      <c r="A25" s="277" t="s">
        <v>472</v>
      </c>
      <c r="B25" s="113" t="str">
        <f t="shared" si="0"/>
        <v>X</v>
      </c>
      <c r="C25" s="113" t="str">
        <f t="shared" si="1"/>
        <v>X</v>
      </c>
      <c r="D25" s="113" t="str">
        <f t="shared" si="2"/>
        <v>X</v>
      </c>
      <c r="E25" s="113" t="str">
        <f t="shared" si="3"/>
        <v>X</v>
      </c>
      <c r="F25" s="113" t="str">
        <f t="shared" si="4"/>
        <v>X</v>
      </c>
      <c r="G25" s="113" t="str">
        <f t="shared" si="5"/>
        <v>X</v>
      </c>
      <c r="H25" s="113" t="str">
        <f t="shared" si="6"/>
        <v>X</v>
      </c>
      <c r="I25" s="113" t="str">
        <f t="shared" si="7"/>
        <v xml:space="preserve"> </v>
      </c>
      <c r="J25" s="113" t="str">
        <f t="shared" si="8"/>
        <v xml:space="preserve"> </v>
      </c>
      <c r="K25" s="113" t="str">
        <f t="shared" si="9"/>
        <v xml:space="preserve"> </v>
      </c>
      <c r="L25" s="113" t="str">
        <f t="shared" si="10"/>
        <v>X</v>
      </c>
      <c r="M25" s="113" t="str">
        <f t="shared" si="11"/>
        <v>X</v>
      </c>
      <c r="N25" s="113" t="str">
        <f t="shared" si="12"/>
        <v>X</v>
      </c>
      <c r="O25" s="114" t="str">
        <f t="shared" si="13"/>
        <v>X</v>
      </c>
      <c r="P25" s="114" t="str">
        <f t="shared" si="14"/>
        <v>X</v>
      </c>
      <c r="Q25" s="114" t="str">
        <f t="shared" si="15"/>
        <v>X</v>
      </c>
      <c r="R25" s="114" t="str">
        <f t="shared" si="16"/>
        <v>X</v>
      </c>
      <c r="S25" s="114" t="str">
        <f t="shared" si="17"/>
        <v xml:space="preserve"> </v>
      </c>
      <c r="T25" s="114" t="str">
        <f t="shared" si="18"/>
        <v xml:space="preserve"> </v>
      </c>
      <c r="U25" s="114" t="str">
        <f t="shared" si="19"/>
        <v xml:space="preserve"> </v>
      </c>
      <c r="V25" s="115" t="str">
        <f t="shared" si="20"/>
        <v>X</v>
      </c>
      <c r="W25" s="115" t="str">
        <f t="shared" si="21"/>
        <v>X</v>
      </c>
      <c r="X25" s="115" t="str">
        <f t="shared" si="22"/>
        <v xml:space="preserve"> </v>
      </c>
      <c r="Y25" s="115" t="str">
        <f t="shared" si="23"/>
        <v>X</v>
      </c>
      <c r="Z25" s="115" t="str">
        <f t="shared" si="24"/>
        <v xml:space="preserve"> </v>
      </c>
      <c r="AA25" s="115" t="str">
        <f t="shared" si="25"/>
        <v>X</v>
      </c>
      <c r="AB25" s="115" t="str">
        <f t="shared" si="26"/>
        <v>X</v>
      </c>
      <c r="AC25" s="115" t="str">
        <f t="shared" si="27"/>
        <v xml:space="preserve"> </v>
      </c>
      <c r="AD25" s="115" t="str">
        <f t="shared" si="28"/>
        <v xml:space="preserve"> </v>
      </c>
      <c r="AE25" s="115" t="str">
        <f t="shared" si="29"/>
        <v xml:space="preserve"> </v>
      </c>
      <c r="AF25" s="115" t="str">
        <f t="shared" si="30"/>
        <v xml:space="preserve"> </v>
      </c>
      <c r="AG25" s="115" t="str">
        <f t="shared" si="31"/>
        <v xml:space="preserve"> </v>
      </c>
      <c r="AH25" s="115" t="str">
        <f t="shared" si="32"/>
        <v xml:space="preserve"> </v>
      </c>
      <c r="AI25" s="115" t="str">
        <f t="shared" si="33"/>
        <v xml:space="preserve"> </v>
      </c>
      <c r="AJ25" s="115" t="str">
        <f t="shared" si="34"/>
        <v xml:space="preserve"> </v>
      </c>
      <c r="AK25" s="115" t="str">
        <f t="shared" si="35"/>
        <v xml:space="preserve"> </v>
      </c>
      <c r="AL25" s="115" t="str">
        <f t="shared" si="36"/>
        <v xml:space="preserve"> </v>
      </c>
      <c r="AM25" s="115" t="str">
        <f t="shared" si="37"/>
        <v xml:space="preserve"> </v>
      </c>
      <c r="AN25" s="115" t="str">
        <f t="shared" si="38"/>
        <v xml:space="preserve"> </v>
      </c>
      <c r="AO25" s="287" t="str">
        <f t="shared" si="39"/>
        <v xml:space="preserve"> </v>
      </c>
    </row>
    <row r="26" spans="1:41" ht="16.5">
      <c r="A26" s="81" t="s">
        <v>186</v>
      </c>
      <c r="B26" s="113" t="str">
        <f t="shared" si="0"/>
        <v>X</v>
      </c>
      <c r="C26" s="113" t="str">
        <f t="shared" si="1"/>
        <v>X</v>
      </c>
      <c r="D26" s="113" t="str">
        <f t="shared" si="2"/>
        <v>X</v>
      </c>
      <c r="E26" s="113" t="str">
        <f t="shared" si="3"/>
        <v>X</v>
      </c>
      <c r="F26" s="113" t="str">
        <f t="shared" si="4"/>
        <v>X</v>
      </c>
      <c r="G26" s="113" t="str">
        <f t="shared" si="5"/>
        <v>X</v>
      </c>
      <c r="H26" s="113" t="str">
        <f t="shared" si="6"/>
        <v>X</v>
      </c>
      <c r="I26" s="113" t="str">
        <f t="shared" si="7"/>
        <v xml:space="preserve"> </v>
      </c>
      <c r="J26" s="113" t="str">
        <f t="shared" si="8"/>
        <v xml:space="preserve"> </v>
      </c>
      <c r="K26" s="113" t="str">
        <f t="shared" si="9"/>
        <v xml:space="preserve"> </v>
      </c>
      <c r="L26" s="113" t="str">
        <f t="shared" si="10"/>
        <v>X</v>
      </c>
      <c r="M26" s="113" t="str">
        <f t="shared" si="11"/>
        <v>X</v>
      </c>
      <c r="N26" s="113" t="str">
        <f t="shared" si="12"/>
        <v>X</v>
      </c>
      <c r="O26" s="114" t="str">
        <f t="shared" si="13"/>
        <v>X</v>
      </c>
      <c r="P26" s="114" t="str">
        <f t="shared" si="14"/>
        <v>X</v>
      </c>
      <c r="Q26" s="114" t="str">
        <f t="shared" si="15"/>
        <v>X</v>
      </c>
      <c r="R26" s="114" t="str">
        <f t="shared" si="16"/>
        <v>X</v>
      </c>
      <c r="S26" s="114" t="str">
        <f t="shared" si="17"/>
        <v xml:space="preserve"> </v>
      </c>
      <c r="T26" s="114" t="str">
        <f t="shared" si="18"/>
        <v xml:space="preserve"> </v>
      </c>
      <c r="U26" s="114" t="str">
        <f t="shared" si="19"/>
        <v xml:space="preserve"> </v>
      </c>
      <c r="V26" s="115" t="str">
        <f t="shared" si="20"/>
        <v>X</v>
      </c>
      <c r="W26" s="115" t="str">
        <f t="shared" si="21"/>
        <v>X</v>
      </c>
      <c r="X26" s="115" t="str">
        <f t="shared" si="22"/>
        <v xml:space="preserve"> </v>
      </c>
      <c r="Y26" s="115" t="str">
        <f t="shared" si="23"/>
        <v>X</v>
      </c>
      <c r="Z26" s="115" t="str">
        <f t="shared" si="24"/>
        <v>X</v>
      </c>
      <c r="AA26" s="115" t="str">
        <f t="shared" si="25"/>
        <v>X</v>
      </c>
      <c r="AB26" s="115" t="str">
        <f t="shared" si="26"/>
        <v>X</v>
      </c>
      <c r="AC26" s="115" t="str">
        <f t="shared" si="27"/>
        <v xml:space="preserve"> </v>
      </c>
      <c r="AD26" s="115" t="str">
        <f t="shared" si="28"/>
        <v xml:space="preserve"> </v>
      </c>
      <c r="AE26" s="115" t="str">
        <f t="shared" si="29"/>
        <v xml:space="preserve"> </v>
      </c>
      <c r="AF26" s="115" t="str">
        <f t="shared" si="30"/>
        <v xml:space="preserve"> </v>
      </c>
      <c r="AG26" s="115" t="str">
        <f t="shared" si="31"/>
        <v xml:space="preserve"> </v>
      </c>
      <c r="AH26" s="115" t="str">
        <f t="shared" si="32"/>
        <v xml:space="preserve"> </v>
      </c>
      <c r="AI26" s="115" t="str">
        <f t="shared" si="33"/>
        <v xml:space="preserve"> </v>
      </c>
      <c r="AJ26" s="115" t="str">
        <f t="shared" si="34"/>
        <v xml:space="preserve"> </v>
      </c>
      <c r="AK26" s="115" t="str">
        <f t="shared" si="35"/>
        <v xml:space="preserve"> </v>
      </c>
      <c r="AL26" s="115" t="str">
        <f t="shared" si="36"/>
        <v xml:space="preserve"> </v>
      </c>
      <c r="AM26" s="115" t="str">
        <f t="shared" si="37"/>
        <v xml:space="preserve"> </v>
      </c>
      <c r="AN26" s="115" t="str">
        <f t="shared" si="38"/>
        <v xml:space="preserve"> </v>
      </c>
      <c r="AO26" s="287" t="str">
        <f t="shared" si="39"/>
        <v xml:space="preserve"> </v>
      </c>
    </row>
    <row r="27" spans="1:41" ht="16.5">
      <c r="A27" s="80" t="s">
        <v>187</v>
      </c>
      <c r="B27" s="113" t="str">
        <f t="shared" si="0"/>
        <v>X</v>
      </c>
      <c r="C27" s="113" t="str">
        <f t="shared" si="1"/>
        <v>X</v>
      </c>
      <c r="D27" s="113" t="str">
        <f t="shared" si="2"/>
        <v>X</v>
      </c>
      <c r="E27" s="113" t="str">
        <f t="shared" si="3"/>
        <v>X</v>
      </c>
      <c r="F27" s="113" t="str">
        <f t="shared" si="4"/>
        <v>X</v>
      </c>
      <c r="G27" s="113" t="str">
        <f t="shared" si="5"/>
        <v>X</v>
      </c>
      <c r="H27" s="113" t="str">
        <f t="shared" si="6"/>
        <v>X</v>
      </c>
      <c r="I27" s="113" t="str">
        <f t="shared" si="7"/>
        <v xml:space="preserve"> </v>
      </c>
      <c r="J27" s="113" t="str">
        <f t="shared" si="8"/>
        <v xml:space="preserve"> </v>
      </c>
      <c r="K27" s="113" t="str">
        <f t="shared" si="9"/>
        <v xml:space="preserve"> </v>
      </c>
      <c r="L27" s="113" t="str">
        <f t="shared" si="10"/>
        <v>X</v>
      </c>
      <c r="M27" s="113" t="str">
        <f t="shared" si="11"/>
        <v>X</v>
      </c>
      <c r="N27" s="113" t="str">
        <f t="shared" si="12"/>
        <v>X</v>
      </c>
      <c r="O27" s="114" t="str">
        <f t="shared" si="13"/>
        <v>X</v>
      </c>
      <c r="P27" s="114" t="str">
        <f t="shared" si="14"/>
        <v>X</v>
      </c>
      <c r="Q27" s="114" t="str">
        <f t="shared" si="15"/>
        <v>X</v>
      </c>
      <c r="R27" s="114" t="str">
        <f t="shared" si="16"/>
        <v>X</v>
      </c>
      <c r="S27" s="114" t="str">
        <f t="shared" si="17"/>
        <v xml:space="preserve"> </v>
      </c>
      <c r="T27" s="114" t="str">
        <f t="shared" si="18"/>
        <v xml:space="preserve"> </v>
      </c>
      <c r="U27" s="114" t="str">
        <f t="shared" si="19"/>
        <v xml:space="preserve"> </v>
      </c>
      <c r="V27" s="115" t="str">
        <f t="shared" si="20"/>
        <v>X</v>
      </c>
      <c r="W27" s="115" t="str">
        <f t="shared" si="21"/>
        <v>X</v>
      </c>
      <c r="X27" s="115" t="str">
        <f t="shared" si="22"/>
        <v xml:space="preserve"> </v>
      </c>
      <c r="Y27" s="115" t="str">
        <f t="shared" si="23"/>
        <v>X</v>
      </c>
      <c r="Z27" s="115" t="str">
        <f t="shared" si="24"/>
        <v>X</v>
      </c>
      <c r="AA27" s="115" t="str">
        <f t="shared" si="25"/>
        <v>X</v>
      </c>
      <c r="AB27" s="115" t="str">
        <f t="shared" si="26"/>
        <v>X</v>
      </c>
      <c r="AC27" s="115" t="str">
        <f t="shared" si="27"/>
        <v xml:space="preserve"> </v>
      </c>
      <c r="AD27" s="115" t="str">
        <f t="shared" si="28"/>
        <v xml:space="preserve"> </v>
      </c>
      <c r="AE27" s="115" t="str">
        <f t="shared" si="29"/>
        <v xml:space="preserve"> </v>
      </c>
      <c r="AF27" s="115" t="str">
        <f t="shared" si="30"/>
        <v xml:space="preserve"> </v>
      </c>
      <c r="AG27" s="115" t="str">
        <f t="shared" si="31"/>
        <v xml:space="preserve"> </v>
      </c>
      <c r="AH27" s="115" t="str">
        <f t="shared" si="32"/>
        <v xml:space="preserve"> </v>
      </c>
      <c r="AI27" s="115" t="str">
        <f t="shared" si="33"/>
        <v xml:space="preserve"> </v>
      </c>
      <c r="AJ27" s="115" t="str">
        <f t="shared" si="34"/>
        <v xml:space="preserve"> </v>
      </c>
      <c r="AK27" s="115" t="str">
        <f t="shared" si="35"/>
        <v xml:space="preserve"> </v>
      </c>
      <c r="AL27" s="115" t="str">
        <f t="shared" si="36"/>
        <v xml:space="preserve"> </v>
      </c>
      <c r="AM27" s="115" t="str">
        <f t="shared" si="37"/>
        <v xml:space="preserve"> </v>
      </c>
      <c r="AN27" s="115" t="str">
        <f t="shared" si="38"/>
        <v xml:space="preserve"> </v>
      </c>
      <c r="AO27" s="287" t="str">
        <f t="shared" si="39"/>
        <v xml:space="preserve"> </v>
      </c>
    </row>
    <row r="28" spans="1:41" ht="16.5">
      <c r="A28" s="80" t="s">
        <v>188</v>
      </c>
      <c r="B28" s="113" t="str">
        <f t="shared" si="0"/>
        <v>X</v>
      </c>
      <c r="C28" s="113" t="str">
        <f t="shared" si="1"/>
        <v>X</v>
      </c>
      <c r="D28" s="113" t="str">
        <f t="shared" si="2"/>
        <v>X</v>
      </c>
      <c r="E28" s="113" t="str">
        <f t="shared" si="3"/>
        <v>X</v>
      </c>
      <c r="F28" s="113" t="str">
        <f t="shared" si="4"/>
        <v>X</v>
      </c>
      <c r="G28" s="113" t="str">
        <f t="shared" si="5"/>
        <v>X</v>
      </c>
      <c r="H28" s="113" t="str">
        <f t="shared" si="6"/>
        <v>X</v>
      </c>
      <c r="I28" s="113" t="str">
        <f t="shared" si="7"/>
        <v xml:space="preserve"> </v>
      </c>
      <c r="J28" s="113" t="str">
        <f t="shared" si="8"/>
        <v xml:space="preserve"> </v>
      </c>
      <c r="K28" s="113" t="str">
        <f t="shared" si="9"/>
        <v xml:space="preserve"> </v>
      </c>
      <c r="L28" s="113" t="str">
        <f t="shared" si="10"/>
        <v>X</v>
      </c>
      <c r="M28" s="113" t="str">
        <f t="shared" si="11"/>
        <v>X</v>
      </c>
      <c r="N28" s="113" t="str">
        <f t="shared" si="12"/>
        <v>X</v>
      </c>
      <c r="O28" s="114" t="str">
        <f t="shared" si="13"/>
        <v>X</v>
      </c>
      <c r="P28" s="114" t="str">
        <f t="shared" si="14"/>
        <v>X</v>
      </c>
      <c r="Q28" s="114" t="str">
        <f t="shared" si="15"/>
        <v>X</v>
      </c>
      <c r="R28" s="114" t="str">
        <f t="shared" si="16"/>
        <v>X</v>
      </c>
      <c r="S28" s="114" t="str">
        <f t="shared" si="17"/>
        <v xml:space="preserve"> </v>
      </c>
      <c r="T28" s="114" t="str">
        <f t="shared" si="18"/>
        <v xml:space="preserve"> </v>
      </c>
      <c r="U28" s="114" t="str">
        <f t="shared" si="19"/>
        <v xml:space="preserve"> </v>
      </c>
      <c r="V28" s="115" t="str">
        <f t="shared" si="20"/>
        <v>X</v>
      </c>
      <c r="W28" s="115" t="str">
        <f t="shared" si="21"/>
        <v>X</v>
      </c>
      <c r="X28" s="115" t="str">
        <f t="shared" si="22"/>
        <v xml:space="preserve"> </v>
      </c>
      <c r="Y28" s="115" t="str">
        <f t="shared" si="23"/>
        <v>X</v>
      </c>
      <c r="Z28" s="115" t="str">
        <f t="shared" si="24"/>
        <v>X</v>
      </c>
      <c r="AA28" s="115" t="str">
        <f t="shared" si="25"/>
        <v>X</v>
      </c>
      <c r="AB28" s="115" t="str">
        <f t="shared" si="26"/>
        <v>X</v>
      </c>
      <c r="AC28" s="115" t="str">
        <f t="shared" si="27"/>
        <v xml:space="preserve"> </v>
      </c>
      <c r="AD28" s="115" t="str">
        <f t="shared" si="28"/>
        <v xml:space="preserve"> </v>
      </c>
      <c r="AE28" s="115" t="str">
        <f t="shared" si="29"/>
        <v xml:space="preserve"> </v>
      </c>
      <c r="AF28" s="115" t="str">
        <f t="shared" si="30"/>
        <v xml:space="preserve"> </v>
      </c>
      <c r="AG28" s="115" t="str">
        <f t="shared" si="31"/>
        <v xml:space="preserve"> </v>
      </c>
      <c r="AH28" s="115" t="str">
        <f t="shared" si="32"/>
        <v xml:space="preserve"> </v>
      </c>
      <c r="AI28" s="115" t="str">
        <f t="shared" si="33"/>
        <v xml:space="preserve"> </v>
      </c>
      <c r="AJ28" s="115" t="str">
        <f t="shared" si="34"/>
        <v xml:space="preserve"> </v>
      </c>
      <c r="AK28" s="115" t="str">
        <f t="shared" si="35"/>
        <v xml:space="preserve"> </v>
      </c>
      <c r="AL28" s="115" t="str">
        <f t="shared" si="36"/>
        <v xml:space="preserve"> </v>
      </c>
      <c r="AM28" s="115" t="str">
        <f t="shared" si="37"/>
        <v xml:space="preserve"> </v>
      </c>
      <c r="AN28" s="115" t="str">
        <f t="shared" si="38"/>
        <v xml:space="preserve"> </v>
      </c>
      <c r="AO28" s="287" t="str">
        <f t="shared" si="39"/>
        <v xml:space="preserve"> </v>
      </c>
    </row>
    <row r="29" spans="1:41" ht="16.5">
      <c r="A29" s="81" t="s">
        <v>189</v>
      </c>
      <c r="B29" s="113" t="str">
        <f t="shared" si="0"/>
        <v>X</v>
      </c>
      <c r="C29" s="113" t="str">
        <f t="shared" si="1"/>
        <v>X</v>
      </c>
      <c r="D29" s="113" t="str">
        <f t="shared" si="2"/>
        <v>X</v>
      </c>
      <c r="E29" s="113" t="str">
        <f t="shared" si="3"/>
        <v>X</v>
      </c>
      <c r="F29" s="113" t="str">
        <f t="shared" si="4"/>
        <v>X</v>
      </c>
      <c r="G29" s="113" t="str">
        <f t="shared" si="5"/>
        <v>X</v>
      </c>
      <c r="H29" s="113" t="str">
        <f t="shared" si="6"/>
        <v>X</v>
      </c>
      <c r="I29" s="113" t="str">
        <f t="shared" si="7"/>
        <v>X</v>
      </c>
      <c r="J29" s="113" t="str">
        <f t="shared" si="8"/>
        <v>X</v>
      </c>
      <c r="K29" s="113" t="str">
        <f t="shared" si="9"/>
        <v>X</v>
      </c>
      <c r="L29" s="113" t="str">
        <f t="shared" si="10"/>
        <v>X</v>
      </c>
      <c r="M29" s="113" t="str">
        <f t="shared" si="11"/>
        <v>X</v>
      </c>
      <c r="N29" s="113" t="str">
        <f t="shared" si="12"/>
        <v>X</v>
      </c>
      <c r="O29" s="114" t="str">
        <f t="shared" si="13"/>
        <v>X</v>
      </c>
      <c r="P29" s="114" t="str">
        <f t="shared" si="14"/>
        <v>X</v>
      </c>
      <c r="Q29" s="114" t="str">
        <f t="shared" si="15"/>
        <v>X</v>
      </c>
      <c r="R29" s="114" t="str">
        <f t="shared" si="16"/>
        <v>X</v>
      </c>
      <c r="S29" s="114" t="str">
        <f t="shared" si="17"/>
        <v>X</v>
      </c>
      <c r="T29" s="114" t="str">
        <f t="shared" si="18"/>
        <v>X</v>
      </c>
      <c r="U29" s="114" t="str">
        <f t="shared" si="19"/>
        <v>X</v>
      </c>
      <c r="V29" s="115" t="str">
        <f t="shared" si="20"/>
        <v>X</v>
      </c>
      <c r="W29" s="115" t="str">
        <f t="shared" si="21"/>
        <v>X</v>
      </c>
      <c r="X29" s="115" t="str">
        <f t="shared" si="22"/>
        <v>X</v>
      </c>
      <c r="Y29" s="115" t="str">
        <f t="shared" si="23"/>
        <v>X</v>
      </c>
      <c r="Z29" s="115" t="str">
        <f t="shared" si="24"/>
        <v>X</v>
      </c>
      <c r="AA29" s="115" t="str">
        <f t="shared" si="25"/>
        <v>X</v>
      </c>
      <c r="AB29" s="115" t="str">
        <f t="shared" si="26"/>
        <v>X</v>
      </c>
      <c r="AC29" s="115" t="str">
        <f t="shared" si="27"/>
        <v xml:space="preserve"> </v>
      </c>
      <c r="AD29" s="115" t="str">
        <f t="shared" si="28"/>
        <v xml:space="preserve"> </v>
      </c>
      <c r="AE29" s="115" t="str">
        <f t="shared" si="29"/>
        <v xml:space="preserve"> </v>
      </c>
      <c r="AF29" s="115" t="str">
        <f t="shared" si="30"/>
        <v xml:space="preserve"> </v>
      </c>
      <c r="AG29" s="115" t="str">
        <f t="shared" si="31"/>
        <v xml:space="preserve"> </v>
      </c>
      <c r="AH29" s="115" t="str">
        <f t="shared" si="32"/>
        <v xml:space="preserve"> </v>
      </c>
      <c r="AI29" s="115" t="str">
        <f t="shared" si="33"/>
        <v xml:space="preserve"> </v>
      </c>
      <c r="AJ29" s="115" t="str">
        <f t="shared" si="34"/>
        <v xml:space="preserve"> </v>
      </c>
      <c r="AK29" s="115" t="str">
        <f t="shared" si="35"/>
        <v xml:space="preserve"> </v>
      </c>
      <c r="AL29" s="115" t="str">
        <f t="shared" si="36"/>
        <v xml:space="preserve"> </v>
      </c>
      <c r="AM29" s="115" t="str">
        <f t="shared" si="37"/>
        <v xml:space="preserve"> </v>
      </c>
      <c r="AN29" s="115" t="str">
        <f t="shared" si="38"/>
        <v xml:space="preserve"> </v>
      </c>
      <c r="AO29" s="287" t="str">
        <f t="shared" si="39"/>
        <v xml:space="preserve"> </v>
      </c>
    </row>
    <row r="30" spans="1:41" ht="16.5">
      <c r="A30" s="80" t="s">
        <v>190</v>
      </c>
      <c r="B30" s="113" t="str">
        <f t="shared" si="0"/>
        <v>X</v>
      </c>
      <c r="C30" s="113" t="str">
        <f t="shared" si="1"/>
        <v>X</v>
      </c>
      <c r="D30" s="113" t="str">
        <f t="shared" si="2"/>
        <v>X</v>
      </c>
      <c r="E30" s="113" t="str">
        <f t="shared" si="3"/>
        <v>X</v>
      </c>
      <c r="F30" s="113" t="str">
        <f t="shared" si="4"/>
        <v>X</v>
      </c>
      <c r="G30" s="113" t="str">
        <f t="shared" si="5"/>
        <v>X</v>
      </c>
      <c r="H30" s="113" t="str">
        <f t="shared" si="6"/>
        <v>X</v>
      </c>
      <c r="I30" s="113" t="str">
        <f t="shared" si="7"/>
        <v>X</v>
      </c>
      <c r="J30" s="113" t="str">
        <f t="shared" si="8"/>
        <v>X</v>
      </c>
      <c r="K30" s="113" t="str">
        <f t="shared" si="9"/>
        <v>X</v>
      </c>
      <c r="L30" s="113" t="str">
        <f t="shared" si="10"/>
        <v>X</v>
      </c>
      <c r="M30" s="113" t="str">
        <f t="shared" si="11"/>
        <v>X</v>
      </c>
      <c r="N30" s="113" t="str">
        <f t="shared" si="12"/>
        <v>X</v>
      </c>
      <c r="O30" s="114" t="str">
        <f t="shared" si="13"/>
        <v>X</v>
      </c>
      <c r="P30" s="114" t="str">
        <f t="shared" si="14"/>
        <v>X</v>
      </c>
      <c r="Q30" s="114" t="str">
        <f t="shared" si="15"/>
        <v>X</v>
      </c>
      <c r="R30" s="114" t="str">
        <f t="shared" si="16"/>
        <v>X</v>
      </c>
      <c r="S30" s="114" t="str">
        <f t="shared" si="17"/>
        <v>X</v>
      </c>
      <c r="T30" s="114" t="str">
        <f t="shared" si="18"/>
        <v>X</v>
      </c>
      <c r="U30" s="114" t="str">
        <f t="shared" si="19"/>
        <v>X</v>
      </c>
      <c r="V30" s="115" t="str">
        <f t="shared" si="20"/>
        <v>X</v>
      </c>
      <c r="W30" s="115" t="str">
        <f t="shared" si="21"/>
        <v>X</v>
      </c>
      <c r="X30" s="115" t="str">
        <f t="shared" si="22"/>
        <v>X</v>
      </c>
      <c r="Y30" s="115" t="str">
        <f t="shared" si="23"/>
        <v>X</v>
      </c>
      <c r="Z30" s="115" t="str">
        <f t="shared" si="24"/>
        <v>X</v>
      </c>
      <c r="AA30" s="115" t="str">
        <f t="shared" si="25"/>
        <v>X</v>
      </c>
      <c r="AB30" s="115" t="str">
        <f t="shared" si="26"/>
        <v>X</v>
      </c>
      <c r="AC30" s="115" t="str">
        <f t="shared" si="27"/>
        <v xml:space="preserve"> </v>
      </c>
      <c r="AD30" s="115" t="str">
        <f t="shared" si="28"/>
        <v xml:space="preserve"> </v>
      </c>
      <c r="AE30" s="115" t="str">
        <f t="shared" si="29"/>
        <v xml:space="preserve"> </v>
      </c>
      <c r="AF30" s="115" t="str">
        <f t="shared" si="30"/>
        <v xml:space="preserve"> </v>
      </c>
      <c r="AG30" s="115" t="str">
        <f t="shared" si="31"/>
        <v xml:space="preserve"> </v>
      </c>
      <c r="AH30" s="115" t="str">
        <f t="shared" si="32"/>
        <v xml:space="preserve"> </v>
      </c>
      <c r="AI30" s="115" t="str">
        <f t="shared" si="33"/>
        <v xml:space="preserve"> </v>
      </c>
      <c r="AJ30" s="115" t="str">
        <f t="shared" si="34"/>
        <v xml:space="preserve"> </v>
      </c>
      <c r="AK30" s="115" t="str">
        <f t="shared" si="35"/>
        <v xml:space="preserve"> </v>
      </c>
      <c r="AL30" s="115" t="str">
        <f t="shared" si="36"/>
        <v xml:space="preserve"> </v>
      </c>
      <c r="AM30" s="115" t="str">
        <f t="shared" si="37"/>
        <v xml:space="preserve"> </v>
      </c>
      <c r="AN30" s="115" t="str">
        <f t="shared" si="38"/>
        <v xml:space="preserve"> </v>
      </c>
      <c r="AO30" s="287" t="str">
        <f t="shared" si="39"/>
        <v xml:space="preserve"> </v>
      </c>
    </row>
    <row r="31" spans="1:41" ht="16.5">
      <c r="A31" s="80" t="s">
        <v>191</v>
      </c>
      <c r="B31" s="113" t="str">
        <f t="shared" si="0"/>
        <v>X</v>
      </c>
      <c r="C31" s="113" t="str">
        <f t="shared" si="1"/>
        <v>X</v>
      </c>
      <c r="D31" s="113" t="str">
        <f t="shared" si="2"/>
        <v>X</v>
      </c>
      <c r="E31" s="113" t="str">
        <f t="shared" si="3"/>
        <v>X</v>
      </c>
      <c r="F31" s="113" t="str">
        <f t="shared" si="4"/>
        <v>X</v>
      </c>
      <c r="G31" s="113" t="str">
        <f t="shared" si="5"/>
        <v>X</v>
      </c>
      <c r="H31" s="113" t="str">
        <f t="shared" si="6"/>
        <v>X</v>
      </c>
      <c r="I31" s="113" t="str">
        <f t="shared" si="7"/>
        <v xml:space="preserve"> </v>
      </c>
      <c r="J31" s="113" t="str">
        <f t="shared" si="8"/>
        <v xml:space="preserve"> </v>
      </c>
      <c r="K31" s="113" t="str">
        <f t="shared" si="9"/>
        <v xml:space="preserve"> </v>
      </c>
      <c r="L31" s="113" t="str">
        <f t="shared" si="10"/>
        <v>X</v>
      </c>
      <c r="M31" s="113" t="str">
        <f t="shared" si="11"/>
        <v>X</v>
      </c>
      <c r="N31" s="113" t="str">
        <f t="shared" si="12"/>
        <v>X</v>
      </c>
      <c r="O31" s="114" t="str">
        <f t="shared" si="13"/>
        <v>X</v>
      </c>
      <c r="P31" s="114" t="str">
        <f t="shared" si="14"/>
        <v>X</v>
      </c>
      <c r="Q31" s="114" t="str">
        <f t="shared" si="15"/>
        <v>X</v>
      </c>
      <c r="R31" s="114" t="str">
        <f t="shared" si="16"/>
        <v>X</v>
      </c>
      <c r="S31" s="114" t="str">
        <f t="shared" si="17"/>
        <v xml:space="preserve"> </v>
      </c>
      <c r="T31" s="114" t="str">
        <f t="shared" si="18"/>
        <v xml:space="preserve"> </v>
      </c>
      <c r="U31" s="114" t="str">
        <f t="shared" si="19"/>
        <v xml:space="preserve"> </v>
      </c>
      <c r="V31" s="115" t="str">
        <f t="shared" si="20"/>
        <v>X</v>
      </c>
      <c r="W31" s="115" t="str">
        <f t="shared" si="21"/>
        <v>X</v>
      </c>
      <c r="X31" s="115" t="str">
        <f t="shared" si="22"/>
        <v xml:space="preserve"> </v>
      </c>
      <c r="Y31" s="115" t="str">
        <f t="shared" si="23"/>
        <v>X</v>
      </c>
      <c r="Z31" s="115" t="str">
        <f t="shared" si="24"/>
        <v>X</v>
      </c>
      <c r="AA31" s="115" t="str">
        <f t="shared" si="25"/>
        <v>X</v>
      </c>
      <c r="AB31" s="115" t="str">
        <f t="shared" si="26"/>
        <v>X</v>
      </c>
      <c r="AC31" s="115" t="str">
        <f t="shared" si="27"/>
        <v xml:space="preserve"> </v>
      </c>
      <c r="AD31" s="115" t="str">
        <f t="shared" si="28"/>
        <v xml:space="preserve"> </v>
      </c>
      <c r="AE31" s="115" t="str">
        <f t="shared" si="29"/>
        <v xml:space="preserve"> </v>
      </c>
      <c r="AF31" s="115" t="str">
        <f t="shared" si="30"/>
        <v xml:space="preserve"> </v>
      </c>
      <c r="AG31" s="115" t="str">
        <f t="shared" si="31"/>
        <v xml:space="preserve"> </v>
      </c>
      <c r="AH31" s="115" t="str">
        <f t="shared" si="32"/>
        <v xml:space="preserve"> </v>
      </c>
      <c r="AI31" s="115" t="str">
        <f t="shared" si="33"/>
        <v xml:space="preserve"> </v>
      </c>
      <c r="AJ31" s="115" t="str">
        <f t="shared" si="34"/>
        <v xml:space="preserve"> </v>
      </c>
      <c r="AK31" s="115" t="str">
        <f t="shared" si="35"/>
        <v xml:space="preserve"> </v>
      </c>
      <c r="AL31" s="115" t="str">
        <f t="shared" si="36"/>
        <v xml:space="preserve"> </v>
      </c>
      <c r="AM31" s="115" t="str">
        <f t="shared" si="37"/>
        <v xml:space="preserve"> </v>
      </c>
      <c r="AN31" s="115" t="str">
        <f t="shared" si="38"/>
        <v xml:space="preserve"> </v>
      </c>
      <c r="AO31" s="287" t="str">
        <f t="shared" si="39"/>
        <v xml:space="preserve"> </v>
      </c>
    </row>
    <row r="32" spans="1:41" ht="16.5">
      <c r="A32" s="80" t="s">
        <v>192</v>
      </c>
      <c r="B32" s="113" t="str">
        <f t="shared" si="0"/>
        <v>X</v>
      </c>
      <c r="C32" s="113" t="str">
        <f t="shared" si="1"/>
        <v>X</v>
      </c>
      <c r="D32" s="113" t="str">
        <f t="shared" si="2"/>
        <v>X</v>
      </c>
      <c r="E32" s="113" t="str">
        <f t="shared" si="3"/>
        <v>X</v>
      </c>
      <c r="F32" s="113" t="str">
        <f t="shared" si="4"/>
        <v>X</v>
      </c>
      <c r="G32" s="113" t="str">
        <f t="shared" si="5"/>
        <v>X</v>
      </c>
      <c r="H32" s="113" t="str">
        <f t="shared" si="6"/>
        <v>X</v>
      </c>
      <c r="I32" s="113" t="str">
        <f t="shared" si="7"/>
        <v xml:space="preserve"> </v>
      </c>
      <c r="J32" s="113" t="str">
        <f t="shared" si="8"/>
        <v xml:space="preserve"> </v>
      </c>
      <c r="K32" s="113" t="str">
        <f t="shared" si="9"/>
        <v xml:space="preserve"> </v>
      </c>
      <c r="L32" s="113" t="str">
        <f t="shared" si="10"/>
        <v>X</v>
      </c>
      <c r="M32" s="113" t="str">
        <f t="shared" si="11"/>
        <v>X</v>
      </c>
      <c r="N32" s="113" t="str">
        <f t="shared" si="12"/>
        <v>X</v>
      </c>
      <c r="O32" s="114" t="str">
        <f t="shared" si="13"/>
        <v>X</v>
      </c>
      <c r="P32" s="114" t="str">
        <f t="shared" si="14"/>
        <v>X</v>
      </c>
      <c r="Q32" s="114" t="str">
        <f t="shared" si="15"/>
        <v>X</v>
      </c>
      <c r="R32" s="114" t="str">
        <f t="shared" si="16"/>
        <v>X</v>
      </c>
      <c r="S32" s="114" t="str">
        <f t="shared" si="17"/>
        <v xml:space="preserve"> </v>
      </c>
      <c r="T32" s="114" t="str">
        <f t="shared" si="18"/>
        <v xml:space="preserve"> </v>
      </c>
      <c r="U32" s="114" t="str">
        <f t="shared" si="19"/>
        <v xml:space="preserve"> </v>
      </c>
      <c r="V32" s="115" t="str">
        <f t="shared" si="20"/>
        <v>X</v>
      </c>
      <c r="W32" s="115" t="str">
        <f t="shared" si="21"/>
        <v>X</v>
      </c>
      <c r="X32" s="115" t="str">
        <f t="shared" si="22"/>
        <v xml:space="preserve"> </v>
      </c>
      <c r="Y32" s="115" t="str">
        <f t="shared" si="23"/>
        <v>X</v>
      </c>
      <c r="Z32" s="115" t="str">
        <f t="shared" si="24"/>
        <v>X</v>
      </c>
      <c r="AA32" s="115" t="str">
        <f t="shared" si="25"/>
        <v>X</v>
      </c>
      <c r="AB32" s="115" t="str">
        <f t="shared" si="26"/>
        <v>X</v>
      </c>
      <c r="AC32" s="115" t="str">
        <f t="shared" si="27"/>
        <v xml:space="preserve"> </v>
      </c>
      <c r="AD32" s="115" t="str">
        <f t="shared" si="28"/>
        <v xml:space="preserve"> </v>
      </c>
      <c r="AE32" s="115" t="str">
        <f t="shared" si="29"/>
        <v xml:space="preserve"> </v>
      </c>
      <c r="AF32" s="115" t="str">
        <f t="shared" si="30"/>
        <v xml:space="preserve"> </v>
      </c>
      <c r="AG32" s="115" t="str">
        <f t="shared" si="31"/>
        <v xml:space="preserve"> </v>
      </c>
      <c r="AH32" s="115" t="str">
        <f t="shared" si="32"/>
        <v xml:space="preserve"> </v>
      </c>
      <c r="AI32" s="115" t="str">
        <f t="shared" si="33"/>
        <v xml:space="preserve"> </v>
      </c>
      <c r="AJ32" s="115" t="str">
        <f t="shared" si="34"/>
        <v xml:space="preserve"> </v>
      </c>
      <c r="AK32" s="115" t="str">
        <f t="shared" si="35"/>
        <v xml:space="preserve"> </v>
      </c>
      <c r="AL32" s="115" t="str">
        <f t="shared" si="36"/>
        <v xml:space="preserve"> </v>
      </c>
      <c r="AM32" s="115" t="str">
        <f t="shared" si="37"/>
        <v xml:space="preserve"> </v>
      </c>
      <c r="AN32" s="115" t="str">
        <f t="shared" si="38"/>
        <v xml:space="preserve"> </v>
      </c>
      <c r="AO32" s="287" t="str">
        <f t="shared" si="39"/>
        <v xml:space="preserve"> </v>
      </c>
    </row>
    <row r="33" spans="1:41" ht="16.5">
      <c r="A33" s="80" t="s">
        <v>193</v>
      </c>
      <c r="B33" s="113" t="str">
        <f t="shared" si="0"/>
        <v>X</v>
      </c>
      <c r="C33" s="113" t="str">
        <f t="shared" si="1"/>
        <v>X</v>
      </c>
      <c r="D33" s="113" t="str">
        <f t="shared" si="2"/>
        <v>X</v>
      </c>
      <c r="E33" s="113" t="str">
        <f t="shared" si="3"/>
        <v>X</v>
      </c>
      <c r="F33" s="113" t="str">
        <f t="shared" si="4"/>
        <v>X</v>
      </c>
      <c r="G33" s="113" t="str">
        <f t="shared" si="5"/>
        <v>X</v>
      </c>
      <c r="H33" s="113" t="str">
        <f t="shared" si="6"/>
        <v>X</v>
      </c>
      <c r="I33" s="113" t="str">
        <f t="shared" si="7"/>
        <v xml:space="preserve"> </v>
      </c>
      <c r="J33" s="113" t="str">
        <f t="shared" si="8"/>
        <v xml:space="preserve"> </v>
      </c>
      <c r="K33" s="113" t="str">
        <f t="shared" si="9"/>
        <v xml:space="preserve"> </v>
      </c>
      <c r="L33" s="113" t="str">
        <f t="shared" si="10"/>
        <v>X</v>
      </c>
      <c r="M33" s="113" t="str">
        <f t="shared" si="11"/>
        <v>X</v>
      </c>
      <c r="N33" s="113" t="str">
        <f t="shared" si="12"/>
        <v>X</v>
      </c>
      <c r="O33" s="114" t="str">
        <f t="shared" si="13"/>
        <v>X</v>
      </c>
      <c r="P33" s="114" t="str">
        <f t="shared" si="14"/>
        <v>X</v>
      </c>
      <c r="Q33" s="114" t="str">
        <f t="shared" si="15"/>
        <v>X</v>
      </c>
      <c r="R33" s="114" t="str">
        <f t="shared" si="16"/>
        <v>X</v>
      </c>
      <c r="S33" s="114" t="str">
        <f t="shared" si="17"/>
        <v xml:space="preserve"> </v>
      </c>
      <c r="T33" s="114" t="str">
        <f t="shared" si="18"/>
        <v xml:space="preserve"> </v>
      </c>
      <c r="U33" s="114" t="str">
        <f t="shared" si="19"/>
        <v xml:space="preserve"> </v>
      </c>
      <c r="V33" s="115" t="str">
        <f t="shared" si="20"/>
        <v>X</v>
      </c>
      <c r="W33" s="115" t="str">
        <f t="shared" si="21"/>
        <v>X</v>
      </c>
      <c r="X33" s="115" t="str">
        <f t="shared" si="22"/>
        <v xml:space="preserve"> </v>
      </c>
      <c r="Y33" s="115" t="str">
        <f t="shared" si="23"/>
        <v>X</v>
      </c>
      <c r="Z33" s="115" t="str">
        <f t="shared" si="24"/>
        <v>X</v>
      </c>
      <c r="AA33" s="115" t="str">
        <f t="shared" si="25"/>
        <v>X</v>
      </c>
      <c r="AB33" s="115" t="str">
        <f t="shared" si="26"/>
        <v>X</v>
      </c>
      <c r="AC33" s="115" t="str">
        <f t="shared" si="27"/>
        <v xml:space="preserve"> </v>
      </c>
      <c r="AD33" s="115" t="str">
        <f t="shared" si="28"/>
        <v xml:space="preserve"> </v>
      </c>
      <c r="AE33" s="115" t="str">
        <f t="shared" si="29"/>
        <v xml:space="preserve"> </v>
      </c>
      <c r="AF33" s="115" t="str">
        <f t="shared" si="30"/>
        <v xml:space="preserve"> </v>
      </c>
      <c r="AG33" s="115" t="str">
        <f t="shared" si="31"/>
        <v xml:space="preserve"> </v>
      </c>
      <c r="AH33" s="115" t="str">
        <f t="shared" si="32"/>
        <v xml:space="preserve"> </v>
      </c>
      <c r="AI33" s="115" t="str">
        <f t="shared" si="33"/>
        <v xml:space="preserve"> </v>
      </c>
      <c r="AJ33" s="115" t="str">
        <f t="shared" si="34"/>
        <v xml:space="preserve"> </v>
      </c>
      <c r="AK33" s="115" t="str">
        <f t="shared" si="35"/>
        <v xml:space="preserve"> </v>
      </c>
      <c r="AL33" s="115" t="str">
        <f t="shared" si="36"/>
        <v xml:space="preserve"> </v>
      </c>
      <c r="AM33" s="115" t="str">
        <f t="shared" si="37"/>
        <v xml:space="preserve"> </v>
      </c>
      <c r="AN33" s="115" t="str">
        <f t="shared" si="38"/>
        <v xml:space="preserve"> </v>
      </c>
      <c r="AO33" s="287" t="str">
        <f t="shared" si="39"/>
        <v xml:space="preserve"> </v>
      </c>
    </row>
    <row r="34" spans="1:41" ht="16.5">
      <c r="A34" s="80" t="s">
        <v>202</v>
      </c>
      <c r="B34" s="113" t="str">
        <f t="shared" si="0"/>
        <v>X</v>
      </c>
      <c r="C34" s="113" t="str">
        <f t="shared" si="1"/>
        <v>X</v>
      </c>
      <c r="D34" s="113" t="str">
        <f t="shared" si="2"/>
        <v>X</v>
      </c>
      <c r="E34" s="113" t="str">
        <f t="shared" si="3"/>
        <v>X</v>
      </c>
      <c r="F34" s="113" t="str">
        <f t="shared" si="4"/>
        <v>X</v>
      </c>
      <c r="G34" s="113" t="str">
        <f t="shared" si="5"/>
        <v>X</v>
      </c>
      <c r="H34" s="113" t="str">
        <f t="shared" si="6"/>
        <v>X</v>
      </c>
      <c r="I34" s="113" t="str">
        <f t="shared" si="7"/>
        <v xml:space="preserve"> </v>
      </c>
      <c r="J34" s="113" t="str">
        <f t="shared" si="8"/>
        <v xml:space="preserve"> </v>
      </c>
      <c r="K34" s="113" t="str">
        <f t="shared" si="9"/>
        <v xml:space="preserve"> </v>
      </c>
      <c r="L34" s="113" t="str">
        <f t="shared" si="10"/>
        <v>X</v>
      </c>
      <c r="M34" s="113" t="str">
        <f t="shared" si="11"/>
        <v>X</v>
      </c>
      <c r="N34" s="113" t="str">
        <f t="shared" si="12"/>
        <v>X</v>
      </c>
      <c r="O34" s="114" t="str">
        <f t="shared" si="13"/>
        <v>X</v>
      </c>
      <c r="P34" s="114" t="str">
        <f t="shared" si="14"/>
        <v>X</v>
      </c>
      <c r="Q34" s="114" t="str">
        <f t="shared" si="15"/>
        <v>X</v>
      </c>
      <c r="R34" s="114" t="str">
        <f t="shared" si="16"/>
        <v>X</v>
      </c>
      <c r="S34" s="114" t="str">
        <f t="shared" si="17"/>
        <v xml:space="preserve"> </v>
      </c>
      <c r="T34" s="114" t="str">
        <f t="shared" si="18"/>
        <v xml:space="preserve"> </v>
      </c>
      <c r="U34" s="114" t="str">
        <f t="shared" si="19"/>
        <v xml:space="preserve"> </v>
      </c>
      <c r="V34" s="115" t="str">
        <f t="shared" si="20"/>
        <v>X</v>
      </c>
      <c r="W34" s="115" t="str">
        <f t="shared" si="21"/>
        <v>X</v>
      </c>
      <c r="X34" s="115" t="str">
        <f t="shared" si="22"/>
        <v xml:space="preserve"> </v>
      </c>
      <c r="Y34" s="115" t="str">
        <f t="shared" si="23"/>
        <v>X</v>
      </c>
      <c r="Z34" s="115" t="str">
        <f t="shared" si="24"/>
        <v>X</v>
      </c>
      <c r="AA34" s="115" t="str">
        <f t="shared" si="25"/>
        <v>X</v>
      </c>
      <c r="AB34" s="115" t="str">
        <f t="shared" si="26"/>
        <v>X</v>
      </c>
      <c r="AC34" s="115" t="str">
        <f t="shared" si="27"/>
        <v xml:space="preserve"> </v>
      </c>
      <c r="AD34" s="115" t="str">
        <f t="shared" si="28"/>
        <v xml:space="preserve"> </v>
      </c>
      <c r="AE34" s="115" t="str">
        <f t="shared" si="29"/>
        <v xml:space="preserve"> </v>
      </c>
      <c r="AF34" s="115" t="str">
        <f t="shared" si="30"/>
        <v xml:space="preserve"> </v>
      </c>
      <c r="AG34" s="115" t="str">
        <f t="shared" si="31"/>
        <v xml:space="preserve"> </v>
      </c>
      <c r="AH34" s="115" t="str">
        <f t="shared" si="32"/>
        <v xml:space="preserve"> </v>
      </c>
      <c r="AI34" s="115" t="str">
        <f t="shared" si="33"/>
        <v xml:space="preserve"> </v>
      </c>
      <c r="AJ34" s="115" t="str">
        <f t="shared" si="34"/>
        <v xml:space="preserve"> </v>
      </c>
      <c r="AK34" s="115" t="str">
        <f t="shared" si="35"/>
        <v xml:space="preserve"> </v>
      </c>
      <c r="AL34" s="115" t="str">
        <f t="shared" si="36"/>
        <v xml:space="preserve"> </v>
      </c>
      <c r="AM34" s="115" t="str">
        <f t="shared" si="37"/>
        <v xml:space="preserve"> </v>
      </c>
      <c r="AN34" s="115" t="str">
        <f t="shared" si="38"/>
        <v xml:space="preserve"> </v>
      </c>
      <c r="AO34" s="287" t="str">
        <f t="shared" si="39"/>
        <v xml:space="preserve"> </v>
      </c>
    </row>
    <row r="35" spans="1:41" ht="16.5">
      <c r="A35" s="80" t="s">
        <v>399</v>
      </c>
      <c r="B35" s="113" t="str">
        <f t="shared" si="0"/>
        <v>X</v>
      </c>
      <c r="C35" s="113" t="str">
        <f t="shared" si="1"/>
        <v>X</v>
      </c>
      <c r="D35" s="113" t="str">
        <f t="shared" si="2"/>
        <v>X</v>
      </c>
      <c r="E35" s="113" t="str">
        <f t="shared" si="3"/>
        <v>X</v>
      </c>
      <c r="F35" s="113" t="str">
        <f t="shared" si="4"/>
        <v>X</v>
      </c>
      <c r="G35" s="113" t="str">
        <f t="shared" si="5"/>
        <v>X</v>
      </c>
      <c r="H35" s="113" t="str">
        <f t="shared" si="6"/>
        <v>X</v>
      </c>
      <c r="I35" s="113" t="str">
        <f t="shared" si="7"/>
        <v xml:space="preserve"> </v>
      </c>
      <c r="J35" s="113" t="str">
        <f t="shared" si="8"/>
        <v xml:space="preserve"> </v>
      </c>
      <c r="K35" s="113" t="str">
        <f t="shared" si="9"/>
        <v xml:space="preserve"> </v>
      </c>
      <c r="L35" s="113" t="str">
        <f t="shared" si="10"/>
        <v>X</v>
      </c>
      <c r="M35" s="113" t="str">
        <f t="shared" si="11"/>
        <v>X</v>
      </c>
      <c r="N35" s="113" t="str">
        <f t="shared" si="12"/>
        <v>X</v>
      </c>
      <c r="O35" s="114" t="str">
        <f t="shared" si="13"/>
        <v>X</v>
      </c>
      <c r="P35" s="114" t="str">
        <f t="shared" si="14"/>
        <v>X</v>
      </c>
      <c r="Q35" s="114" t="str">
        <f t="shared" si="15"/>
        <v>X</v>
      </c>
      <c r="R35" s="114" t="str">
        <f t="shared" si="16"/>
        <v>X</v>
      </c>
      <c r="S35" s="114" t="str">
        <f t="shared" si="17"/>
        <v xml:space="preserve"> </v>
      </c>
      <c r="T35" s="114" t="str">
        <f t="shared" si="18"/>
        <v xml:space="preserve"> </v>
      </c>
      <c r="U35" s="114" t="str">
        <f t="shared" si="19"/>
        <v xml:space="preserve"> </v>
      </c>
      <c r="V35" s="115" t="str">
        <f t="shared" si="20"/>
        <v>X</v>
      </c>
      <c r="W35" s="115" t="str">
        <f t="shared" si="21"/>
        <v>X</v>
      </c>
      <c r="X35" s="115" t="str">
        <f t="shared" si="22"/>
        <v xml:space="preserve"> </v>
      </c>
      <c r="Y35" s="115" t="str">
        <f t="shared" si="23"/>
        <v>X</v>
      </c>
      <c r="Z35" s="115" t="str">
        <f t="shared" si="24"/>
        <v>X</v>
      </c>
      <c r="AA35" s="115" t="str">
        <f t="shared" si="25"/>
        <v>X</v>
      </c>
      <c r="AB35" s="115" t="str">
        <f t="shared" si="26"/>
        <v>X</v>
      </c>
      <c r="AC35" s="115" t="str">
        <f t="shared" si="27"/>
        <v xml:space="preserve"> </v>
      </c>
      <c r="AD35" s="115" t="str">
        <f t="shared" si="28"/>
        <v xml:space="preserve"> </v>
      </c>
      <c r="AE35" s="115" t="str">
        <f t="shared" si="29"/>
        <v xml:space="preserve"> </v>
      </c>
      <c r="AF35" s="115" t="str">
        <f t="shared" si="30"/>
        <v xml:space="preserve"> </v>
      </c>
      <c r="AG35" s="115" t="str">
        <f t="shared" si="31"/>
        <v xml:space="preserve"> </v>
      </c>
      <c r="AH35" s="115" t="str">
        <f t="shared" si="32"/>
        <v xml:space="preserve"> </v>
      </c>
      <c r="AI35" s="115" t="str">
        <f t="shared" si="33"/>
        <v xml:space="preserve"> </v>
      </c>
      <c r="AJ35" s="115" t="str">
        <f t="shared" si="34"/>
        <v xml:space="preserve"> </v>
      </c>
      <c r="AK35" s="115" t="str">
        <f t="shared" si="35"/>
        <v xml:space="preserve"> </v>
      </c>
      <c r="AL35" s="115" t="str">
        <f t="shared" si="36"/>
        <v xml:space="preserve"> </v>
      </c>
      <c r="AM35" s="115" t="str">
        <f t="shared" si="37"/>
        <v xml:space="preserve"> </v>
      </c>
      <c r="AN35" s="115" t="str">
        <f t="shared" si="38"/>
        <v xml:space="preserve"> </v>
      </c>
      <c r="AO35" s="287" t="str">
        <f t="shared" si="39"/>
        <v xml:space="preserve"> </v>
      </c>
    </row>
    <row r="36" spans="1:41" ht="16.5">
      <c r="A36" s="278" t="s">
        <v>194</v>
      </c>
      <c r="B36" s="113" t="str">
        <f t="shared" si="0"/>
        <v>X</v>
      </c>
      <c r="C36" s="113" t="str">
        <f t="shared" si="1"/>
        <v>X</v>
      </c>
      <c r="D36" s="113" t="str">
        <f t="shared" si="2"/>
        <v>X</v>
      </c>
      <c r="E36" s="113" t="str">
        <f t="shared" si="3"/>
        <v>X</v>
      </c>
      <c r="F36" s="113" t="str">
        <f t="shared" si="4"/>
        <v>X</v>
      </c>
      <c r="G36" s="113" t="str">
        <f t="shared" si="5"/>
        <v>X</v>
      </c>
      <c r="H36" s="113" t="str">
        <f t="shared" si="6"/>
        <v>X</v>
      </c>
      <c r="I36" s="113" t="str">
        <f t="shared" si="7"/>
        <v>X</v>
      </c>
      <c r="J36" s="113" t="str">
        <f t="shared" si="8"/>
        <v>X</v>
      </c>
      <c r="K36" s="113" t="str">
        <f t="shared" si="9"/>
        <v>X</v>
      </c>
      <c r="L36" s="113" t="str">
        <f t="shared" si="10"/>
        <v>X</v>
      </c>
      <c r="M36" s="113" t="str">
        <f t="shared" si="11"/>
        <v>X</v>
      </c>
      <c r="N36" s="113" t="str">
        <f t="shared" si="12"/>
        <v>X</v>
      </c>
      <c r="O36" s="114" t="str">
        <f t="shared" si="13"/>
        <v>X</v>
      </c>
      <c r="P36" s="114" t="str">
        <f t="shared" si="14"/>
        <v>X</v>
      </c>
      <c r="Q36" s="114" t="str">
        <f t="shared" si="15"/>
        <v>X</v>
      </c>
      <c r="R36" s="114" t="str">
        <f t="shared" si="16"/>
        <v>X</v>
      </c>
      <c r="S36" s="114" t="str">
        <f t="shared" si="17"/>
        <v>X</v>
      </c>
      <c r="T36" s="114" t="str">
        <f t="shared" si="18"/>
        <v>X</v>
      </c>
      <c r="U36" s="114" t="str">
        <f t="shared" si="19"/>
        <v>X</v>
      </c>
      <c r="V36" s="115" t="str">
        <f t="shared" si="20"/>
        <v>X</v>
      </c>
      <c r="W36" s="115" t="str">
        <f t="shared" si="21"/>
        <v>X</v>
      </c>
      <c r="X36" s="115" t="str">
        <f t="shared" si="22"/>
        <v>X</v>
      </c>
      <c r="Y36" s="115" t="str">
        <f t="shared" si="23"/>
        <v>X</v>
      </c>
      <c r="Z36" s="115" t="str">
        <f t="shared" si="24"/>
        <v>X</v>
      </c>
      <c r="AA36" s="115" t="str">
        <f t="shared" si="25"/>
        <v>X</v>
      </c>
      <c r="AB36" s="115" t="str">
        <f t="shared" si="26"/>
        <v>X</v>
      </c>
      <c r="AC36" s="115" t="str">
        <f t="shared" si="27"/>
        <v xml:space="preserve"> </v>
      </c>
      <c r="AD36" s="115" t="str">
        <f t="shared" si="28"/>
        <v xml:space="preserve"> </v>
      </c>
      <c r="AE36" s="115" t="str">
        <f t="shared" si="29"/>
        <v xml:space="preserve"> </v>
      </c>
      <c r="AF36" s="115" t="str">
        <f t="shared" si="30"/>
        <v xml:space="preserve"> </v>
      </c>
      <c r="AG36" s="115" t="str">
        <f t="shared" si="31"/>
        <v xml:space="preserve"> </v>
      </c>
      <c r="AH36" s="115" t="str">
        <f t="shared" si="32"/>
        <v xml:space="preserve"> </v>
      </c>
      <c r="AI36" s="115" t="str">
        <f t="shared" si="33"/>
        <v xml:space="preserve"> </v>
      </c>
      <c r="AJ36" s="115" t="str">
        <f t="shared" si="34"/>
        <v xml:space="preserve"> </v>
      </c>
      <c r="AK36" s="115" t="str">
        <f t="shared" si="35"/>
        <v xml:space="preserve"> </v>
      </c>
      <c r="AL36" s="115" t="str">
        <f t="shared" si="36"/>
        <v xml:space="preserve"> </v>
      </c>
      <c r="AM36" s="115" t="str">
        <f t="shared" si="37"/>
        <v xml:space="preserve"> </v>
      </c>
      <c r="AN36" s="115" t="str">
        <f t="shared" si="38"/>
        <v xml:space="preserve"> </v>
      </c>
      <c r="AO36" s="287" t="str">
        <f t="shared" si="39"/>
        <v xml:space="preserve"> </v>
      </c>
    </row>
    <row r="37" spans="1:41" ht="16.5">
      <c r="A37" s="277" t="s">
        <v>195</v>
      </c>
      <c r="B37" s="113" t="str">
        <f t="shared" ref="B37:B68" si="40">IF(COUNTIF(khoi01,A37)&lt;2,IF(COUNTIF(khoi01,A37)=1,"X"," "),"T")</f>
        <v>T</v>
      </c>
      <c r="C37" s="113" t="str">
        <f t="shared" ref="C37:C68" si="41">IF(COUNTIF(khoi02,A37)&lt;2,IF(COUNTIF(khoi02,A37)=1,"X"," "),"T")</f>
        <v>T</v>
      </c>
      <c r="D37" s="113" t="str">
        <f t="shared" ref="D37:D68" si="42">IF(COUNTIF(khoi03,A37)&lt;2,IF(COUNTIF(khoi03,A37)=1,"X"," "),"T")</f>
        <v>T</v>
      </c>
      <c r="E37" s="113" t="str">
        <f t="shared" ref="E37:E68" si="43">IF(COUNTIF(khoi04,A37)&lt;2,IF(COUNTIF(khoi04,A37)=1,"X"," "),"T")</f>
        <v>T</v>
      </c>
      <c r="F37" s="113" t="str">
        <f t="shared" ref="F37:F68" si="44">IF(COUNTIF(khoi05,A37)&lt;2,IF(COUNTIF(khoi05,A37)=1,"X"," "),"T")</f>
        <v>T</v>
      </c>
      <c r="G37" s="113" t="str">
        <f t="shared" ref="G37:G68" si="45">IF(COUNTIF(khoi06,A37)&lt;2,IF(COUNTIF(khoi06,A37)=1,"X"," "),"T")</f>
        <v>T</v>
      </c>
      <c r="H37" s="113" t="str">
        <f t="shared" ref="H37:H68" si="46">IF(COUNTIF(khoi07,A37)&lt;2,IF(COUNTIF(khoi07,A37)=1,"X"," "),"T")</f>
        <v>T</v>
      </c>
      <c r="I37" s="113" t="str">
        <f t="shared" ref="I37:I68" si="47">IF(COUNTIF(khoi08,A37)&lt;2,IF(COUNTIF(khoi08,A37)=1,"X"," "),"T")</f>
        <v>T</v>
      </c>
      <c r="J37" s="113" t="str">
        <f t="shared" ref="J37:J68" si="48">IF(COUNTIF(khoi09,A37)&lt;2,IF(COUNTIF(khoi09,A37)=1,"X"," "),"T")</f>
        <v>T</v>
      </c>
      <c r="K37" s="113" t="str">
        <f t="shared" ref="K37:K68" si="49">IF(COUNTIF(khoi10,A37)&lt;2,IF(COUNTIF(khoi10,A37)=1,"X"," "),"T")</f>
        <v>T</v>
      </c>
      <c r="L37" s="113" t="str">
        <f t="shared" ref="L37:L68" si="50">IF(COUNTIF(khoi11,A37)&lt;2,IF(COUNTIF(khoi11,A37)=1,"X"," "),"T")</f>
        <v>T</v>
      </c>
      <c r="M37" s="113" t="str">
        <f t="shared" ref="M37:M68" si="51">IF(COUNTIF(khoi12,A37)&lt;2,IF(COUNTIF(khoi12,A37)=1,"X"," "),"T")</f>
        <v>T</v>
      </c>
      <c r="N37" s="113" t="str">
        <f t="shared" ref="N37:N68" si="52">IF(COUNTIF(khoi13,A37)&lt;2,IF(COUNTIF(khoi13,A37)=1,"X"," "),"T")</f>
        <v>T</v>
      </c>
      <c r="O37" s="114" t="str">
        <f t="shared" ref="O37:O68" si="53">IF(COUNTIF(khoi14,A37)&lt;2,IF(COUNTIF(khoi14,A37)=1,"X"," "),"T")</f>
        <v>T</v>
      </c>
      <c r="P37" s="114" t="str">
        <f t="shared" ref="P37:P68" si="54">IF(COUNTIF(khoi15,A37)&lt;2,IF(COUNTIF(khoi15,A37)=1,"X"," "),"T")</f>
        <v>T</v>
      </c>
      <c r="Q37" s="114" t="str">
        <f t="shared" ref="Q37:Q68" si="55">IF(COUNTIF(khoi16,A37)&lt;2,IF(COUNTIF(khoi16,A37)=1,"X"," "),"T")</f>
        <v>T</v>
      </c>
      <c r="R37" s="114" t="str">
        <f t="shared" ref="R37:R68" si="56">IF(COUNTIF(khoi17,A37)&lt;2,IF(COUNTIF(khoi17,A37)=1,"X"," "),"T")</f>
        <v>T</v>
      </c>
      <c r="S37" s="114" t="str">
        <f t="shared" ref="S37:S68" si="57">IF(COUNTIF(khoi18,A37)&lt;2,IF(COUNTIF(khoi18,A37)=1,"X"," "),"T")</f>
        <v>T</v>
      </c>
      <c r="T37" s="114" t="str">
        <f t="shared" ref="T37:T68" si="58">IF(COUNTIF(khoi19,A37)&lt;2,IF(COUNTIF(khoi19,A37)=1,"X"," "),"T")</f>
        <v>T</v>
      </c>
      <c r="U37" s="114" t="str">
        <f t="shared" ref="U37:U68" si="59">IF(COUNTIF(khoi20,A37)&lt;2,IF(COUNTIF(khoi20,A37)=1,"X"," "),"T")</f>
        <v>T</v>
      </c>
      <c r="V37" s="115" t="str">
        <f t="shared" ref="V37:V68" si="60">IF(COUNTIF(khoi21,A37)&lt;2,IF(COUNTIF(khoi21,A37)=1,"X"," "),"T")</f>
        <v>T</v>
      </c>
      <c r="W37" s="115" t="str">
        <f t="shared" ref="W37:W68" si="61">IF(COUNTIF(khoi22,A37)&lt;2,IF(COUNTIF(khoi22,A37)=1,"X"," "),"T")</f>
        <v>T</v>
      </c>
      <c r="X37" s="115" t="str">
        <f t="shared" ref="X37:X68" si="62">IF(COUNTIF(khoi23,A37)&lt;2,IF(COUNTIF(khoi23,A37)=1,"X"," "),"T")</f>
        <v>T</v>
      </c>
      <c r="Y37" s="115" t="str">
        <f t="shared" ref="Y37:Y68" si="63">IF(COUNTIF(khoi24,A37)&lt;2,IF(COUNTIF(khoi24,A37)=1,"X"," "),"T")</f>
        <v>T</v>
      </c>
      <c r="Z37" s="115" t="str">
        <f t="shared" ref="Z37:Z68" si="64">IF(COUNTIF(khoi25,A37)&lt;2,IF(COUNTIF(khoi25,A37)=1,"X"," "),"T")</f>
        <v>T</v>
      </c>
      <c r="AA37" s="115" t="str">
        <f t="shared" ref="AA37:AA68" si="65">IF(COUNTIF(khoi26,A37)&lt;2,IF(COUNTIF(khoi26,A37)=1,"X"," "),"T")</f>
        <v>T</v>
      </c>
      <c r="AB37" s="115" t="str">
        <f t="shared" ref="AB37:AB68" si="66">IF(COUNTIF(khoi27,A37)&lt;2,IF(COUNTIF(khoi27,A37)=1,"X"," "),"T")</f>
        <v>T</v>
      </c>
      <c r="AC37" s="115" t="str">
        <f t="shared" ref="AC37:AC68" si="67">IF(COUNTIF(khoi28,A37)&lt;2,IF(COUNTIF(khoi28,A37)=1,"X"," "),"T")</f>
        <v xml:space="preserve"> </v>
      </c>
      <c r="AD37" s="115" t="str">
        <f t="shared" ref="AD37:AD68" si="68">IF(COUNTIF(khoi29,A37)&lt;2,IF(COUNTIF(khoi29,A37)=1,"X"," "),"T")</f>
        <v xml:space="preserve"> </v>
      </c>
      <c r="AE37" s="115" t="str">
        <f t="shared" ref="AE37:AE68" si="69">IF(COUNTIF(khoi30,A37)&lt;2,IF(COUNTIF(khoi30,A37)=1,"X"," "),"T")</f>
        <v xml:space="preserve"> </v>
      </c>
      <c r="AF37" s="115" t="str">
        <f t="shared" ref="AF37:AF68" si="70">IF(COUNTIF(khoi31,A37)&lt;2,IF(COUNTIF(khoi31,A37)=1,"X"," "),"T")</f>
        <v xml:space="preserve"> </v>
      </c>
      <c r="AG37" s="115" t="str">
        <f t="shared" ref="AG37:AG68" si="71">IF(COUNTIF(khoi32,A37)&lt;2,IF(COUNTIF(khoi32,A37)=1,"X"," "),"T")</f>
        <v xml:space="preserve"> </v>
      </c>
      <c r="AH37" s="115" t="str">
        <f t="shared" ref="AH37:AH68" si="72">IF(COUNTIF(khoi33,A37)&lt;2,IF(COUNTIF(khoi33,A37)=1,"X"," "),"T")</f>
        <v xml:space="preserve"> </v>
      </c>
      <c r="AI37" s="115" t="str">
        <f t="shared" ref="AI37:AI68" si="73">IF(COUNTIF(khoi34,A37)&lt;2,IF(COUNTIF(khoi34,A37)=1,"X"," "),"T")</f>
        <v xml:space="preserve"> </v>
      </c>
      <c r="AJ37" s="115" t="str">
        <f t="shared" ref="AJ37:AJ68" si="74">IF(COUNTIF(khoi35,A37)&lt;2,IF(COUNTIF(khoi35,A37)=1,"X"," "),"T")</f>
        <v xml:space="preserve"> </v>
      </c>
      <c r="AK37" s="115" t="str">
        <f t="shared" ref="AK37:AK68" si="75">IF(COUNTIF(khoi36,A37)&lt;2,IF(COUNTIF(khoi36,A37)=1,"X"," "),"T")</f>
        <v xml:space="preserve"> </v>
      </c>
      <c r="AL37" s="115" t="str">
        <f t="shared" ref="AL37:AL68" si="76">IF(COUNTIF(khoi37,A37)&lt;2,IF(COUNTIF(khoi37,A37)=1,"X"," "),"T")</f>
        <v xml:space="preserve"> </v>
      </c>
      <c r="AM37" s="115" t="str">
        <f t="shared" ref="AM37:AM68" si="77">IF(COUNTIF(khoi38,A37)&lt;2,IF(COUNTIF(khoi38,A37)=1,"X"," "),"T")</f>
        <v xml:space="preserve"> </v>
      </c>
      <c r="AN37" s="115" t="str">
        <f t="shared" ref="AN37:AN68" si="78">IF(COUNTIF(khoi39,A37)&lt;2,IF(COUNTIF(khoi39,A37)=1,"X"," "),"T")</f>
        <v xml:space="preserve"> </v>
      </c>
      <c r="AO37" s="287" t="str">
        <f t="shared" ref="AO37:AO68" si="79">IF(COUNTIF(khoi40,A37)&lt;2,IF(COUNTIF(khoi39,A37)=1,"X"," "),"T")</f>
        <v xml:space="preserve"> </v>
      </c>
    </row>
    <row r="38" spans="1:41" ht="16.5">
      <c r="A38" s="277" t="s">
        <v>196</v>
      </c>
      <c r="B38" s="113" t="str">
        <f t="shared" si="40"/>
        <v>X</v>
      </c>
      <c r="C38" s="113" t="str">
        <f t="shared" si="41"/>
        <v>X</v>
      </c>
      <c r="D38" s="113" t="str">
        <f t="shared" si="42"/>
        <v>X</v>
      </c>
      <c r="E38" s="113" t="str">
        <f t="shared" si="43"/>
        <v>X</v>
      </c>
      <c r="F38" s="113" t="str">
        <f t="shared" si="44"/>
        <v>X</v>
      </c>
      <c r="G38" s="113" t="str">
        <f t="shared" si="45"/>
        <v>X</v>
      </c>
      <c r="H38" s="113" t="str">
        <f t="shared" si="46"/>
        <v>X</v>
      </c>
      <c r="I38" s="113" t="str">
        <f t="shared" si="47"/>
        <v>X</v>
      </c>
      <c r="J38" s="113" t="str">
        <f t="shared" si="48"/>
        <v>X</v>
      </c>
      <c r="K38" s="113" t="str">
        <f t="shared" si="49"/>
        <v>X</v>
      </c>
      <c r="L38" s="113" t="str">
        <f t="shared" si="50"/>
        <v>X</v>
      </c>
      <c r="M38" s="113" t="str">
        <f t="shared" si="51"/>
        <v>X</v>
      </c>
      <c r="N38" s="113" t="str">
        <f t="shared" si="52"/>
        <v>X</v>
      </c>
      <c r="O38" s="114" t="str">
        <f t="shared" si="53"/>
        <v>X</v>
      </c>
      <c r="P38" s="114" t="str">
        <f t="shared" si="54"/>
        <v>X</v>
      </c>
      <c r="Q38" s="114" t="str">
        <f t="shared" si="55"/>
        <v>X</v>
      </c>
      <c r="R38" s="114" t="str">
        <f t="shared" si="56"/>
        <v>X</v>
      </c>
      <c r="S38" s="114" t="str">
        <f t="shared" si="57"/>
        <v>X</v>
      </c>
      <c r="T38" s="114" t="str">
        <f t="shared" si="58"/>
        <v>X</v>
      </c>
      <c r="U38" s="114" t="str">
        <f t="shared" si="59"/>
        <v>X</v>
      </c>
      <c r="V38" s="115" t="str">
        <f t="shared" si="60"/>
        <v>X</v>
      </c>
      <c r="W38" s="115" t="str">
        <f t="shared" si="61"/>
        <v>X</v>
      </c>
      <c r="X38" s="115" t="str">
        <f t="shared" si="62"/>
        <v>X</v>
      </c>
      <c r="Y38" s="115" t="str">
        <f t="shared" si="63"/>
        <v>X</v>
      </c>
      <c r="Z38" s="115" t="str">
        <f t="shared" si="64"/>
        <v>X</v>
      </c>
      <c r="AA38" s="115" t="str">
        <f t="shared" si="65"/>
        <v>X</v>
      </c>
      <c r="AB38" s="115" t="str">
        <f t="shared" si="66"/>
        <v>X</v>
      </c>
      <c r="AC38" s="115" t="str">
        <f t="shared" si="67"/>
        <v xml:space="preserve"> </v>
      </c>
      <c r="AD38" s="115" t="str">
        <f t="shared" si="68"/>
        <v xml:space="preserve"> </v>
      </c>
      <c r="AE38" s="115" t="str">
        <f t="shared" si="69"/>
        <v xml:space="preserve"> </v>
      </c>
      <c r="AF38" s="115" t="str">
        <f t="shared" si="70"/>
        <v xml:space="preserve"> </v>
      </c>
      <c r="AG38" s="115" t="str">
        <f t="shared" si="71"/>
        <v xml:space="preserve"> </v>
      </c>
      <c r="AH38" s="115" t="str">
        <f t="shared" si="72"/>
        <v xml:space="preserve"> </v>
      </c>
      <c r="AI38" s="115" t="str">
        <f t="shared" si="73"/>
        <v xml:space="preserve"> </v>
      </c>
      <c r="AJ38" s="115" t="str">
        <f t="shared" si="74"/>
        <v xml:space="preserve"> </v>
      </c>
      <c r="AK38" s="115" t="str">
        <f t="shared" si="75"/>
        <v xml:space="preserve"> </v>
      </c>
      <c r="AL38" s="115" t="str">
        <f t="shared" si="76"/>
        <v xml:space="preserve"> </v>
      </c>
      <c r="AM38" s="115" t="str">
        <f t="shared" si="77"/>
        <v xml:space="preserve"> </v>
      </c>
      <c r="AN38" s="115" t="str">
        <f t="shared" si="78"/>
        <v xml:space="preserve"> </v>
      </c>
      <c r="AO38" s="287" t="str">
        <f t="shared" si="79"/>
        <v xml:space="preserve"> </v>
      </c>
    </row>
    <row r="39" spans="1:41" ht="16.5">
      <c r="A39" s="279" t="s">
        <v>197</v>
      </c>
      <c r="B39" s="113" t="str">
        <f t="shared" si="40"/>
        <v>T</v>
      </c>
      <c r="C39" s="113" t="str">
        <f t="shared" si="41"/>
        <v>T</v>
      </c>
      <c r="D39" s="113" t="str">
        <f t="shared" si="42"/>
        <v>T</v>
      </c>
      <c r="E39" s="113" t="str">
        <f t="shared" si="43"/>
        <v>T</v>
      </c>
      <c r="F39" s="113" t="str">
        <f t="shared" si="44"/>
        <v>T</v>
      </c>
      <c r="G39" s="113" t="str">
        <f t="shared" si="45"/>
        <v>T</v>
      </c>
      <c r="H39" s="113" t="str">
        <f t="shared" si="46"/>
        <v>T</v>
      </c>
      <c r="I39" s="113" t="str">
        <f t="shared" si="47"/>
        <v>T</v>
      </c>
      <c r="J39" s="113" t="str">
        <f t="shared" si="48"/>
        <v>T</v>
      </c>
      <c r="K39" s="113" t="str">
        <f t="shared" si="49"/>
        <v>T</v>
      </c>
      <c r="L39" s="113" t="str">
        <f t="shared" si="50"/>
        <v>T</v>
      </c>
      <c r="M39" s="113" t="str">
        <f t="shared" si="51"/>
        <v>T</v>
      </c>
      <c r="N39" s="113" t="str">
        <f t="shared" si="52"/>
        <v>T</v>
      </c>
      <c r="O39" s="114" t="str">
        <f t="shared" si="53"/>
        <v>T</v>
      </c>
      <c r="P39" s="114" t="str">
        <f t="shared" si="54"/>
        <v>T</v>
      </c>
      <c r="Q39" s="114" t="str">
        <f t="shared" si="55"/>
        <v>T</v>
      </c>
      <c r="R39" s="114" t="str">
        <f t="shared" si="56"/>
        <v>T</v>
      </c>
      <c r="S39" s="114" t="str">
        <f t="shared" si="57"/>
        <v>T</v>
      </c>
      <c r="T39" s="114" t="str">
        <f t="shared" si="58"/>
        <v>T</v>
      </c>
      <c r="U39" s="114" t="str">
        <f t="shared" si="59"/>
        <v>T</v>
      </c>
      <c r="V39" s="115" t="str">
        <f t="shared" si="60"/>
        <v>T</v>
      </c>
      <c r="W39" s="115" t="str">
        <f t="shared" si="61"/>
        <v>T</v>
      </c>
      <c r="X39" s="115" t="str">
        <f t="shared" si="62"/>
        <v>T</v>
      </c>
      <c r="Y39" s="115" t="str">
        <f t="shared" si="63"/>
        <v>X</v>
      </c>
      <c r="Z39" s="115" t="str">
        <f t="shared" si="64"/>
        <v>X</v>
      </c>
      <c r="AA39" s="115" t="str">
        <f t="shared" si="65"/>
        <v>X</v>
      </c>
      <c r="AB39" s="115" t="str">
        <f t="shared" si="66"/>
        <v>X</v>
      </c>
      <c r="AC39" s="115" t="str">
        <f t="shared" si="67"/>
        <v xml:space="preserve"> </v>
      </c>
      <c r="AD39" s="115" t="str">
        <f t="shared" si="68"/>
        <v xml:space="preserve"> </v>
      </c>
      <c r="AE39" s="115" t="str">
        <f t="shared" si="69"/>
        <v xml:space="preserve"> </v>
      </c>
      <c r="AF39" s="115" t="str">
        <f t="shared" si="70"/>
        <v xml:space="preserve"> </v>
      </c>
      <c r="AG39" s="115" t="str">
        <f t="shared" si="71"/>
        <v xml:space="preserve"> </v>
      </c>
      <c r="AH39" s="115" t="str">
        <f t="shared" si="72"/>
        <v xml:space="preserve"> </v>
      </c>
      <c r="AI39" s="115" t="str">
        <f t="shared" si="73"/>
        <v xml:space="preserve"> </v>
      </c>
      <c r="AJ39" s="115" t="str">
        <f t="shared" si="74"/>
        <v xml:space="preserve"> </v>
      </c>
      <c r="AK39" s="115" t="str">
        <f t="shared" si="75"/>
        <v xml:space="preserve"> </v>
      </c>
      <c r="AL39" s="115" t="str">
        <f t="shared" si="76"/>
        <v xml:space="preserve"> </v>
      </c>
      <c r="AM39" s="115" t="str">
        <f t="shared" si="77"/>
        <v xml:space="preserve"> </v>
      </c>
      <c r="AN39" s="115" t="str">
        <f t="shared" si="78"/>
        <v xml:space="preserve"> </v>
      </c>
      <c r="AO39" s="287" t="str">
        <f t="shared" si="79"/>
        <v xml:space="preserve"> </v>
      </c>
    </row>
    <row r="40" spans="1:41" ht="16.5">
      <c r="A40" s="279" t="s">
        <v>198</v>
      </c>
      <c r="B40" s="113" t="str">
        <f t="shared" si="40"/>
        <v>X</v>
      </c>
      <c r="C40" s="113" t="str">
        <f t="shared" si="41"/>
        <v>X</v>
      </c>
      <c r="D40" s="113" t="str">
        <f t="shared" si="42"/>
        <v>X</v>
      </c>
      <c r="E40" s="113" t="str">
        <f t="shared" si="43"/>
        <v>X</v>
      </c>
      <c r="F40" s="113" t="str">
        <f t="shared" si="44"/>
        <v>X</v>
      </c>
      <c r="G40" s="113" t="str">
        <f t="shared" si="45"/>
        <v>X</v>
      </c>
      <c r="H40" s="113" t="str">
        <f t="shared" si="46"/>
        <v>X</v>
      </c>
      <c r="I40" s="113" t="str">
        <f t="shared" si="47"/>
        <v>X</v>
      </c>
      <c r="J40" s="113" t="str">
        <f t="shared" si="48"/>
        <v>X</v>
      </c>
      <c r="K40" s="113" t="str">
        <f t="shared" si="49"/>
        <v>X</v>
      </c>
      <c r="L40" s="113" t="str">
        <f t="shared" si="50"/>
        <v>X</v>
      </c>
      <c r="M40" s="113" t="str">
        <f t="shared" si="51"/>
        <v>X</v>
      </c>
      <c r="N40" s="113" t="str">
        <f t="shared" si="52"/>
        <v>X</v>
      </c>
      <c r="O40" s="114" t="str">
        <f t="shared" si="53"/>
        <v>X</v>
      </c>
      <c r="P40" s="114" t="str">
        <f t="shared" si="54"/>
        <v>X</v>
      </c>
      <c r="Q40" s="114" t="str">
        <f t="shared" si="55"/>
        <v>X</v>
      </c>
      <c r="R40" s="114" t="str">
        <f t="shared" si="56"/>
        <v>X</v>
      </c>
      <c r="S40" s="114" t="str">
        <f t="shared" si="57"/>
        <v>X</v>
      </c>
      <c r="T40" s="114" t="str">
        <f t="shared" si="58"/>
        <v>X</v>
      </c>
      <c r="U40" s="114" t="str">
        <f t="shared" si="59"/>
        <v>X</v>
      </c>
      <c r="V40" s="115" t="str">
        <f t="shared" si="60"/>
        <v>X</v>
      </c>
      <c r="W40" s="115" t="str">
        <f t="shared" si="61"/>
        <v>X</v>
      </c>
      <c r="X40" s="115" t="str">
        <f t="shared" si="62"/>
        <v>X</v>
      </c>
      <c r="Y40" s="115" t="str">
        <f t="shared" si="63"/>
        <v>X</v>
      </c>
      <c r="Z40" s="115" t="str">
        <f t="shared" si="64"/>
        <v>X</v>
      </c>
      <c r="AA40" s="115" t="str">
        <f t="shared" si="65"/>
        <v>X</v>
      </c>
      <c r="AB40" s="115" t="str">
        <f t="shared" si="66"/>
        <v>X</v>
      </c>
      <c r="AC40" s="115" t="str">
        <f t="shared" si="67"/>
        <v xml:space="preserve"> </v>
      </c>
      <c r="AD40" s="115" t="str">
        <f t="shared" si="68"/>
        <v xml:space="preserve"> </v>
      </c>
      <c r="AE40" s="115" t="str">
        <f t="shared" si="69"/>
        <v xml:space="preserve"> </v>
      </c>
      <c r="AF40" s="115" t="str">
        <f t="shared" si="70"/>
        <v xml:space="preserve"> </v>
      </c>
      <c r="AG40" s="115" t="str">
        <f t="shared" si="71"/>
        <v xml:space="preserve"> </v>
      </c>
      <c r="AH40" s="115" t="str">
        <f t="shared" si="72"/>
        <v xml:space="preserve"> </v>
      </c>
      <c r="AI40" s="115" t="str">
        <f t="shared" si="73"/>
        <v xml:space="preserve"> </v>
      </c>
      <c r="AJ40" s="115" t="str">
        <f t="shared" si="74"/>
        <v xml:space="preserve"> </v>
      </c>
      <c r="AK40" s="115" t="str">
        <f t="shared" si="75"/>
        <v xml:space="preserve"> </v>
      </c>
      <c r="AL40" s="115" t="str">
        <f t="shared" si="76"/>
        <v xml:space="preserve"> </v>
      </c>
      <c r="AM40" s="115" t="str">
        <f t="shared" si="77"/>
        <v xml:space="preserve"> </v>
      </c>
      <c r="AN40" s="115" t="str">
        <f t="shared" si="78"/>
        <v xml:space="preserve"> </v>
      </c>
      <c r="AO40" s="287" t="str">
        <f t="shared" si="79"/>
        <v xml:space="preserve"> </v>
      </c>
    </row>
    <row r="41" spans="1:41" ht="16.5">
      <c r="A41" s="279" t="s">
        <v>199</v>
      </c>
      <c r="B41" s="113" t="str">
        <f t="shared" si="40"/>
        <v>X</v>
      </c>
      <c r="C41" s="113" t="str">
        <f t="shared" si="41"/>
        <v>X</v>
      </c>
      <c r="D41" s="113" t="str">
        <f t="shared" si="42"/>
        <v>X</v>
      </c>
      <c r="E41" s="113" t="str">
        <f t="shared" si="43"/>
        <v>X</v>
      </c>
      <c r="F41" s="113" t="str">
        <f t="shared" si="44"/>
        <v>X</v>
      </c>
      <c r="G41" s="113" t="str">
        <f t="shared" si="45"/>
        <v>X</v>
      </c>
      <c r="H41" s="113" t="str">
        <f t="shared" si="46"/>
        <v>X</v>
      </c>
      <c r="I41" s="113" t="str">
        <f t="shared" si="47"/>
        <v>X</v>
      </c>
      <c r="J41" s="113" t="str">
        <f t="shared" si="48"/>
        <v>X</v>
      </c>
      <c r="K41" s="113" t="str">
        <f t="shared" si="49"/>
        <v>X</v>
      </c>
      <c r="L41" s="113" t="str">
        <f t="shared" si="50"/>
        <v>X</v>
      </c>
      <c r="M41" s="113" t="str">
        <f t="shared" si="51"/>
        <v>X</v>
      </c>
      <c r="N41" s="113" t="str">
        <f t="shared" si="52"/>
        <v>X</v>
      </c>
      <c r="O41" s="114" t="str">
        <f t="shared" si="53"/>
        <v>X</v>
      </c>
      <c r="P41" s="114" t="str">
        <f t="shared" si="54"/>
        <v>X</v>
      </c>
      <c r="Q41" s="114" t="str">
        <f t="shared" si="55"/>
        <v>X</v>
      </c>
      <c r="R41" s="114" t="str">
        <f t="shared" si="56"/>
        <v>X</v>
      </c>
      <c r="S41" s="114" t="str">
        <f t="shared" si="57"/>
        <v>X</v>
      </c>
      <c r="T41" s="114" t="str">
        <f t="shared" si="58"/>
        <v>X</v>
      </c>
      <c r="U41" s="114" t="str">
        <f t="shared" si="59"/>
        <v>X</v>
      </c>
      <c r="V41" s="115" t="str">
        <f t="shared" si="60"/>
        <v>X</v>
      </c>
      <c r="W41" s="115" t="str">
        <f t="shared" si="61"/>
        <v>X</v>
      </c>
      <c r="X41" s="115" t="str">
        <f t="shared" si="62"/>
        <v>X</v>
      </c>
      <c r="Y41" s="115" t="str">
        <f t="shared" si="63"/>
        <v>X</v>
      </c>
      <c r="Z41" s="115" t="str">
        <f t="shared" si="64"/>
        <v>X</v>
      </c>
      <c r="AA41" s="115" t="str">
        <f t="shared" si="65"/>
        <v>X</v>
      </c>
      <c r="AB41" s="115" t="str">
        <f t="shared" si="66"/>
        <v>X</v>
      </c>
      <c r="AC41" s="115" t="str">
        <f t="shared" si="67"/>
        <v xml:space="preserve"> </v>
      </c>
      <c r="AD41" s="115" t="str">
        <f t="shared" si="68"/>
        <v xml:space="preserve"> </v>
      </c>
      <c r="AE41" s="115" t="str">
        <f t="shared" si="69"/>
        <v xml:space="preserve"> </v>
      </c>
      <c r="AF41" s="115" t="str">
        <f t="shared" si="70"/>
        <v xml:space="preserve"> </v>
      </c>
      <c r="AG41" s="115" t="str">
        <f t="shared" si="71"/>
        <v xml:space="preserve"> </v>
      </c>
      <c r="AH41" s="115" t="str">
        <f t="shared" si="72"/>
        <v xml:space="preserve"> </v>
      </c>
      <c r="AI41" s="115" t="str">
        <f t="shared" si="73"/>
        <v xml:space="preserve"> </v>
      </c>
      <c r="AJ41" s="115" t="str">
        <f t="shared" si="74"/>
        <v xml:space="preserve"> </v>
      </c>
      <c r="AK41" s="115" t="str">
        <f t="shared" si="75"/>
        <v xml:space="preserve"> </v>
      </c>
      <c r="AL41" s="115" t="str">
        <f t="shared" si="76"/>
        <v xml:space="preserve"> </v>
      </c>
      <c r="AM41" s="115" t="str">
        <f t="shared" si="77"/>
        <v xml:space="preserve"> </v>
      </c>
      <c r="AN41" s="115" t="str">
        <f t="shared" si="78"/>
        <v xml:space="preserve"> </v>
      </c>
      <c r="AO41" s="287" t="str">
        <f t="shared" si="79"/>
        <v xml:space="preserve"> </v>
      </c>
    </row>
    <row r="42" spans="1:41" ht="17" thickBot="1">
      <c r="A42" s="288" t="s">
        <v>203</v>
      </c>
      <c r="B42" s="289" t="str">
        <f t="shared" si="40"/>
        <v>X</v>
      </c>
      <c r="C42" s="289" t="str">
        <f t="shared" si="41"/>
        <v>X</v>
      </c>
      <c r="D42" s="289" t="str">
        <f t="shared" si="42"/>
        <v>X</v>
      </c>
      <c r="E42" s="289" t="str">
        <f t="shared" si="43"/>
        <v>X</v>
      </c>
      <c r="F42" s="289" t="str">
        <f t="shared" si="44"/>
        <v>X</v>
      </c>
      <c r="G42" s="289" t="str">
        <f t="shared" si="45"/>
        <v>X</v>
      </c>
      <c r="H42" s="289" t="str">
        <f t="shared" si="46"/>
        <v>X</v>
      </c>
      <c r="I42" s="289" t="str">
        <f t="shared" si="47"/>
        <v>X</v>
      </c>
      <c r="J42" s="289" t="str">
        <f t="shared" si="48"/>
        <v>X</v>
      </c>
      <c r="K42" s="289" t="str">
        <f t="shared" si="49"/>
        <v>X</v>
      </c>
      <c r="L42" s="289" t="str">
        <f t="shared" si="50"/>
        <v>X</v>
      </c>
      <c r="M42" s="289" t="str">
        <f t="shared" si="51"/>
        <v>X</v>
      </c>
      <c r="N42" s="289" t="str">
        <f t="shared" si="52"/>
        <v>X</v>
      </c>
      <c r="O42" s="290" t="str">
        <f t="shared" si="53"/>
        <v>X</v>
      </c>
      <c r="P42" s="290" t="str">
        <f t="shared" si="54"/>
        <v>X</v>
      </c>
      <c r="Q42" s="290" t="str">
        <f t="shared" si="55"/>
        <v>X</v>
      </c>
      <c r="R42" s="290" t="str">
        <f t="shared" si="56"/>
        <v>X</v>
      </c>
      <c r="S42" s="290" t="str">
        <f t="shared" si="57"/>
        <v>X</v>
      </c>
      <c r="T42" s="290" t="str">
        <f t="shared" si="58"/>
        <v>X</v>
      </c>
      <c r="U42" s="290" t="str">
        <f t="shared" si="59"/>
        <v>X</v>
      </c>
      <c r="V42" s="291" t="str">
        <f t="shared" si="60"/>
        <v>X</v>
      </c>
      <c r="W42" s="291" t="str">
        <f t="shared" si="61"/>
        <v>X</v>
      </c>
      <c r="X42" s="291" t="str">
        <f t="shared" si="62"/>
        <v>X</v>
      </c>
      <c r="Y42" s="291" t="str">
        <f t="shared" si="63"/>
        <v>X</v>
      </c>
      <c r="Z42" s="291" t="str">
        <f t="shared" si="64"/>
        <v>X</v>
      </c>
      <c r="AA42" s="291" t="str">
        <f t="shared" si="65"/>
        <v>X</v>
      </c>
      <c r="AB42" s="291" t="str">
        <f t="shared" si="66"/>
        <v>X</v>
      </c>
      <c r="AC42" s="291" t="str">
        <f t="shared" si="67"/>
        <v xml:space="preserve"> </v>
      </c>
      <c r="AD42" s="291" t="str">
        <f t="shared" si="68"/>
        <v xml:space="preserve"> </v>
      </c>
      <c r="AE42" s="291" t="str">
        <f t="shared" si="69"/>
        <v xml:space="preserve"> </v>
      </c>
      <c r="AF42" s="291" t="str">
        <f t="shared" si="70"/>
        <v xml:space="preserve"> </v>
      </c>
      <c r="AG42" s="291" t="str">
        <f t="shared" si="71"/>
        <v xml:space="preserve"> </v>
      </c>
      <c r="AH42" s="291" t="str">
        <f t="shared" si="72"/>
        <v xml:space="preserve"> </v>
      </c>
      <c r="AI42" s="291" t="str">
        <f t="shared" si="73"/>
        <v xml:space="preserve"> </v>
      </c>
      <c r="AJ42" s="291" t="str">
        <f t="shared" si="74"/>
        <v xml:space="preserve"> </v>
      </c>
      <c r="AK42" s="291" t="str">
        <f t="shared" si="75"/>
        <v xml:space="preserve"> </v>
      </c>
      <c r="AL42" s="291" t="str">
        <f t="shared" si="76"/>
        <v xml:space="preserve"> </v>
      </c>
      <c r="AM42" s="291" t="str">
        <f t="shared" si="77"/>
        <v xml:space="preserve"> </v>
      </c>
      <c r="AN42" s="291" t="str">
        <f t="shared" si="78"/>
        <v xml:space="preserve"> </v>
      </c>
      <c r="AO42" s="292" t="str">
        <f t="shared" si="79"/>
        <v xml:space="preserve"> </v>
      </c>
    </row>
    <row r="43" spans="1:41" ht="16.5">
      <c r="A43" s="300" t="s">
        <v>280</v>
      </c>
      <c r="B43" s="302" t="str">
        <f t="shared" si="40"/>
        <v xml:space="preserve"> </v>
      </c>
      <c r="C43" s="302" t="str">
        <f t="shared" si="41"/>
        <v xml:space="preserve"> </v>
      </c>
      <c r="D43" s="302" t="str">
        <f t="shared" si="42"/>
        <v xml:space="preserve"> </v>
      </c>
      <c r="E43" s="302" t="str">
        <f t="shared" si="43"/>
        <v xml:space="preserve"> </v>
      </c>
      <c r="F43" s="302" t="str">
        <f t="shared" si="44"/>
        <v xml:space="preserve"> </v>
      </c>
      <c r="G43" s="302" t="str">
        <f t="shared" si="45"/>
        <v xml:space="preserve"> </v>
      </c>
      <c r="H43" s="302" t="str">
        <f t="shared" si="46"/>
        <v xml:space="preserve"> </v>
      </c>
      <c r="I43" s="302" t="str">
        <f t="shared" si="47"/>
        <v xml:space="preserve"> </v>
      </c>
      <c r="J43" s="302" t="str">
        <f t="shared" si="48"/>
        <v xml:space="preserve"> </v>
      </c>
      <c r="K43" s="302" t="str">
        <f t="shared" si="49"/>
        <v xml:space="preserve"> </v>
      </c>
      <c r="L43" s="302" t="str">
        <f t="shared" si="50"/>
        <v xml:space="preserve"> </v>
      </c>
      <c r="M43" s="302" t="str">
        <f t="shared" si="51"/>
        <v xml:space="preserve"> </v>
      </c>
      <c r="N43" s="302" t="str">
        <f t="shared" si="52"/>
        <v xml:space="preserve"> </v>
      </c>
      <c r="O43" s="303" t="str">
        <f t="shared" si="53"/>
        <v xml:space="preserve"> </v>
      </c>
      <c r="P43" s="303" t="str">
        <f t="shared" si="54"/>
        <v xml:space="preserve"> </v>
      </c>
      <c r="Q43" s="303" t="str">
        <f t="shared" si="55"/>
        <v xml:space="preserve"> </v>
      </c>
      <c r="R43" s="303" t="str">
        <f t="shared" si="56"/>
        <v xml:space="preserve"> </v>
      </c>
      <c r="S43" s="303" t="str">
        <f t="shared" si="57"/>
        <v xml:space="preserve"> </v>
      </c>
      <c r="T43" s="303" t="str">
        <f t="shared" si="58"/>
        <v xml:space="preserve"> </v>
      </c>
      <c r="U43" s="303" t="str">
        <f t="shared" si="59"/>
        <v xml:space="preserve"> </v>
      </c>
      <c r="V43" s="304" t="str">
        <f t="shared" si="60"/>
        <v xml:space="preserve"> </v>
      </c>
      <c r="W43" s="304" t="str">
        <f t="shared" si="61"/>
        <v xml:space="preserve"> </v>
      </c>
      <c r="X43" s="304" t="str">
        <f t="shared" si="62"/>
        <v xml:space="preserve"> </v>
      </c>
      <c r="Y43" s="304" t="str">
        <f t="shared" si="63"/>
        <v xml:space="preserve"> </v>
      </c>
      <c r="Z43" s="304" t="str">
        <f t="shared" si="64"/>
        <v xml:space="preserve"> </v>
      </c>
      <c r="AA43" s="304" t="str">
        <f t="shared" si="65"/>
        <v xml:space="preserve"> </v>
      </c>
      <c r="AB43" s="304" t="str">
        <f t="shared" si="66"/>
        <v xml:space="preserve"> </v>
      </c>
      <c r="AC43" s="304" t="str">
        <f t="shared" si="67"/>
        <v xml:space="preserve"> </v>
      </c>
      <c r="AD43" s="304" t="str">
        <f t="shared" si="68"/>
        <v xml:space="preserve"> </v>
      </c>
      <c r="AE43" s="304" t="str">
        <f t="shared" si="69"/>
        <v xml:space="preserve"> </v>
      </c>
      <c r="AF43" s="304" t="str">
        <f t="shared" si="70"/>
        <v xml:space="preserve"> </v>
      </c>
      <c r="AG43" s="304" t="str">
        <f t="shared" si="71"/>
        <v xml:space="preserve"> </v>
      </c>
      <c r="AH43" s="304" t="str">
        <f t="shared" si="72"/>
        <v xml:space="preserve"> </v>
      </c>
      <c r="AI43" s="304" t="str">
        <f t="shared" si="73"/>
        <v xml:space="preserve"> </v>
      </c>
      <c r="AJ43" s="304" t="str">
        <f t="shared" si="74"/>
        <v xml:space="preserve"> </v>
      </c>
      <c r="AK43" s="304" t="str">
        <f t="shared" si="75"/>
        <v xml:space="preserve"> </v>
      </c>
      <c r="AL43" s="304" t="str">
        <f t="shared" si="76"/>
        <v xml:space="preserve"> </v>
      </c>
      <c r="AM43" s="304" t="str">
        <f t="shared" si="77"/>
        <v xml:space="preserve"> </v>
      </c>
      <c r="AN43" s="304" t="str">
        <f t="shared" si="78"/>
        <v xml:space="preserve"> </v>
      </c>
      <c r="AO43" s="305" t="str">
        <f t="shared" si="79"/>
        <v xml:space="preserve"> </v>
      </c>
    </row>
    <row r="44" spans="1:41" ht="16.5">
      <c r="A44" s="300" t="s">
        <v>281</v>
      </c>
      <c r="B44" s="293" t="str">
        <f t="shared" si="40"/>
        <v xml:space="preserve"> </v>
      </c>
      <c r="C44" s="293" t="str">
        <f t="shared" si="41"/>
        <v xml:space="preserve"> </v>
      </c>
      <c r="D44" s="293" t="str">
        <f t="shared" si="42"/>
        <v xml:space="preserve"> </v>
      </c>
      <c r="E44" s="293" t="str">
        <f t="shared" si="43"/>
        <v xml:space="preserve"> </v>
      </c>
      <c r="F44" s="293" t="str">
        <f t="shared" si="44"/>
        <v xml:space="preserve"> </v>
      </c>
      <c r="G44" s="293" t="str">
        <f t="shared" si="45"/>
        <v xml:space="preserve"> </v>
      </c>
      <c r="H44" s="293" t="str">
        <f t="shared" si="46"/>
        <v xml:space="preserve"> </v>
      </c>
      <c r="I44" s="293" t="str">
        <f t="shared" si="47"/>
        <v xml:space="preserve"> </v>
      </c>
      <c r="J44" s="293" t="str">
        <f t="shared" si="48"/>
        <v xml:space="preserve"> </v>
      </c>
      <c r="K44" s="293" t="str">
        <f t="shared" si="49"/>
        <v xml:space="preserve"> </v>
      </c>
      <c r="L44" s="293" t="str">
        <f t="shared" si="50"/>
        <v xml:space="preserve"> </v>
      </c>
      <c r="M44" s="293" t="str">
        <f t="shared" si="51"/>
        <v xml:space="preserve"> </v>
      </c>
      <c r="N44" s="293" t="str">
        <f t="shared" si="52"/>
        <v xml:space="preserve"> </v>
      </c>
      <c r="O44" s="294" t="str">
        <f t="shared" si="53"/>
        <v xml:space="preserve"> </v>
      </c>
      <c r="P44" s="294" t="str">
        <f t="shared" si="54"/>
        <v xml:space="preserve"> </v>
      </c>
      <c r="Q44" s="294" t="str">
        <f t="shared" si="55"/>
        <v xml:space="preserve"> </v>
      </c>
      <c r="R44" s="294" t="str">
        <f t="shared" si="56"/>
        <v xml:space="preserve"> </v>
      </c>
      <c r="S44" s="294" t="str">
        <f t="shared" si="57"/>
        <v xml:space="preserve"> </v>
      </c>
      <c r="T44" s="294" t="str">
        <f t="shared" si="58"/>
        <v xml:space="preserve"> </v>
      </c>
      <c r="U44" s="294" t="str">
        <f t="shared" si="59"/>
        <v xml:space="preserve"> </v>
      </c>
      <c r="V44" s="295" t="str">
        <f t="shared" si="60"/>
        <v xml:space="preserve"> </v>
      </c>
      <c r="W44" s="295" t="str">
        <f t="shared" si="61"/>
        <v xml:space="preserve"> </v>
      </c>
      <c r="X44" s="295" t="str">
        <f t="shared" si="62"/>
        <v xml:space="preserve"> </v>
      </c>
      <c r="Y44" s="295" t="str">
        <f t="shared" si="63"/>
        <v xml:space="preserve"> </v>
      </c>
      <c r="Z44" s="295" t="str">
        <f t="shared" si="64"/>
        <v xml:space="preserve"> </v>
      </c>
      <c r="AA44" s="295" t="str">
        <f t="shared" si="65"/>
        <v xml:space="preserve"> </v>
      </c>
      <c r="AB44" s="295" t="str">
        <f t="shared" si="66"/>
        <v xml:space="preserve"> </v>
      </c>
      <c r="AC44" s="295" t="str">
        <f t="shared" si="67"/>
        <v xml:space="preserve"> </v>
      </c>
      <c r="AD44" s="295" t="str">
        <f t="shared" si="68"/>
        <v xml:space="preserve"> </v>
      </c>
      <c r="AE44" s="295" t="str">
        <f t="shared" si="69"/>
        <v xml:space="preserve"> </v>
      </c>
      <c r="AF44" s="295" t="str">
        <f t="shared" si="70"/>
        <v xml:space="preserve"> </v>
      </c>
      <c r="AG44" s="295" t="str">
        <f t="shared" si="71"/>
        <v xml:space="preserve"> </v>
      </c>
      <c r="AH44" s="295" t="str">
        <f t="shared" si="72"/>
        <v xml:space="preserve"> </v>
      </c>
      <c r="AI44" s="295" t="str">
        <f t="shared" si="73"/>
        <v xml:space="preserve"> </v>
      </c>
      <c r="AJ44" s="295" t="str">
        <f t="shared" si="74"/>
        <v xml:space="preserve"> </v>
      </c>
      <c r="AK44" s="295" t="str">
        <f t="shared" si="75"/>
        <v xml:space="preserve"> </v>
      </c>
      <c r="AL44" s="295" t="str">
        <f t="shared" si="76"/>
        <v xml:space="preserve"> </v>
      </c>
      <c r="AM44" s="295" t="str">
        <f t="shared" si="77"/>
        <v xml:space="preserve"> </v>
      </c>
      <c r="AN44" s="295" t="str">
        <f t="shared" si="78"/>
        <v xml:space="preserve"> </v>
      </c>
      <c r="AO44" s="296" t="str">
        <f t="shared" si="79"/>
        <v xml:space="preserve"> </v>
      </c>
    </row>
    <row r="45" spans="1:41" ht="16.5">
      <c r="A45" s="300" t="s">
        <v>282</v>
      </c>
      <c r="B45" s="293" t="str">
        <f t="shared" si="40"/>
        <v xml:space="preserve"> </v>
      </c>
      <c r="C45" s="293" t="str">
        <f t="shared" si="41"/>
        <v xml:space="preserve"> </v>
      </c>
      <c r="D45" s="293" t="str">
        <f t="shared" si="42"/>
        <v xml:space="preserve"> </v>
      </c>
      <c r="E45" s="293" t="str">
        <f t="shared" si="43"/>
        <v xml:space="preserve"> </v>
      </c>
      <c r="F45" s="293" t="str">
        <f t="shared" si="44"/>
        <v xml:space="preserve"> </v>
      </c>
      <c r="G45" s="293" t="str">
        <f t="shared" si="45"/>
        <v xml:space="preserve"> </v>
      </c>
      <c r="H45" s="293" t="str">
        <f t="shared" si="46"/>
        <v xml:space="preserve"> </v>
      </c>
      <c r="I45" s="293" t="str">
        <f t="shared" si="47"/>
        <v xml:space="preserve"> </v>
      </c>
      <c r="J45" s="293" t="str">
        <f t="shared" si="48"/>
        <v xml:space="preserve"> </v>
      </c>
      <c r="K45" s="293" t="str">
        <f t="shared" si="49"/>
        <v xml:space="preserve"> </v>
      </c>
      <c r="L45" s="293" t="str">
        <f t="shared" si="50"/>
        <v xml:space="preserve"> </v>
      </c>
      <c r="M45" s="293" t="str">
        <f t="shared" si="51"/>
        <v xml:space="preserve"> </v>
      </c>
      <c r="N45" s="293" t="str">
        <f t="shared" si="52"/>
        <v xml:space="preserve"> </v>
      </c>
      <c r="O45" s="294" t="str">
        <f t="shared" si="53"/>
        <v xml:space="preserve"> </v>
      </c>
      <c r="P45" s="294" t="str">
        <f t="shared" si="54"/>
        <v xml:space="preserve"> </v>
      </c>
      <c r="Q45" s="294" t="str">
        <f t="shared" si="55"/>
        <v xml:space="preserve"> </v>
      </c>
      <c r="R45" s="294" t="str">
        <f t="shared" si="56"/>
        <v xml:space="preserve"> </v>
      </c>
      <c r="S45" s="294" t="str">
        <f t="shared" si="57"/>
        <v xml:space="preserve"> </v>
      </c>
      <c r="T45" s="294" t="str">
        <f t="shared" si="58"/>
        <v xml:space="preserve"> </v>
      </c>
      <c r="U45" s="294" t="str">
        <f t="shared" si="59"/>
        <v xml:space="preserve"> </v>
      </c>
      <c r="V45" s="295" t="str">
        <f t="shared" si="60"/>
        <v xml:space="preserve"> </v>
      </c>
      <c r="W45" s="295" t="str">
        <f t="shared" si="61"/>
        <v xml:space="preserve"> </v>
      </c>
      <c r="X45" s="295" t="str">
        <f t="shared" si="62"/>
        <v xml:space="preserve"> </v>
      </c>
      <c r="Y45" s="295" t="str">
        <f t="shared" si="63"/>
        <v xml:space="preserve"> </v>
      </c>
      <c r="Z45" s="295" t="str">
        <f t="shared" si="64"/>
        <v xml:space="preserve"> </v>
      </c>
      <c r="AA45" s="295" t="str">
        <f t="shared" si="65"/>
        <v xml:space="preserve"> </v>
      </c>
      <c r="AB45" s="295" t="str">
        <f t="shared" si="66"/>
        <v xml:space="preserve"> </v>
      </c>
      <c r="AC45" s="295" t="str">
        <f t="shared" si="67"/>
        <v xml:space="preserve"> </v>
      </c>
      <c r="AD45" s="295" t="str">
        <f t="shared" si="68"/>
        <v xml:space="preserve"> </v>
      </c>
      <c r="AE45" s="295" t="str">
        <f t="shared" si="69"/>
        <v xml:space="preserve"> </v>
      </c>
      <c r="AF45" s="295" t="str">
        <f t="shared" si="70"/>
        <v xml:space="preserve"> </v>
      </c>
      <c r="AG45" s="295" t="str">
        <f t="shared" si="71"/>
        <v xml:space="preserve"> </v>
      </c>
      <c r="AH45" s="295" t="str">
        <f t="shared" si="72"/>
        <v xml:space="preserve"> </v>
      </c>
      <c r="AI45" s="295" t="str">
        <f t="shared" si="73"/>
        <v xml:space="preserve"> </v>
      </c>
      <c r="AJ45" s="295" t="str">
        <f t="shared" si="74"/>
        <v xml:space="preserve"> </v>
      </c>
      <c r="AK45" s="295" t="str">
        <f t="shared" si="75"/>
        <v xml:space="preserve"> </v>
      </c>
      <c r="AL45" s="295" t="str">
        <f t="shared" si="76"/>
        <v xml:space="preserve"> </v>
      </c>
      <c r="AM45" s="295" t="str">
        <f t="shared" si="77"/>
        <v xml:space="preserve"> </v>
      </c>
      <c r="AN45" s="295" t="str">
        <f t="shared" si="78"/>
        <v xml:space="preserve"> </v>
      </c>
      <c r="AO45" s="296" t="str">
        <f t="shared" si="79"/>
        <v xml:space="preserve"> </v>
      </c>
    </row>
    <row r="46" spans="1:41" ht="16.5">
      <c r="A46" s="300" t="s">
        <v>283</v>
      </c>
      <c r="B46" s="293" t="str">
        <f t="shared" si="40"/>
        <v xml:space="preserve"> </v>
      </c>
      <c r="C46" s="293" t="str">
        <f t="shared" si="41"/>
        <v xml:space="preserve"> </v>
      </c>
      <c r="D46" s="293" t="str">
        <f t="shared" si="42"/>
        <v xml:space="preserve"> </v>
      </c>
      <c r="E46" s="293" t="str">
        <f t="shared" si="43"/>
        <v xml:space="preserve"> </v>
      </c>
      <c r="F46" s="293" t="str">
        <f t="shared" si="44"/>
        <v xml:space="preserve"> </v>
      </c>
      <c r="G46" s="293" t="str">
        <f t="shared" si="45"/>
        <v xml:space="preserve"> </v>
      </c>
      <c r="H46" s="293" t="str">
        <f t="shared" si="46"/>
        <v xml:space="preserve"> </v>
      </c>
      <c r="I46" s="293" t="str">
        <f t="shared" si="47"/>
        <v xml:space="preserve"> </v>
      </c>
      <c r="J46" s="293" t="str">
        <f t="shared" si="48"/>
        <v xml:space="preserve"> </v>
      </c>
      <c r="K46" s="293" t="str">
        <f t="shared" si="49"/>
        <v xml:space="preserve"> </v>
      </c>
      <c r="L46" s="293" t="str">
        <f t="shared" si="50"/>
        <v xml:space="preserve"> </v>
      </c>
      <c r="M46" s="293" t="str">
        <f t="shared" si="51"/>
        <v xml:space="preserve"> </v>
      </c>
      <c r="N46" s="293" t="str">
        <f t="shared" si="52"/>
        <v xml:space="preserve"> </v>
      </c>
      <c r="O46" s="294" t="str">
        <f t="shared" si="53"/>
        <v xml:space="preserve"> </v>
      </c>
      <c r="P46" s="294" t="str">
        <f t="shared" si="54"/>
        <v xml:space="preserve"> </v>
      </c>
      <c r="Q46" s="294" t="str">
        <f t="shared" si="55"/>
        <v xml:space="preserve"> </v>
      </c>
      <c r="R46" s="294" t="str">
        <f t="shared" si="56"/>
        <v xml:space="preserve"> </v>
      </c>
      <c r="S46" s="294" t="str">
        <f t="shared" si="57"/>
        <v xml:space="preserve"> </v>
      </c>
      <c r="T46" s="294" t="str">
        <f t="shared" si="58"/>
        <v xml:space="preserve"> </v>
      </c>
      <c r="U46" s="294" t="str">
        <f t="shared" si="59"/>
        <v xml:space="preserve"> </v>
      </c>
      <c r="V46" s="295" t="str">
        <f t="shared" si="60"/>
        <v xml:space="preserve"> </v>
      </c>
      <c r="W46" s="295" t="str">
        <f t="shared" si="61"/>
        <v xml:space="preserve"> </v>
      </c>
      <c r="X46" s="295" t="str">
        <f t="shared" si="62"/>
        <v xml:space="preserve"> </v>
      </c>
      <c r="Y46" s="295" t="str">
        <f t="shared" si="63"/>
        <v xml:space="preserve"> </v>
      </c>
      <c r="Z46" s="295" t="str">
        <f t="shared" si="64"/>
        <v xml:space="preserve"> </v>
      </c>
      <c r="AA46" s="295" t="str">
        <f t="shared" si="65"/>
        <v xml:space="preserve"> </v>
      </c>
      <c r="AB46" s="295" t="str">
        <f t="shared" si="66"/>
        <v xml:space="preserve"> </v>
      </c>
      <c r="AC46" s="295" t="str">
        <f t="shared" si="67"/>
        <v xml:space="preserve"> </v>
      </c>
      <c r="AD46" s="295" t="str">
        <f t="shared" si="68"/>
        <v xml:space="preserve"> </v>
      </c>
      <c r="AE46" s="295" t="str">
        <f t="shared" si="69"/>
        <v xml:space="preserve"> </v>
      </c>
      <c r="AF46" s="295" t="str">
        <f t="shared" si="70"/>
        <v xml:space="preserve"> </v>
      </c>
      <c r="AG46" s="295" t="str">
        <f t="shared" si="71"/>
        <v xml:space="preserve"> </v>
      </c>
      <c r="AH46" s="295" t="str">
        <f t="shared" si="72"/>
        <v xml:space="preserve"> </v>
      </c>
      <c r="AI46" s="295" t="str">
        <f t="shared" si="73"/>
        <v xml:space="preserve"> </v>
      </c>
      <c r="AJ46" s="295" t="str">
        <f t="shared" si="74"/>
        <v xml:space="preserve"> </v>
      </c>
      <c r="AK46" s="295" t="str">
        <f t="shared" si="75"/>
        <v xml:space="preserve"> </v>
      </c>
      <c r="AL46" s="295" t="str">
        <f t="shared" si="76"/>
        <v xml:space="preserve"> </v>
      </c>
      <c r="AM46" s="295" t="str">
        <f t="shared" si="77"/>
        <v xml:space="preserve"> </v>
      </c>
      <c r="AN46" s="295" t="str">
        <f t="shared" si="78"/>
        <v xml:space="preserve"> </v>
      </c>
      <c r="AO46" s="296" t="str">
        <f t="shared" si="79"/>
        <v xml:space="preserve"> </v>
      </c>
    </row>
    <row r="47" spans="1:41" ht="16.5">
      <c r="A47" s="300" t="s">
        <v>415</v>
      </c>
      <c r="B47" s="293" t="str">
        <f t="shared" si="40"/>
        <v xml:space="preserve"> </v>
      </c>
      <c r="C47" s="293" t="str">
        <f t="shared" si="41"/>
        <v xml:space="preserve"> </v>
      </c>
      <c r="D47" s="293" t="str">
        <f t="shared" si="42"/>
        <v xml:space="preserve"> </v>
      </c>
      <c r="E47" s="293" t="str">
        <f t="shared" si="43"/>
        <v xml:space="preserve"> </v>
      </c>
      <c r="F47" s="293" t="str">
        <f t="shared" si="44"/>
        <v xml:space="preserve"> </v>
      </c>
      <c r="G47" s="293" t="str">
        <f t="shared" si="45"/>
        <v xml:space="preserve"> </v>
      </c>
      <c r="H47" s="293" t="str">
        <f t="shared" si="46"/>
        <v xml:space="preserve"> </v>
      </c>
      <c r="I47" s="293" t="str">
        <f t="shared" si="47"/>
        <v xml:space="preserve"> </v>
      </c>
      <c r="J47" s="293" t="str">
        <f t="shared" si="48"/>
        <v xml:space="preserve"> </v>
      </c>
      <c r="K47" s="293" t="str">
        <f t="shared" si="49"/>
        <v xml:space="preserve"> </v>
      </c>
      <c r="L47" s="293" t="str">
        <f t="shared" si="50"/>
        <v xml:space="preserve"> </v>
      </c>
      <c r="M47" s="293" t="str">
        <f t="shared" si="51"/>
        <v xml:space="preserve"> </v>
      </c>
      <c r="N47" s="293" t="str">
        <f t="shared" si="52"/>
        <v xml:space="preserve"> </v>
      </c>
      <c r="O47" s="294" t="str">
        <f t="shared" si="53"/>
        <v xml:space="preserve"> </v>
      </c>
      <c r="P47" s="294" t="str">
        <f t="shared" si="54"/>
        <v xml:space="preserve"> </v>
      </c>
      <c r="Q47" s="294" t="str">
        <f t="shared" si="55"/>
        <v xml:space="preserve"> </v>
      </c>
      <c r="R47" s="294" t="str">
        <f t="shared" si="56"/>
        <v xml:space="preserve"> </v>
      </c>
      <c r="S47" s="294" t="str">
        <f t="shared" si="57"/>
        <v xml:space="preserve"> </v>
      </c>
      <c r="T47" s="294" t="str">
        <f t="shared" si="58"/>
        <v xml:space="preserve"> </v>
      </c>
      <c r="U47" s="294" t="str">
        <f t="shared" si="59"/>
        <v xml:space="preserve"> </v>
      </c>
      <c r="V47" s="295" t="str">
        <f t="shared" si="60"/>
        <v xml:space="preserve"> </v>
      </c>
      <c r="W47" s="295" t="str">
        <f t="shared" si="61"/>
        <v xml:space="preserve"> </v>
      </c>
      <c r="X47" s="295" t="str">
        <f t="shared" si="62"/>
        <v xml:space="preserve"> </v>
      </c>
      <c r="Y47" s="295" t="str">
        <f t="shared" si="63"/>
        <v xml:space="preserve"> </v>
      </c>
      <c r="Z47" s="295" t="str">
        <f t="shared" si="64"/>
        <v xml:space="preserve"> </v>
      </c>
      <c r="AA47" s="295" t="str">
        <f t="shared" si="65"/>
        <v xml:space="preserve"> </v>
      </c>
      <c r="AB47" s="295" t="str">
        <f t="shared" si="66"/>
        <v xml:space="preserve"> </v>
      </c>
      <c r="AC47" s="295" t="str">
        <f t="shared" si="67"/>
        <v xml:space="preserve"> </v>
      </c>
      <c r="AD47" s="295" t="str">
        <f t="shared" si="68"/>
        <v xml:space="preserve"> </v>
      </c>
      <c r="AE47" s="295" t="str">
        <f t="shared" si="69"/>
        <v xml:space="preserve"> </v>
      </c>
      <c r="AF47" s="295" t="str">
        <f t="shared" si="70"/>
        <v xml:space="preserve"> </v>
      </c>
      <c r="AG47" s="295" t="str">
        <f t="shared" si="71"/>
        <v xml:space="preserve"> </v>
      </c>
      <c r="AH47" s="295" t="str">
        <f t="shared" si="72"/>
        <v xml:space="preserve"> </v>
      </c>
      <c r="AI47" s="295" t="str">
        <f t="shared" si="73"/>
        <v xml:space="preserve"> </v>
      </c>
      <c r="AJ47" s="295" t="str">
        <f t="shared" si="74"/>
        <v xml:space="preserve"> </v>
      </c>
      <c r="AK47" s="295" t="str">
        <f t="shared" si="75"/>
        <v xml:space="preserve"> </v>
      </c>
      <c r="AL47" s="295" t="str">
        <f t="shared" si="76"/>
        <v xml:space="preserve"> </v>
      </c>
      <c r="AM47" s="295" t="str">
        <f t="shared" si="77"/>
        <v xml:space="preserve"> </v>
      </c>
      <c r="AN47" s="295" t="str">
        <f t="shared" si="78"/>
        <v xml:space="preserve"> </v>
      </c>
      <c r="AO47" s="296" t="str">
        <f t="shared" si="79"/>
        <v xml:space="preserve"> </v>
      </c>
    </row>
    <row r="48" spans="1:41" ht="16.5">
      <c r="A48" s="300" t="s">
        <v>416</v>
      </c>
      <c r="B48" s="293" t="str">
        <f t="shared" si="40"/>
        <v xml:space="preserve"> </v>
      </c>
      <c r="C48" s="293" t="str">
        <f t="shared" si="41"/>
        <v xml:space="preserve"> </v>
      </c>
      <c r="D48" s="293" t="str">
        <f t="shared" si="42"/>
        <v xml:space="preserve"> </v>
      </c>
      <c r="E48" s="293" t="str">
        <f t="shared" si="43"/>
        <v xml:space="preserve"> </v>
      </c>
      <c r="F48" s="293" t="str">
        <f t="shared" si="44"/>
        <v xml:space="preserve"> </v>
      </c>
      <c r="G48" s="293" t="str">
        <f t="shared" si="45"/>
        <v xml:space="preserve"> </v>
      </c>
      <c r="H48" s="293" t="str">
        <f t="shared" si="46"/>
        <v xml:space="preserve"> </v>
      </c>
      <c r="I48" s="293" t="str">
        <f t="shared" si="47"/>
        <v xml:space="preserve"> </v>
      </c>
      <c r="J48" s="293" t="str">
        <f t="shared" si="48"/>
        <v xml:space="preserve"> </v>
      </c>
      <c r="K48" s="293" t="str">
        <f t="shared" si="49"/>
        <v xml:space="preserve"> </v>
      </c>
      <c r="L48" s="293" t="str">
        <f t="shared" si="50"/>
        <v xml:space="preserve"> </v>
      </c>
      <c r="M48" s="293" t="str">
        <f t="shared" si="51"/>
        <v xml:space="preserve"> </v>
      </c>
      <c r="N48" s="293" t="str">
        <f t="shared" si="52"/>
        <v xml:space="preserve"> </v>
      </c>
      <c r="O48" s="294" t="str">
        <f t="shared" si="53"/>
        <v xml:space="preserve"> </v>
      </c>
      <c r="P48" s="294" t="str">
        <f t="shared" si="54"/>
        <v xml:space="preserve"> </v>
      </c>
      <c r="Q48" s="294" t="str">
        <f t="shared" si="55"/>
        <v xml:space="preserve"> </v>
      </c>
      <c r="R48" s="294" t="str">
        <f t="shared" si="56"/>
        <v xml:space="preserve"> </v>
      </c>
      <c r="S48" s="294" t="str">
        <f t="shared" si="57"/>
        <v xml:space="preserve"> </v>
      </c>
      <c r="T48" s="294" t="str">
        <f t="shared" si="58"/>
        <v xml:space="preserve"> </v>
      </c>
      <c r="U48" s="294" t="str">
        <f t="shared" si="59"/>
        <v xml:space="preserve"> </v>
      </c>
      <c r="V48" s="295" t="str">
        <f t="shared" si="60"/>
        <v xml:space="preserve"> </v>
      </c>
      <c r="W48" s="295" t="str">
        <f t="shared" si="61"/>
        <v xml:space="preserve"> </v>
      </c>
      <c r="X48" s="295" t="str">
        <f t="shared" si="62"/>
        <v xml:space="preserve"> </v>
      </c>
      <c r="Y48" s="295" t="str">
        <f t="shared" si="63"/>
        <v xml:space="preserve"> </v>
      </c>
      <c r="Z48" s="295" t="str">
        <f t="shared" si="64"/>
        <v xml:space="preserve"> </v>
      </c>
      <c r="AA48" s="295" t="str">
        <f t="shared" si="65"/>
        <v xml:space="preserve"> </v>
      </c>
      <c r="AB48" s="295" t="str">
        <f t="shared" si="66"/>
        <v xml:space="preserve"> </v>
      </c>
      <c r="AC48" s="295" t="str">
        <f t="shared" si="67"/>
        <v xml:space="preserve"> </v>
      </c>
      <c r="AD48" s="295" t="str">
        <f t="shared" si="68"/>
        <v xml:space="preserve"> </v>
      </c>
      <c r="AE48" s="295" t="str">
        <f t="shared" si="69"/>
        <v xml:space="preserve"> </v>
      </c>
      <c r="AF48" s="295" t="str">
        <f t="shared" si="70"/>
        <v xml:space="preserve"> </v>
      </c>
      <c r="AG48" s="295" t="str">
        <f t="shared" si="71"/>
        <v xml:space="preserve"> </v>
      </c>
      <c r="AH48" s="295" t="str">
        <f t="shared" si="72"/>
        <v xml:space="preserve"> </v>
      </c>
      <c r="AI48" s="295" t="str">
        <f t="shared" si="73"/>
        <v xml:space="preserve"> </v>
      </c>
      <c r="AJ48" s="295" t="str">
        <f t="shared" si="74"/>
        <v xml:space="preserve"> </v>
      </c>
      <c r="AK48" s="295" t="str">
        <f t="shared" si="75"/>
        <v xml:space="preserve"> </v>
      </c>
      <c r="AL48" s="295" t="str">
        <f t="shared" si="76"/>
        <v xml:space="preserve"> </v>
      </c>
      <c r="AM48" s="295" t="str">
        <f t="shared" si="77"/>
        <v xml:space="preserve"> </v>
      </c>
      <c r="AN48" s="295" t="str">
        <f t="shared" si="78"/>
        <v xml:space="preserve"> </v>
      </c>
      <c r="AO48" s="296" t="str">
        <f t="shared" si="79"/>
        <v xml:space="preserve"> </v>
      </c>
    </row>
    <row r="49" spans="1:41" ht="16.5">
      <c r="A49" s="301" t="s">
        <v>297</v>
      </c>
      <c r="B49" s="293" t="str">
        <f t="shared" si="40"/>
        <v xml:space="preserve"> </v>
      </c>
      <c r="C49" s="293" t="str">
        <f t="shared" si="41"/>
        <v xml:space="preserve"> </v>
      </c>
      <c r="D49" s="293" t="str">
        <f t="shared" si="42"/>
        <v xml:space="preserve"> </v>
      </c>
      <c r="E49" s="293" t="str">
        <f t="shared" si="43"/>
        <v xml:space="preserve"> </v>
      </c>
      <c r="F49" s="293" t="str">
        <f t="shared" si="44"/>
        <v xml:space="preserve"> </v>
      </c>
      <c r="G49" s="293" t="str">
        <f t="shared" si="45"/>
        <v xml:space="preserve"> </v>
      </c>
      <c r="H49" s="293" t="str">
        <f t="shared" si="46"/>
        <v xml:space="preserve"> </v>
      </c>
      <c r="I49" s="293" t="str">
        <f t="shared" si="47"/>
        <v xml:space="preserve"> </v>
      </c>
      <c r="J49" s="293" t="str">
        <f t="shared" si="48"/>
        <v xml:space="preserve"> </v>
      </c>
      <c r="K49" s="293" t="str">
        <f t="shared" si="49"/>
        <v xml:space="preserve"> </v>
      </c>
      <c r="L49" s="293" t="str">
        <f t="shared" si="50"/>
        <v xml:space="preserve"> </v>
      </c>
      <c r="M49" s="293" t="str">
        <f t="shared" si="51"/>
        <v xml:space="preserve"> </v>
      </c>
      <c r="N49" s="293" t="str">
        <f t="shared" si="52"/>
        <v xml:space="preserve"> </v>
      </c>
      <c r="O49" s="294" t="str">
        <f t="shared" si="53"/>
        <v xml:space="preserve"> </v>
      </c>
      <c r="P49" s="294" t="str">
        <f t="shared" si="54"/>
        <v xml:space="preserve"> </v>
      </c>
      <c r="Q49" s="294" t="str">
        <f t="shared" si="55"/>
        <v xml:space="preserve"> </v>
      </c>
      <c r="R49" s="294" t="str">
        <f t="shared" si="56"/>
        <v xml:space="preserve"> </v>
      </c>
      <c r="S49" s="294" t="str">
        <f t="shared" si="57"/>
        <v xml:space="preserve"> </v>
      </c>
      <c r="T49" s="294" t="str">
        <f t="shared" si="58"/>
        <v xml:space="preserve"> </v>
      </c>
      <c r="U49" s="294" t="str">
        <f t="shared" si="59"/>
        <v xml:space="preserve"> </v>
      </c>
      <c r="V49" s="295" t="str">
        <f t="shared" si="60"/>
        <v xml:space="preserve"> </v>
      </c>
      <c r="W49" s="295" t="str">
        <f t="shared" si="61"/>
        <v xml:space="preserve"> </v>
      </c>
      <c r="X49" s="295" t="str">
        <f t="shared" si="62"/>
        <v xml:space="preserve"> </v>
      </c>
      <c r="Y49" s="295" t="str">
        <f t="shared" si="63"/>
        <v xml:space="preserve"> </v>
      </c>
      <c r="Z49" s="295" t="str">
        <f t="shared" si="64"/>
        <v xml:space="preserve"> </v>
      </c>
      <c r="AA49" s="295" t="str">
        <f t="shared" si="65"/>
        <v xml:space="preserve"> </v>
      </c>
      <c r="AB49" s="295" t="str">
        <f t="shared" si="66"/>
        <v xml:space="preserve"> </v>
      </c>
      <c r="AC49" s="295" t="str">
        <f t="shared" si="67"/>
        <v xml:space="preserve"> </v>
      </c>
      <c r="AD49" s="295" t="str">
        <f t="shared" si="68"/>
        <v xml:space="preserve"> </v>
      </c>
      <c r="AE49" s="295" t="str">
        <f t="shared" si="69"/>
        <v xml:space="preserve"> </v>
      </c>
      <c r="AF49" s="295" t="str">
        <f t="shared" si="70"/>
        <v xml:space="preserve"> </v>
      </c>
      <c r="AG49" s="295" t="str">
        <f t="shared" si="71"/>
        <v xml:space="preserve"> </v>
      </c>
      <c r="AH49" s="295" t="str">
        <f t="shared" si="72"/>
        <v xml:space="preserve"> </v>
      </c>
      <c r="AI49" s="295" t="str">
        <f t="shared" si="73"/>
        <v xml:space="preserve"> </v>
      </c>
      <c r="AJ49" s="295" t="str">
        <f t="shared" si="74"/>
        <v xml:space="preserve"> </v>
      </c>
      <c r="AK49" s="295" t="str">
        <f t="shared" si="75"/>
        <v xml:space="preserve"> </v>
      </c>
      <c r="AL49" s="295" t="str">
        <f t="shared" si="76"/>
        <v xml:space="preserve"> </v>
      </c>
      <c r="AM49" s="295" t="str">
        <f t="shared" si="77"/>
        <v xml:space="preserve"> </v>
      </c>
      <c r="AN49" s="295" t="str">
        <f t="shared" si="78"/>
        <v xml:space="preserve"> </v>
      </c>
      <c r="AO49" s="296" t="str">
        <f t="shared" si="79"/>
        <v xml:space="preserve"> </v>
      </c>
    </row>
    <row r="50" spans="1:41" ht="16.5">
      <c r="A50" s="301" t="s">
        <v>298</v>
      </c>
      <c r="B50" s="293" t="str">
        <f t="shared" si="40"/>
        <v xml:space="preserve"> </v>
      </c>
      <c r="C50" s="293" t="str">
        <f t="shared" si="41"/>
        <v xml:space="preserve"> </v>
      </c>
      <c r="D50" s="293" t="str">
        <f t="shared" si="42"/>
        <v xml:space="preserve"> </v>
      </c>
      <c r="E50" s="293" t="str">
        <f t="shared" si="43"/>
        <v xml:space="preserve"> </v>
      </c>
      <c r="F50" s="293" t="str">
        <f t="shared" si="44"/>
        <v xml:space="preserve"> </v>
      </c>
      <c r="G50" s="293" t="str">
        <f t="shared" si="45"/>
        <v xml:space="preserve"> </v>
      </c>
      <c r="H50" s="293" t="str">
        <f t="shared" si="46"/>
        <v xml:space="preserve"> </v>
      </c>
      <c r="I50" s="293" t="str">
        <f t="shared" si="47"/>
        <v xml:space="preserve"> </v>
      </c>
      <c r="J50" s="293" t="str">
        <f t="shared" si="48"/>
        <v xml:space="preserve"> </v>
      </c>
      <c r="K50" s="293" t="str">
        <f t="shared" si="49"/>
        <v xml:space="preserve"> </v>
      </c>
      <c r="L50" s="293" t="str">
        <f t="shared" si="50"/>
        <v xml:space="preserve"> </v>
      </c>
      <c r="M50" s="293" t="str">
        <f t="shared" si="51"/>
        <v xml:space="preserve"> </v>
      </c>
      <c r="N50" s="293" t="str">
        <f t="shared" si="52"/>
        <v xml:space="preserve"> </v>
      </c>
      <c r="O50" s="294" t="str">
        <f t="shared" si="53"/>
        <v xml:space="preserve"> </v>
      </c>
      <c r="P50" s="294" t="str">
        <f t="shared" si="54"/>
        <v xml:space="preserve"> </v>
      </c>
      <c r="Q50" s="294" t="str">
        <f t="shared" si="55"/>
        <v xml:space="preserve"> </v>
      </c>
      <c r="R50" s="294" t="str">
        <f t="shared" si="56"/>
        <v xml:space="preserve"> </v>
      </c>
      <c r="S50" s="294" t="str">
        <f t="shared" si="57"/>
        <v xml:space="preserve"> </v>
      </c>
      <c r="T50" s="294" t="str">
        <f t="shared" si="58"/>
        <v xml:space="preserve"> </v>
      </c>
      <c r="U50" s="294" t="str">
        <f t="shared" si="59"/>
        <v xml:space="preserve"> </v>
      </c>
      <c r="V50" s="295" t="str">
        <f t="shared" si="60"/>
        <v xml:space="preserve"> </v>
      </c>
      <c r="W50" s="295" t="str">
        <f t="shared" si="61"/>
        <v xml:space="preserve"> </v>
      </c>
      <c r="X50" s="295" t="str">
        <f t="shared" si="62"/>
        <v xml:space="preserve"> </v>
      </c>
      <c r="Y50" s="295" t="str">
        <f t="shared" si="63"/>
        <v xml:space="preserve"> </v>
      </c>
      <c r="Z50" s="295" t="str">
        <f t="shared" si="64"/>
        <v xml:space="preserve"> </v>
      </c>
      <c r="AA50" s="295" t="str">
        <f t="shared" si="65"/>
        <v xml:space="preserve"> </v>
      </c>
      <c r="AB50" s="295" t="str">
        <f t="shared" si="66"/>
        <v xml:space="preserve"> </v>
      </c>
      <c r="AC50" s="295" t="str">
        <f t="shared" si="67"/>
        <v xml:space="preserve"> </v>
      </c>
      <c r="AD50" s="295" t="str">
        <f t="shared" si="68"/>
        <v xml:space="preserve"> </v>
      </c>
      <c r="AE50" s="295" t="str">
        <f t="shared" si="69"/>
        <v xml:space="preserve"> </v>
      </c>
      <c r="AF50" s="295" t="str">
        <f t="shared" si="70"/>
        <v xml:space="preserve"> </v>
      </c>
      <c r="AG50" s="295" t="str">
        <f t="shared" si="71"/>
        <v xml:space="preserve"> </v>
      </c>
      <c r="AH50" s="295" t="str">
        <f t="shared" si="72"/>
        <v xml:space="preserve"> </v>
      </c>
      <c r="AI50" s="295" t="str">
        <f t="shared" si="73"/>
        <v xml:space="preserve"> </v>
      </c>
      <c r="AJ50" s="295" t="str">
        <f t="shared" si="74"/>
        <v xml:space="preserve"> </v>
      </c>
      <c r="AK50" s="295" t="str">
        <f t="shared" si="75"/>
        <v xml:space="preserve"> </v>
      </c>
      <c r="AL50" s="295" t="str">
        <f t="shared" si="76"/>
        <v xml:space="preserve"> </v>
      </c>
      <c r="AM50" s="295" t="str">
        <f t="shared" si="77"/>
        <v xml:space="preserve"> </v>
      </c>
      <c r="AN50" s="295" t="str">
        <f t="shared" si="78"/>
        <v xml:space="preserve"> </v>
      </c>
      <c r="AO50" s="296" t="str">
        <f t="shared" si="79"/>
        <v xml:space="preserve"> </v>
      </c>
    </row>
    <row r="51" spans="1:41" ht="16.5">
      <c r="A51" s="301" t="s">
        <v>299</v>
      </c>
      <c r="B51" s="293" t="str">
        <f t="shared" si="40"/>
        <v xml:space="preserve"> </v>
      </c>
      <c r="C51" s="293" t="str">
        <f t="shared" si="41"/>
        <v xml:space="preserve"> </v>
      </c>
      <c r="D51" s="293" t="str">
        <f t="shared" si="42"/>
        <v xml:space="preserve"> </v>
      </c>
      <c r="E51" s="293" t="str">
        <f t="shared" si="43"/>
        <v xml:space="preserve"> </v>
      </c>
      <c r="F51" s="293" t="str">
        <f t="shared" si="44"/>
        <v xml:space="preserve"> </v>
      </c>
      <c r="G51" s="293" t="str">
        <f t="shared" si="45"/>
        <v xml:space="preserve"> </v>
      </c>
      <c r="H51" s="293" t="str">
        <f t="shared" si="46"/>
        <v xml:space="preserve"> </v>
      </c>
      <c r="I51" s="293" t="str">
        <f t="shared" si="47"/>
        <v xml:space="preserve"> </v>
      </c>
      <c r="J51" s="293" t="str">
        <f t="shared" si="48"/>
        <v xml:space="preserve"> </v>
      </c>
      <c r="K51" s="293" t="str">
        <f t="shared" si="49"/>
        <v xml:space="preserve"> </v>
      </c>
      <c r="L51" s="293" t="str">
        <f t="shared" si="50"/>
        <v xml:space="preserve"> </v>
      </c>
      <c r="M51" s="293" t="str">
        <f t="shared" si="51"/>
        <v xml:space="preserve"> </v>
      </c>
      <c r="N51" s="293" t="str">
        <f t="shared" si="52"/>
        <v xml:space="preserve"> </v>
      </c>
      <c r="O51" s="294" t="str">
        <f t="shared" si="53"/>
        <v xml:space="preserve"> </v>
      </c>
      <c r="P51" s="294" t="str">
        <f t="shared" si="54"/>
        <v xml:space="preserve"> </v>
      </c>
      <c r="Q51" s="294" t="str">
        <f t="shared" si="55"/>
        <v xml:space="preserve"> </v>
      </c>
      <c r="R51" s="294" t="str">
        <f t="shared" si="56"/>
        <v xml:space="preserve"> </v>
      </c>
      <c r="S51" s="294" t="str">
        <f t="shared" si="57"/>
        <v xml:space="preserve"> </v>
      </c>
      <c r="T51" s="294" t="str">
        <f t="shared" si="58"/>
        <v xml:space="preserve"> </v>
      </c>
      <c r="U51" s="294" t="str">
        <f t="shared" si="59"/>
        <v xml:space="preserve"> </v>
      </c>
      <c r="V51" s="295" t="str">
        <f t="shared" si="60"/>
        <v xml:space="preserve"> </v>
      </c>
      <c r="W51" s="295" t="str">
        <f t="shared" si="61"/>
        <v xml:space="preserve"> </v>
      </c>
      <c r="X51" s="295" t="str">
        <f t="shared" si="62"/>
        <v xml:space="preserve"> </v>
      </c>
      <c r="Y51" s="295" t="str">
        <f t="shared" si="63"/>
        <v xml:space="preserve"> </v>
      </c>
      <c r="Z51" s="295" t="str">
        <f t="shared" si="64"/>
        <v xml:space="preserve"> </v>
      </c>
      <c r="AA51" s="295" t="str">
        <f t="shared" si="65"/>
        <v xml:space="preserve"> </v>
      </c>
      <c r="AB51" s="295" t="str">
        <f t="shared" si="66"/>
        <v xml:space="preserve"> </v>
      </c>
      <c r="AC51" s="295" t="str">
        <f t="shared" si="67"/>
        <v xml:space="preserve"> </v>
      </c>
      <c r="AD51" s="295" t="str">
        <f t="shared" si="68"/>
        <v xml:space="preserve"> </v>
      </c>
      <c r="AE51" s="295" t="str">
        <f t="shared" si="69"/>
        <v xml:space="preserve"> </v>
      </c>
      <c r="AF51" s="295" t="str">
        <f t="shared" si="70"/>
        <v xml:space="preserve"> </v>
      </c>
      <c r="AG51" s="295" t="str">
        <f t="shared" si="71"/>
        <v xml:space="preserve"> </v>
      </c>
      <c r="AH51" s="295" t="str">
        <f t="shared" si="72"/>
        <v xml:space="preserve"> </v>
      </c>
      <c r="AI51" s="295" t="str">
        <f t="shared" si="73"/>
        <v xml:space="preserve"> </v>
      </c>
      <c r="AJ51" s="295" t="str">
        <f t="shared" si="74"/>
        <v xml:space="preserve"> </v>
      </c>
      <c r="AK51" s="295" t="str">
        <f t="shared" si="75"/>
        <v xml:space="preserve"> </v>
      </c>
      <c r="AL51" s="295" t="str">
        <f t="shared" si="76"/>
        <v xml:space="preserve"> </v>
      </c>
      <c r="AM51" s="295" t="str">
        <f t="shared" si="77"/>
        <v xml:space="preserve"> </v>
      </c>
      <c r="AN51" s="295" t="str">
        <f t="shared" si="78"/>
        <v xml:space="preserve"> </v>
      </c>
      <c r="AO51" s="296" t="str">
        <f t="shared" si="79"/>
        <v xml:space="preserve"> </v>
      </c>
    </row>
    <row r="52" spans="1:41" ht="16.5">
      <c r="A52" s="301" t="s">
        <v>300</v>
      </c>
      <c r="B52" s="293" t="str">
        <f t="shared" si="40"/>
        <v xml:space="preserve"> </v>
      </c>
      <c r="C52" s="293" t="str">
        <f t="shared" si="41"/>
        <v xml:space="preserve"> </v>
      </c>
      <c r="D52" s="293" t="str">
        <f t="shared" si="42"/>
        <v xml:space="preserve"> </v>
      </c>
      <c r="E52" s="293" t="str">
        <f t="shared" si="43"/>
        <v xml:space="preserve"> </v>
      </c>
      <c r="F52" s="293" t="str">
        <f t="shared" si="44"/>
        <v xml:space="preserve"> </v>
      </c>
      <c r="G52" s="293" t="str">
        <f t="shared" si="45"/>
        <v xml:space="preserve"> </v>
      </c>
      <c r="H52" s="293" t="str">
        <f t="shared" si="46"/>
        <v xml:space="preserve"> </v>
      </c>
      <c r="I52" s="293" t="str">
        <f t="shared" si="47"/>
        <v xml:space="preserve"> </v>
      </c>
      <c r="J52" s="293" t="str">
        <f t="shared" si="48"/>
        <v xml:space="preserve"> </v>
      </c>
      <c r="K52" s="293" t="str">
        <f t="shared" si="49"/>
        <v xml:space="preserve"> </v>
      </c>
      <c r="L52" s="293" t="str">
        <f t="shared" si="50"/>
        <v xml:space="preserve"> </v>
      </c>
      <c r="M52" s="293" t="str">
        <f t="shared" si="51"/>
        <v xml:space="preserve"> </v>
      </c>
      <c r="N52" s="293" t="str">
        <f t="shared" si="52"/>
        <v xml:space="preserve"> </v>
      </c>
      <c r="O52" s="294" t="str">
        <f t="shared" si="53"/>
        <v xml:space="preserve"> </v>
      </c>
      <c r="P52" s="294" t="str">
        <f t="shared" si="54"/>
        <v xml:space="preserve"> </v>
      </c>
      <c r="Q52" s="294" t="str">
        <f t="shared" si="55"/>
        <v xml:space="preserve"> </v>
      </c>
      <c r="R52" s="294" t="str">
        <f t="shared" si="56"/>
        <v xml:space="preserve"> </v>
      </c>
      <c r="S52" s="294" t="str">
        <f t="shared" si="57"/>
        <v xml:space="preserve"> </v>
      </c>
      <c r="T52" s="294" t="str">
        <f t="shared" si="58"/>
        <v xml:space="preserve"> </v>
      </c>
      <c r="U52" s="294" t="str">
        <f t="shared" si="59"/>
        <v xml:space="preserve"> </v>
      </c>
      <c r="V52" s="295" t="str">
        <f t="shared" si="60"/>
        <v xml:space="preserve"> </v>
      </c>
      <c r="W52" s="295" t="str">
        <f t="shared" si="61"/>
        <v xml:space="preserve"> </v>
      </c>
      <c r="X52" s="295" t="str">
        <f t="shared" si="62"/>
        <v xml:space="preserve"> </v>
      </c>
      <c r="Y52" s="295" t="str">
        <f t="shared" si="63"/>
        <v xml:space="preserve"> </v>
      </c>
      <c r="Z52" s="295" t="str">
        <f t="shared" si="64"/>
        <v xml:space="preserve"> </v>
      </c>
      <c r="AA52" s="295" t="str">
        <f t="shared" si="65"/>
        <v xml:space="preserve"> </v>
      </c>
      <c r="AB52" s="295" t="str">
        <f t="shared" si="66"/>
        <v xml:space="preserve"> </v>
      </c>
      <c r="AC52" s="295" t="str">
        <f t="shared" si="67"/>
        <v xml:space="preserve"> </v>
      </c>
      <c r="AD52" s="295" t="str">
        <f t="shared" si="68"/>
        <v xml:space="preserve"> </v>
      </c>
      <c r="AE52" s="295" t="str">
        <f t="shared" si="69"/>
        <v xml:space="preserve"> </v>
      </c>
      <c r="AF52" s="295" t="str">
        <f t="shared" si="70"/>
        <v xml:space="preserve"> </v>
      </c>
      <c r="AG52" s="295" t="str">
        <f t="shared" si="71"/>
        <v xml:space="preserve"> </v>
      </c>
      <c r="AH52" s="295" t="str">
        <f t="shared" si="72"/>
        <v xml:space="preserve"> </v>
      </c>
      <c r="AI52" s="295" t="str">
        <f t="shared" si="73"/>
        <v xml:space="preserve"> </v>
      </c>
      <c r="AJ52" s="295" t="str">
        <f t="shared" si="74"/>
        <v xml:space="preserve"> </v>
      </c>
      <c r="AK52" s="295" t="str">
        <f t="shared" si="75"/>
        <v xml:space="preserve"> </v>
      </c>
      <c r="AL52" s="295" t="str">
        <f t="shared" si="76"/>
        <v xml:space="preserve"> </v>
      </c>
      <c r="AM52" s="295" t="str">
        <f t="shared" si="77"/>
        <v xml:space="preserve"> </v>
      </c>
      <c r="AN52" s="295" t="str">
        <f t="shared" si="78"/>
        <v xml:space="preserve"> </v>
      </c>
      <c r="AO52" s="296" t="str">
        <f t="shared" si="79"/>
        <v xml:space="preserve"> </v>
      </c>
    </row>
    <row r="53" spans="1:41" ht="16.5">
      <c r="A53" s="301" t="s">
        <v>301</v>
      </c>
      <c r="B53" s="293" t="str">
        <f t="shared" si="40"/>
        <v xml:space="preserve"> </v>
      </c>
      <c r="C53" s="293" t="str">
        <f t="shared" si="41"/>
        <v xml:space="preserve"> </v>
      </c>
      <c r="D53" s="293" t="str">
        <f t="shared" si="42"/>
        <v xml:space="preserve"> </v>
      </c>
      <c r="E53" s="293" t="str">
        <f t="shared" si="43"/>
        <v xml:space="preserve"> </v>
      </c>
      <c r="F53" s="293" t="str">
        <f t="shared" si="44"/>
        <v xml:space="preserve"> </v>
      </c>
      <c r="G53" s="293" t="str">
        <f t="shared" si="45"/>
        <v xml:space="preserve"> </v>
      </c>
      <c r="H53" s="293" t="str">
        <f t="shared" si="46"/>
        <v xml:space="preserve"> </v>
      </c>
      <c r="I53" s="293" t="str">
        <f t="shared" si="47"/>
        <v xml:space="preserve"> </v>
      </c>
      <c r="J53" s="293" t="str">
        <f t="shared" si="48"/>
        <v xml:space="preserve"> </v>
      </c>
      <c r="K53" s="293" t="str">
        <f t="shared" si="49"/>
        <v xml:space="preserve"> </v>
      </c>
      <c r="L53" s="293" t="str">
        <f t="shared" si="50"/>
        <v xml:space="preserve"> </v>
      </c>
      <c r="M53" s="293" t="str">
        <f t="shared" si="51"/>
        <v xml:space="preserve"> </v>
      </c>
      <c r="N53" s="293" t="str">
        <f t="shared" si="52"/>
        <v xml:space="preserve"> </v>
      </c>
      <c r="O53" s="294" t="str">
        <f t="shared" si="53"/>
        <v xml:space="preserve"> </v>
      </c>
      <c r="P53" s="294" t="str">
        <f t="shared" si="54"/>
        <v xml:space="preserve"> </v>
      </c>
      <c r="Q53" s="294" t="str">
        <f t="shared" si="55"/>
        <v xml:space="preserve"> </v>
      </c>
      <c r="R53" s="294" t="str">
        <f t="shared" si="56"/>
        <v xml:space="preserve"> </v>
      </c>
      <c r="S53" s="294" t="str">
        <f t="shared" si="57"/>
        <v xml:space="preserve"> </v>
      </c>
      <c r="T53" s="294" t="str">
        <f t="shared" si="58"/>
        <v xml:space="preserve"> </v>
      </c>
      <c r="U53" s="294" t="str">
        <f t="shared" si="59"/>
        <v xml:space="preserve"> </v>
      </c>
      <c r="V53" s="295" t="str">
        <f t="shared" si="60"/>
        <v xml:space="preserve"> </v>
      </c>
      <c r="W53" s="295" t="str">
        <f t="shared" si="61"/>
        <v xml:space="preserve"> </v>
      </c>
      <c r="X53" s="295" t="str">
        <f t="shared" si="62"/>
        <v xml:space="preserve"> </v>
      </c>
      <c r="Y53" s="295" t="str">
        <f t="shared" si="63"/>
        <v xml:space="preserve"> </v>
      </c>
      <c r="Z53" s="295" t="str">
        <f t="shared" si="64"/>
        <v xml:space="preserve"> </v>
      </c>
      <c r="AA53" s="295" t="str">
        <f t="shared" si="65"/>
        <v xml:space="preserve"> </v>
      </c>
      <c r="AB53" s="295" t="str">
        <f t="shared" si="66"/>
        <v xml:space="preserve"> </v>
      </c>
      <c r="AC53" s="295" t="str">
        <f t="shared" si="67"/>
        <v xml:space="preserve"> </v>
      </c>
      <c r="AD53" s="295" t="str">
        <f t="shared" si="68"/>
        <v xml:space="preserve"> </v>
      </c>
      <c r="AE53" s="295" t="str">
        <f t="shared" si="69"/>
        <v xml:space="preserve"> </v>
      </c>
      <c r="AF53" s="295" t="str">
        <f t="shared" si="70"/>
        <v xml:space="preserve"> </v>
      </c>
      <c r="AG53" s="295" t="str">
        <f t="shared" si="71"/>
        <v xml:space="preserve"> </v>
      </c>
      <c r="AH53" s="295" t="str">
        <f t="shared" si="72"/>
        <v xml:space="preserve"> </v>
      </c>
      <c r="AI53" s="295" t="str">
        <f t="shared" si="73"/>
        <v xml:space="preserve"> </v>
      </c>
      <c r="AJ53" s="295" t="str">
        <f t="shared" si="74"/>
        <v xml:space="preserve"> </v>
      </c>
      <c r="AK53" s="295" t="str">
        <f t="shared" si="75"/>
        <v xml:space="preserve"> </v>
      </c>
      <c r="AL53" s="295" t="str">
        <f t="shared" si="76"/>
        <v xml:space="preserve"> </v>
      </c>
      <c r="AM53" s="295" t="str">
        <f t="shared" si="77"/>
        <v xml:space="preserve"> </v>
      </c>
      <c r="AN53" s="295" t="str">
        <f t="shared" si="78"/>
        <v xml:space="preserve"> </v>
      </c>
      <c r="AO53" s="296" t="str">
        <f t="shared" si="79"/>
        <v xml:space="preserve"> </v>
      </c>
    </row>
    <row r="54" spans="1:41" ht="16.5">
      <c r="A54" s="301" t="s">
        <v>419</v>
      </c>
      <c r="B54" s="293" t="str">
        <f t="shared" si="40"/>
        <v xml:space="preserve"> </v>
      </c>
      <c r="C54" s="293" t="str">
        <f t="shared" si="41"/>
        <v xml:space="preserve"> </v>
      </c>
      <c r="D54" s="293" t="str">
        <f t="shared" si="42"/>
        <v xml:space="preserve"> </v>
      </c>
      <c r="E54" s="293" t="str">
        <f t="shared" si="43"/>
        <v xml:space="preserve"> </v>
      </c>
      <c r="F54" s="293" t="str">
        <f t="shared" si="44"/>
        <v xml:space="preserve"> </v>
      </c>
      <c r="G54" s="293" t="str">
        <f t="shared" si="45"/>
        <v xml:space="preserve"> </v>
      </c>
      <c r="H54" s="293" t="str">
        <f t="shared" si="46"/>
        <v xml:space="preserve"> </v>
      </c>
      <c r="I54" s="293" t="str">
        <f t="shared" si="47"/>
        <v xml:space="preserve"> </v>
      </c>
      <c r="J54" s="293" t="str">
        <f t="shared" si="48"/>
        <v xml:space="preserve"> </v>
      </c>
      <c r="K54" s="293" t="str">
        <f t="shared" si="49"/>
        <v xml:space="preserve"> </v>
      </c>
      <c r="L54" s="293" t="str">
        <f t="shared" si="50"/>
        <v xml:space="preserve"> </v>
      </c>
      <c r="M54" s="293" t="str">
        <f t="shared" si="51"/>
        <v xml:space="preserve"> </v>
      </c>
      <c r="N54" s="293" t="str">
        <f t="shared" si="52"/>
        <v xml:space="preserve"> </v>
      </c>
      <c r="O54" s="294" t="str">
        <f t="shared" si="53"/>
        <v xml:space="preserve"> </v>
      </c>
      <c r="P54" s="294" t="str">
        <f t="shared" si="54"/>
        <v xml:space="preserve"> </v>
      </c>
      <c r="Q54" s="294" t="str">
        <f t="shared" si="55"/>
        <v xml:space="preserve"> </v>
      </c>
      <c r="R54" s="294" t="str">
        <f t="shared" si="56"/>
        <v xml:space="preserve"> </v>
      </c>
      <c r="S54" s="294" t="str">
        <f t="shared" si="57"/>
        <v xml:space="preserve"> </v>
      </c>
      <c r="T54" s="294" t="str">
        <f t="shared" si="58"/>
        <v xml:space="preserve"> </v>
      </c>
      <c r="U54" s="294" t="str">
        <f t="shared" si="59"/>
        <v xml:space="preserve"> </v>
      </c>
      <c r="V54" s="295" t="str">
        <f t="shared" si="60"/>
        <v xml:space="preserve"> </v>
      </c>
      <c r="W54" s="295" t="str">
        <f t="shared" si="61"/>
        <v xml:space="preserve"> </v>
      </c>
      <c r="X54" s="295" t="str">
        <f t="shared" si="62"/>
        <v xml:space="preserve"> </v>
      </c>
      <c r="Y54" s="295" t="str">
        <f t="shared" si="63"/>
        <v xml:space="preserve"> </v>
      </c>
      <c r="Z54" s="295" t="str">
        <f t="shared" si="64"/>
        <v xml:space="preserve"> </v>
      </c>
      <c r="AA54" s="295" t="str">
        <f t="shared" si="65"/>
        <v xml:space="preserve"> </v>
      </c>
      <c r="AB54" s="295" t="str">
        <f t="shared" si="66"/>
        <v xml:space="preserve"> </v>
      </c>
      <c r="AC54" s="295" t="str">
        <f t="shared" si="67"/>
        <v xml:space="preserve"> </v>
      </c>
      <c r="AD54" s="295" t="str">
        <f t="shared" si="68"/>
        <v xml:space="preserve"> </v>
      </c>
      <c r="AE54" s="295" t="str">
        <f t="shared" si="69"/>
        <v xml:space="preserve"> </v>
      </c>
      <c r="AF54" s="295" t="str">
        <f t="shared" si="70"/>
        <v xml:space="preserve"> </v>
      </c>
      <c r="AG54" s="295" t="str">
        <f t="shared" si="71"/>
        <v xml:space="preserve"> </v>
      </c>
      <c r="AH54" s="295" t="str">
        <f t="shared" si="72"/>
        <v xml:space="preserve"> </v>
      </c>
      <c r="AI54" s="295" t="str">
        <f t="shared" si="73"/>
        <v xml:space="preserve"> </v>
      </c>
      <c r="AJ54" s="295" t="str">
        <f t="shared" si="74"/>
        <v xml:space="preserve"> </v>
      </c>
      <c r="AK54" s="295" t="str">
        <f t="shared" si="75"/>
        <v xml:space="preserve"> </v>
      </c>
      <c r="AL54" s="295" t="str">
        <f t="shared" si="76"/>
        <v xml:space="preserve"> </v>
      </c>
      <c r="AM54" s="295" t="str">
        <f t="shared" si="77"/>
        <v xml:space="preserve"> </v>
      </c>
      <c r="AN54" s="295" t="str">
        <f t="shared" si="78"/>
        <v xml:space="preserve"> </v>
      </c>
      <c r="AO54" s="296" t="str">
        <f t="shared" si="79"/>
        <v xml:space="preserve"> </v>
      </c>
    </row>
    <row r="55" spans="1:41" ht="16.5">
      <c r="A55" s="301" t="s">
        <v>420</v>
      </c>
      <c r="B55" s="293" t="str">
        <f t="shared" si="40"/>
        <v xml:space="preserve"> </v>
      </c>
      <c r="C55" s="293" t="str">
        <f t="shared" si="41"/>
        <v xml:space="preserve"> </v>
      </c>
      <c r="D55" s="293" t="str">
        <f t="shared" si="42"/>
        <v xml:space="preserve"> </v>
      </c>
      <c r="E55" s="293" t="str">
        <f t="shared" si="43"/>
        <v xml:space="preserve"> </v>
      </c>
      <c r="F55" s="293" t="str">
        <f t="shared" si="44"/>
        <v xml:space="preserve"> </v>
      </c>
      <c r="G55" s="293" t="str">
        <f t="shared" si="45"/>
        <v xml:space="preserve"> </v>
      </c>
      <c r="H55" s="293" t="str">
        <f t="shared" si="46"/>
        <v xml:space="preserve"> </v>
      </c>
      <c r="I55" s="293" t="str">
        <f t="shared" si="47"/>
        <v xml:space="preserve"> </v>
      </c>
      <c r="J55" s="293" t="str">
        <f t="shared" si="48"/>
        <v xml:space="preserve"> </v>
      </c>
      <c r="K55" s="293" t="str">
        <f t="shared" si="49"/>
        <v xml:space="preserve"> </v>
      </c>
      <c r="L55" s="293" t="str">
        <f t="shared" si="50"/>
        <v xml:space="preserve"> </v>
      </c>
      <c r="M55" s="293" t="str">
        <f t="shared" si="51"/>
        <v xml:space="preserve"> </v>
      </c>
      <c r="N55" s="293" t="str">
        <f t="shared" si="52"/>
        <v xml:space="preserve"> </v>
      </c>
      <c r="O55" s="294" t="str">
        <f t="shared" si="53"/>
        <v xml:space="preserve"> </v>
      </c>
      <c r="P55" s="294" t="str">
        <f t="shared" si="54"/>
        <v xml:space="preserve"> </v>
      </c>
      <c r="Q55" s="294" t="str">
        <f t="shared" si="55"/>
        <v xml:space="preserve"> </v>
      </c>
      <c r="R55" s="294" t="str">
        <f t="shared" si="56"/>
        <v xml:space="preserve"> </v>
      </c>
      <c r="S55" s="294" t="str">
        <f t="shared" si="57"/>
        <v xml:space="preserve"> </v>
      </c>
      <c r="T55" s="294" t="str">
        <f t="shared" si="58"/>
        <v xml:space="preserve"> </v>
      </c>
      <c r="U55" s="294" t="str">
        <f t="shared" si="59"/>
        <v xml:space="preserve"> </v>
      </c>
      <c r="V55" s="295" t="str">
        <f t="shared" si="60"/>
        <v xml:space="preserve"> </v>
      </c>
      <c r="W55" s="295" t="str">
        <f t="shared" si="61"/>
        <v xml:space="preserve"> </v>
      </c>
      <c r="X55" s="295" t="str">
        <f t="shared" si="62"/>
        <v xml:space="preserve"> </v>
      </c>
      <c r="Y55" s="295" t="str">
        <f t="shared" si="63"/>
        <v xml:space="preserve"> </v>
      </c>
      <c r="Z55" s="295" t="str">
        <f t="shared" si="64"/>
        <v xml:space="preserve"> </v>
      </c>
      <c r="AA55" s="295" t="str">
        <f t="shared" si="65"/>
        <v xml:space="preserve"> </v>
      </c>
      <c r="AB55" s="295" t="str">
        <f t="shared" si="66"/>
        <v xml:space="preserve"> </v>
      </c>
      <c r="AC55" s="295" t="str">
        <f t="shared" si="67"/>
        <v xml:space="preserve"> </v>
      </c>
      <c r="AD55" s="295" t="str">
        <f t="shared" si="68"/>
        <v xml:space="preserve"> </v>
      </c>
      <c r="AE55" s="295" t="str">
        <f t="shared" si="69"/>
        <v xml:space="preserve"> </v>
      </c>
      <c r="AF55" s="295" t="str">
        <f t="shared" si="70"/>
        <v xml:space="preserve"> </v>
      </c>
      <c r="AG55" s="295" t="str">
        <f t="shared" si="71"/>
        <v xml:space="preserve"> </v>
      </c>
      <c r="AH55" s="295" t="str">
        <f t="shared" si="72"/>
        <v xml:space="preserve"> </v>
      </c>
      <c r="AI55" s="295" t="str">
        <f t="shared" si="73"/>
        <v xml:space="preserve"> </v>
      </c>
      <c r="AJ55" s="295" t="str">
        <f t="shared" si="74"/>
        <v xml:space="preserve"> </v>
      </c>
      <c r="AK55" s="295" t="str">
        <f t="shared" si="75"/>
        <v xml:space="preserve"> </v>
      </c>
      <c r="AL55" s="295" t="str">
        <f t="shared" si="76"/>
        <v xml:space="preserve"> </v>
      </c>
      <c r="AM55" s="295" t="str">
        <f t="shared" si="77"/>
        <v xml:space="preserve"> </v>
      </c>
      <c r="AN55" s="295" t="str">
        <f t="shared" si="78"/>
        <v xml:space="preserve"> </v>
      </c>
      <c r="AO55" s="296" t="str">
        <f t="shared" si="79"/>
        <v xml:space="preserve"> </v>
      </c>
    </row>
    <row r="56" spans="1:41" ht="16.5">
      <c r="A56" s="298" t="s">
        <v>302</v>
      </c>
      <c r="B56" s="293" t="str">
        <f t="shared" si="40"/>
        <v xml:space="preserve"> </v>
      </c>
      <c r="C56" s="293" t="str">
        <f t="shared" si="41"/>
        <v xml:space="preserve"> </v>
      </c>
      <c r="D56" s="293" t="str">
        <f t="shared" si="42"/>
        <v xml:space="preserve"> </v>
      </c>
      <c r="E56" s="293" t="str">
        <f t="shared" si="43"/>
        <v xml:space="preserve"> </v>
      </c>
      <c r="F56" s="293" t="str">
        <f t="shared" si="44"/>
        <v xml:space="preserve"> </v>
      </c>
      <c r="G56" s="293" t="str">
        <f t="shared" si="45"/>
        <v xml:space="preserve"> </v>
      </c>
      <c r="H56" s="293" t="str">
        <f t="shared" si="46"/>
        <v xml:space="preserve"> </v>
      </c>
      <c r="I56" s="293" t="str">
        <f t="shared" si="47"/>
        <v xml:space="preserve"> </v>
      </c>
      <c r="J56" s="293" t="str">
        <f t="shared" si="48"/>
        <v xml:space="preserve"> </v>
      </c>
      <c r="K56" s="293" t="str">
        <f t="shared" si="49"/>
        <v xml:space="preserve"> </v>
      </c>
      <c r="L56" s="293" t="str">
        <f t="shared" si="50"/>
        <v xml:space="preserve"> </v>
      </c>
      <c r="M56" s="293" t="str">
        <f t="shared" si="51"/>
        <v xml:space="preserve"> </v>
      </c>
      <c r="N56" s="293" t="str">
        <f t="shared" si="52"/>
        <v xml:space="preserve"> </v>
      </c>
      <c r="O56" s="294" t="str">
        <f t="shared" si="53"/>
        <v xml:space="preserve"> </v>
      </c>
      <c r="P56" s="294" t="str">
        <f t="shared" si="54"/>
        <v xml:space="preserve"> </v>
      </c>
      <c r="Q56" s="294" t="str">
        <f t="shared" si="55"/>
        <v xml:space="preserve"> </v>
      </c>
      <c r="R56" s="294" t="str">
        <f t="shared" si="56"/>
        <v xml:space="preserve"> </v>
      </c>
      <c r="S56" s="294" t="str">
        <f t="shared" si="57"/>
        <v xml:space="preserve"> </v>
      </c>
      <c r="T56" s="294" t="str">
        <f t="shared" si="58"/>
        <v xml:space="preserve"> </v>
      </c>
      <c r="U56" s="294" t="str">
        <f t="shared" si="59"/>
        <v xml:space="preserve"> </v>
      </c>
      <c r="V56" s="295" t="str">
        <f t="shared" si="60"/>
        <v xml:space="preserve"> </v>
      </c>
      <c r="W56" s="295" t="str">
        <f t="shared" si="61"/>
        <v xml:space="preserve"> </v>
      </c>
      <c r="X56" s="295" t="str">
        <f t="shared" si="62"/>
        <v xml:space="preserve"> </v>
      </c>
      <c r="Y56" s="295" t="str">
        <f t="shared" si="63"/>
        <v xml:space="preserve"> </v>
      </c>
      <c r="Z56" s="295" t="str">
        <f t="shared" si="64"/>
        <v xml:space="preserve"> </v>
      </c>
      <c r="AA56" s="295" t="str">
        <f t="shared" si="65"/>
        <v xml:space="preserve"> </v>
      </c>
      <c r="AB56" s="295" t="str">
        <f t="shared" si="66"/>
        <v xml:space="preserve"> </v>
      </c>
      <c r="AC56" s="295" t="str">
        <f t="shared" si="67"/>
        <v xml:space="preserve"> </v>
      </c>
      <c r="AD56" s="295" t="str">
        <f t="shared" si="68"/>
        <v xml:space="preserve"> </v>
      </c>
      <c r="AE56" s="295" t="str">
        <f t="shared" si="69"/>
        <v xml:space="preserve"> </v>
      </c>
      <c r="AF56" s="295" t="str">
        <f t="shared" si="70"/>
        <v xml:space="preserve"> </v>
      </c>
      <c r="AG56" s="295" t="str">
        <f t="shared" si="71"/>
        <v xml:space="preserve"> </v>
      </c>
      <c r="AH56" s="295" t="str">
        <f t="shared" si="72"/>
        <v xml:space="preserve"> </v>
      </c>
      <c r="AI56" s="295" t="str">
        <f t="shared" si="73"/>
        <v xml:space="preserve"> </v>
      </c>
      <c r="AJ56" s="295" t="str">
        <f t="shared" si="74"/>
        <v xml:space="preserve"> </v>
      </c>
      <c r="AK56" s="295" t="str">
        <f t="shared" si="75"/>
        <v xml:space="preserve"> </v>
      </c>
      <c r="AL56" s="295" t="str">
        <f t="shared" si="76"/>
        <v xml:space="preserve"> </v>
      </c>
      <c r="AM56" s="295" t="str">
        <f t="shared" si="77"/>
        <v xml:space="preserve"> </v>
      </c>
      <c r="AN56" s="295" t="str">
        <f t="shared" si="78"/>
        <v xml:space="preserve"> </v>
      </c>
      <c r="AO56" s="296" t="str">
        <f t="shared" si="79"/>
        <v xml:space="preserve"> </v>
      </c>
    </row>
    <row r="57" spans="1:41" ht="16.5">
      <c r="A57" s="298" t="s">
        <v>303</v>
      </c>
      <c r="B57" s="293" t="str">
        <f t="shared" si="40"/>
        <v xml:space="preserve"> </v>
      </c>
      <c r="C57" s="293" t="str">
        <f t="shared" si="41"/>
        <v xml:space="preserve"> </v>
      </c>
      <c r="D57" s="293" t="str">
        <f t="shared" si="42"/>
        <v xml:space="preserve"> </v>
      </c>
      <c r="E57" s="293" t="str">
        <f t="shared" si="43"/>
        <v xml:space="preserve"> </v>
      </c>
      <c r="F57" s="293" t="str">
        <f t="shared" si="44"/>
        <v xml:space="preserve"> </v>
      </c>
      <c r="G57" s="293" t="str">
        <f t="shared" si="45"/>
        <v xml:space="preserve"> </v>
      </c>
      <c r="H57" s="293" t="str">
        <f t="shared" si="46"/>
        <v xml:space="preserve"> </v>
      </c>
      <c r="I57" s="293" t="str">
        <f t="shared" si="47"/>
        <v xml:space="preserve"> </v>
      </c>
      <c r="J57" s="293" t="str">
        <f t="shared" si="48"/>
        <v xml:space="preserve"> </v>
      </c>
      <c r="K57" s="293" t="str">
        <f t="shared" si="49"/>
        <v xml:space="preserve"> </v>
      </c>
      <c r="L57" s="293" t="str">
        <f t="shared" si="50"/>
        <v xml:space="preserve"> </v>
      </c>
      <c r="M57" s="293" t="str">
        <f t="shared" si="51"/>
        <v xml:space="preserve"> </v>
      </c>
      <c r="N57" s="293" t="str">
        <f t="shared" si="52"/>
        <v xml:space="preserve"> </v>
      </c>
      <c r="O57" s="294" t="str">
        <f t="shared" si="53"/>
        <v xml:space="preserve"> </v>
      </c>
      <c r="P57" s="294" t="str">
        <f t="shared" si="54"/>
        <v xml:space="preserve"> </v>
      </c>
      <c r="Q57" s="294" t="str">
        <f t="shared" si="55"/>
        <v xml:space="preserve"> </v>
      </c>
      <c r="R57" s="294" t="str">
        <f t="shared" si="56"/>
        <v xml:space="preserve"> </v>
      </c>
      <c r="S57" s="294" t="str">
        <f t="shared" si="57"/>
        <v xml:space="preserve"> </v>
      </c>
      <c r="T57" s="294" t="str">
        <f t="shared" si="58"/>
        <v xml:space="preserve"> </v>
      </c>
      <c r="U57" s="294" t="str">
        <f t="shared" si="59"/>
        <v xml:space="preserve"> </v>
      </c>
      <c r="V57" s="295" t="str">
        <f t="shared" si="60"/>
        <v xml:space="preserve"> </v>
      </c>
      <c r="W57" s="295" t="str">
        <f t="shared" si="61"/>
        <v xml:space="preserve"> </v>
      </c>
      <c r="X57" s="295" t="str">
        <f t="shared" si="62"/>
        <v xml:space="preserve"> </v>
      </c>
      <c r="Y57" s="295" t="str">
        <f t="shared" si="63"/>
        <v xml:space="preserve"> </v>
      </c>
      <c r="Z57" s="295" t="str">
        <f t="shared" si="64"/>
        <v xml:space="preserve"> </v>
      </c>
      <c r="AA57" s="295" t="str">
        <f t="shared" si="65"/>
        <v xml:space="preserve"> </v>
      </c>
      <c r="AB57" s="295" t="str">
        <f t="shared" si="66"/>
        <v xml:space="preserve"> </v>
      </c>
      <c r="AC57" s="295" t="str">
        <f t="shared" si="67"/>
        <v xml:space="preserve"> </v>
      </c>
      <c r="AD57" s="295" t="str">
        <f t="shared" si="68"/>
        <v xml:space="preserve"> </v>
      </c>
      <c r="AE57" s="295" t="str">
        <f t="shared" si="69"/>
        <v xml:space="preserve"> </v>
      </c>
      <c r="AF57" s="295" t="str">
        <f t="shared" si="70"/>
        <v xml:space="preserve"> </v>
      </c>
      <c r="AG57" s="295" t="str">
        <f t="shared" si="71"/>
        <v xml:space="preserve"> </v>
      </c>
      <c r="AH57" s="295" t="str">
        <f t="shared" si="72"/>
        <v xml:space="preserve"> </v>
      </c>
      <c r="AI57" s="295" t="str">
        <f t="shared" si="73"/>
        <v xml:space="preserve"> </v>
      </c>
      <c r="AJ57" s="295" t="str">
        <f t="shared" si="74"/>
        <v xml:space="preserve"> </v>
      </c>
      <c r="AK57" s="295" t="str">
        <f t="shared" si="75"/>
        <v xml:space="preserve"> </v>
      </c>
      <c r="AL57" s="295" t="str">
        <f t="shared" si="76"/>
        <v xml:space="preserve"> </v>
      </c>
      <c r="AM57" s="295" t="str">
        <f t="shared" si="77"/>
        <v xml:space="preserve"> </v>
      </c>
      <c r="AN57" s="295" t="str">
        <f t="shared" si="78"/>
        <v xml:space="preserve"> </v>
      </c>
      <c r="AO57" s="296" t="str">
        <f t="shared" si="79"/>
        <v xml:space="preserve"> </v>
      </c>
    </row>
    <row r="58" spans="1:41" ht="16.5">
      <c r="A58" s="298" t="s">
        <v>304</v>
      </c>
      <c r="B58" s="293" t="str">
        <f t="shared" si="40"/>
        <v xml:space="preserve"> </v>
      </c>
      <c r="C58" s="293" t="str">
        <f t="shared" si="41"/>
        <v xml:space="preserve"> </v>
      </c>
      <c r="D58" s="293" t="str">
        <f t="shared" si="42"/>
        <v xml:space="preserve"> </v>
      </c>
      <c r="E58" s="293" t="str">
        <f t="shared" si="43"/>
        <v xml:space="preserve"> </v>
      </c>
      <c r="F58" s="293" t="str">
        <f t="shared" si="44"/>
        <v xml:space="preserve"> </v>
      </c>
      <c r="G58" s="293" t="str">
        <f t="shared" si="45"/>
        <v xml:space="preserve"> </v>
      </c>
      <c r="H58" s="293" t="str">
        <f t="shared" si="46"/>
        <v xml:space="preserve"> </v>
      </c>
      <c r="I58" s="293" t="str">
        <f t="shared" si="47"/>
        <v xml:space="preserve"> </v>
      </c>
      <c r="J58" s="293" t="str">
        <f t="shared" si="48"/>
        <v xml:space="preserve"> </v>
      </c>
      <c r="K58" s="293" t="str">
        <f t="shared" si="49"/>
        <v xml:space="preserve"> </v>
      </c>
      <c r="L58" s="293" t="str">
        <f t="shared" si="50"/>
        <v xml:space="preserve"> </v>
      </c>
      <c r="M58" s="293" t="str">
        <f t="shared" si="51"/>
        <v xml:space="preserve"> </v>
      </c>
      <c r="N58" s="293" t="str">
        <f t="shared" si="52"/>
        <v xml:space="preserve"> </v>
      </c>
      <c r="O58" s="294" t="str">
        <f t="shared" si="53"/>
        <v xml:space="preserve"> </v>
      </c>
      <c r="P58" s="294" t="str">
        <f t="shared" si="54"/>
        <v xml:space="preserve"> </v>
      </c>
      <c r="Q58" s="294" t="str">
        <f t="shared" si="55"/>
        <v xml:space="preserve"> </v>
      </c>
      <c r="R58" s="294" t="str">
        <f t="shared" si="56"/>
        <v xml:space="preserve"> </v>
      </c>
      <c r="S58" s="294" t="str">
        <f t="shared" si="57"/>
        <v xml:space="preserve"> </v>
      </c>
      <c r="T58" s="294" t="str">
        <f t="shared" si="58"/>
        <v xml:space="preserve"> </v>
      </c>
      <c r="U58" s="294" t="str">
        <f t="shared" si="59"/>
        <v xml:space="preserve"> </v>
      </c>
      <c r="V58" s="295" t="str">
        <f t="shared" si="60"/>
        <v xml:space="preserve"> </v>
      </c>
      <c r="W58" s="295" t="str">
        <f t="shared" si="61"/>
        <v xml:space="preserve"> </v>
      </c>
      <c r="X58" s="295" t="str">
        <f t="shared" si="62"/>
        <v xml:space="preserve"> </v>
      </c>
      <c r="Y58" s="295" t="str">
        <f t="shared" si="63"/>
        <v xml:space="preserve"> </v>
      </c>
      <c r="Z58" s="295" t="str">
        <f t="shared" si="64"/>
        <v xml:space="preserve"> </v>
      </c>
      <c r="AA58" s="295" t="str">
        <f t="shared" si="65"/>
        <v xml:space="preserve"> </v>
      </c>
      <c r="AB58" s="295" t="str">
        <f t="shared" si="66"/>
        <v xml:space="preserve"> </v>
      </c>
      <c r="AC58" s="295" t="str">
        <f t="shared" si="67"/>
        <v xml:space="preserve"> </v>
      </c>
      <c r="AD58" s="295" t="str">
        <f t="shared" si="68"/>
        <v xml:space="preserve"> </v>
      </c>
      <c r="AE58" s="295" t="str">
        <f t="shared" si="69"/>
        <v xml:space="preserve"> </v>
      </c>
      <c r="AF58" s="295" t="str">
        <f t="shared" si="70"/>
        <v xml:space="preserve"> </v>
      </c>
      <c r="AG58" s="295" t="str">
        <f t="shared" si="71"/>
        <v xml:space="preserve"> </v>
      </c>
      <c r="AH58" s="295" t="str">
        <f t="shared" si="72"/>
        <v xml:space="preserve"> </v>
      </c>
      <c r="AI58" s="295" t="str">
        <f t="shared" si="73"/>
        <v xml:space="preserve"> </v>
      </c>
      <c r="AJ58" s="295" t="str">
        <f t="shared" si="74"/>
        <v xml:space="preserve"> </v>
      </c>
      <c r="AK58" s="295" t="str">
        <f t="shared" si="75"/>
        <v xml:space="preserve"> </v>
      </c>
      <c r="AL58" s="295" t="str">
        <f t="shared" si="76"/>
        <v xml:space="preserve"> </v>
      </c>
      <c r="AM58" s="295" t="str">
        <f t="shared" si="77"/>
        <v xml:space="preserve"> </v>
      </c>
      <c r="AN58" s="295" t="str">
        <f t="shared" si="78"/>
        <v xml:space="preserve"> </v>
      </c>
      <c r="AO58" s="296" t="str">
        <f t="shared" si="79"/>
        <v xml:space="preserve"> </v>
      </c>
    </row>
    <row r="59" spans="1:41" ht="16.5">
      <c r="A59" s="298" t="s">
        <v>305</v>
      </c>
      <c r="B59" s="293" t="str">
        <f t="shared" si="40"/>
        <v xml:space="preserve"> </v>
      </c>
      <c r="C59" s="293" t="str">
        <f t="shared" si="41"/>
        <v xml:space="preserve"> </v>
      </c>
      <c r="D59" s="293" t="str">
        <f t="shared" si="42"/>
        <v xml:space="preserve"> </v>
      </c>
      <c r="E59" s="293" t="str">
        <f t="shared" si="43"/>
        <v xml:space="preserve"> </v>
      </c>
      <c r="F59" s="293" t="str">
        <f t="shared" si="44"/>
        <v xml:space="preserve"> </v>
      </c>
      <c r="G59" s="293" t="str">
        <f t="shared" si="45"/>
        <v xml:space="preserve"> </v>
      </c>
      <c r="H59" s="293" t="str">
        <f t="shared" si="46"/>
        <v xml:space="preserve"> </v>
      </c>
      <c r="I59" s="293" t="str">
        <f t="shared" si="47"/>
        <v xml:space="preserve"> </v>
      </c>
      <c r="J59" s="293" t="str">
        <f t="shared" si="48"/>
        <v xml:space="preserve"> </v>
      </c>
      <c r="K59" s="293" t="str">
        <f t="shared" si="49"/>
        <v xml:space="preserve"> </v>
      </c>
      <c r="L59" s="293" t="str">
        <f t="shared" si="50"/>
        <v xml:space="preserve"> </v>
      </c>
      <c r="M59" s="293" t="str">
        <f t="shared" si="51"/>
        <v xml:space="preserve"> </v>
      </c>
      <c r="N59" s="293" t="str">
        <f t="shared" si="52"/>
        <v xml:space="preserve"> </v>
      </c>
      <c r="O59" s="294" t="str">
        <f t="shared" si="53"/>
        <v xml:space="preserve"> </v>
      </c>
      <c r="P59" s="294" t="str">
        <f t="shared" si="54"/>
        <v xml:space="preserve"> </v>
      </c>
      <c r="Q59" s="294" t="str">
        <f t="shared" si="55"/>
        <v xml:space="preserve"> </v>
      </c>
      <c r="R59" s="294" t="str">
        <f t="shared" si="56"/>
        <v xml:space="preserve"> </v>
      </c>
      <c r="S59" s="294" t="str">
        <f t="shared" si="57"/>
        <v xml:space="preserve"> </v>
      </c>
      <c r="T59" s="294" t="str">
        <f t="shared" si="58"/>
        <v xml:space="preserve"> </v>
      </c>
      <c r="U59" s="294" t="str">
        <f t="shared" si="59"/>
        <v xml:space="preserve"> </v>
      </c>
      <c r="V59" s="295" t="str">
        <f t="shared" si="60"/>
        <v xml:space="preserve"> </v>
      </c>
      <c r="W59" s="295" t="str">
        <f t="shared" si="61"/>
        <v xml:space="preserve"> </v>
      </c>
      <c r="X59" s="295" t="str">
        <f t="shared" si="62"/>
        <v xml:space="preserve"> </v>
      </c>
      <c r="Y59" s="295" t="str">
        <f t="shared" si="63"/>
        <v xml:space="preserve"> </v>
      </c>
      <c r="Z59" s="295" t="str">
        <f t="shared" si="64"/>
        <v xml:space="preserve"> </v>
      </c>
      <c r="AA59" s="295" t="str">
        <f t="shared" si="65"/>
        <v xml:space="preserve"> </v>
      </c>
      <c r="AB59" s="295" t="str">
        <f t="shared" si="66"/>
        <v xml:space="preserve"> </v>
      </c>
      <c r="AC59" s="295" t="str">
        <f t="shared" si="67"/>
        <v xml:space="preserve"> </v>
      </c>
      <c r="AD59" s="295" t="str">
        <f t="shared" si="68"/>
        <v xml:space="preserve"> </v>
      </c>
      <c r="AE59" s="295" t="str">
        <f t="shared" si="69"/>
        <v xml:space="preserve"> </v>
      </c>
      <c r="AF59" s="295" t="str">
        <f t="shared" si="70"/>
        <v xml:space="preserve"> </v>
      </c>
      <c r="AG59" s="295" t="str">
        <f t="shared" si="71"/>
        <v xml:space="preserve"> </v>
      </c>
      <c r="AH59" s="295" t="str">
        <f t="shared" si="72"/>
        <v xml:space="preserve"> </v>
      </c>
      <c r="AI59" s="295" t="str">
        <f t="shared" si="73"/>
        <v xml:space="preserve"> </v>
      </c>
      <c r="AJ59" s="295" t="str">
        <f t="shared" si="74"/>
        <v xml:space="preserve"> </v>
      </c>
      <c r="AK59" s="295" t="str">
        <f t="shared" si="75"/>
        <v xml:space="preserve"> </v>
      </c>
      <c r="AL59" s="295" t="str">
        <f t="shared" si="76"/>
        <v xml:space="preserve"> </v>
      </c>
      <c r="AM59" s="295" t="str">
        <f t="shared" si="77"/>
        <v xml:space="preserve"> </v>
      </c>
      <c r="AN59" s="295" t="str">
        <f t="shared" si="78"/>
        <v xml:space="preserve"> </v>
      </c>
      <c r="AO59" s="296" t="str">
        <f t="shared" si="79"/>
        <v xml:space="preserve"> </v>
      </c>
    </row>
    <row r="60" spans="1:41" ht="16.5">
      <c r="A60" s="298" t="s">
        <v>306</v>
      </c>
      <c r="B60" s="293" t="str">
        <f t="shared" si="40"/>
        <v xml:space="preserve"> </v>
      </c>
      <c r="C60" s="293" t="str">
        <f t="shared" si="41"/>
        <v xml:space="preserve"> </v>
      </c>
      <c r="D60" s="293" t="str">
        <f t="shared" si="42"/>
        <v xml:space="preserve"> </v>
      </c>
      <c r="E60" s="293" t="str">
        <f t="shared" si="43"/>
        <v xml:space="preserve"> </v>
      </c>
      <c r="F60" s="293" t="str">
        <f t="shared" si="44"/>
        <v xml:space="preserve"> </v>
      </c>
      <c r="G60" s="293" t="str">
        <f t="shared" si="45"/>
        <v xml:space="preserve"> </v>
      </c>
      <c r="H60" s="293" t="str">
        <f t="shared" si="46"/>
        <v xml:space="preserve"> </v>
      </c>
      <c r="I60" s="293" t="str">
        <f t="shared" si="47"/>
        <v xml:space="preserve"> </v>
      </c>
      <c r="J60" s="293" t="str">
        <f t="shared" si="48"/>
        <v xml:space="preserve"> </v>
      </c>
      <c r="K60" s="293" t="str">
        <f t="shared" si="49"/>
        <v xml:space="preserve"> </v>
      </c>
      <c r="L60" s="293" t="str">
        <f t="shared" si="50"/>
        <v xml:space="preserve"> </v>
      </c>
      <c r="M60" s="293" t="str">
        <f t="shared" si="51"/>
        <v xml:space="preserve"> </v>
      </c>
      <c r="N60" s="293" t="str">
        <f t="shared" si="52"/>
        <v xml:space="preserve"> </v>
      </c>
      <c r="O60" s="294" t="str">
        <f t="shared" si="53"/>
        <v xml:space="preserve"> </v>
      </c>
      <c r="P60" s="294" t="str">
        <f t="shared" si="54"/>
        <v xml:space="preserve"> </v>
      </c>
      <c r="Q60" s="294" t="str">
        <f t="shared" si="55"/>
        <v xml:space="preserve"> </v>
      </c>
      <c r="R60" s="294" t="str">
        <f t="shared" si="56"/>
        <v xml:space="preserve"> </v>
      </c>
      <c r="S60" s="294" t="str">
        <f t="shared" si="57"/>
        <v xml:space="preserve"> </v>
      </c>
      <c r="T60" s="294" t="str">
        <f t="shared" si="58"/>
        <v xml:space="preserve"> </v>
      </c>
      <c r="U60" s="294" t="str">
        <f t="shared" si="59"/>
        <v xml:space="preserve"> </v>
      </c>
      <c r="V60" s="295" t="str">
        <f t="shared" si="60"/>
        <v xml:space="preserve"> </v>
      </c>
      <c r="W60" s="295" t="str">
        <f t="shared" si="61"/>
        <v xml:space="preserve"> </v>
      </c>
      <c r="X60" s="295" t="str">
        <f t="shared" si="62"/>
        <v xml:space="preserve"> </v>
      </c>
      <c r="Y60" s="295" t="str">
        <f t="shared" si="63"/>
        <v xml:space="preserve"> </v>
      </c>
      <c r="Z60" s="295" t="str">
        <f t="shared" si="64"/>
        <v xml:space="preserve"> </v>
      </c>
      <c r="AA60" s="295" t="str">
        <f t="shared" si="65"/>
        <v xml:space="preserve"> </v>
      </c>
      <c r="AB60" s="295" t="str">
        <f t="shared" si="66"/>
        <v xml:space="preserve"> </v>
      </c>
      <c r="AC60" s="295" t="str">
        <f t="shared" si="67"/>
        <v xml:space="preserve"> </v>
      </c>
      <c r="AD60" s="295" t="str">
        <f t="shared" si="68"/>
        <v xml:space="preserve"> </v>
      </c>
      <c r="AE60" s="295" t="str">
        <f t="shared" si="69"/>
        <v xml:space="preserve"> </v>
      </c>
      <c r="AF60" s="295" t="str">
        <f t="shared" si="70"/>
        <v xml:space="preserve"> </v>
      </c>
      <c r="AG60" s="295" t="str">
        <f t="shared" si="71"/>
        <v xml:space="preserve"> </v>
      </c>
      <c r="AH60" s="295" t="str">
        <f t="shared" si="72"/>
        <v xml:space="preserve"> </v>
      </c>
      <c r="AI60" s="295" t="str">
        <f t="shared" si="73"/>
        <v xml:space="preserve"> </v>
      </c>
      <c r="AJ60" s="295" t="str">
        <f t="shared" si="74"/>
        <v xml:space="preserve"> </v>
      </c>
      <c r="AK60" s="295" t="str">
        <f t="shared" si="75"/>
        <v xml:space="preserve"> </v>
      </c>
      <c r="AL60" s="295" t="str">
        <f t="shared" si="76"/>
        <v xml:space="preserve"> </v>
      </c>
      <c r="AM60" s="295" t="str">
        <f t="shared" si="77"/>
        <v xml:space="preserve"> </v>
      </c>
      <c r="AN60" s="295" t="str">
        <f t="shared" si="78"/>
        <v xml:space="preserve"> </v>
      </c>
      <c r="AO60" s="296" t="str">
        <f t="shared" si="79"/>
        <v xml:space="preserve"> </v>
      </c>
    </row>
    <row r="61" spans="1:41" ht="16.5">
      <c r="A61" s="298" t="s">
        <v>417</v>
      </c>
      <c r="B61" s="293" t="str">
        <f t="shared" si="40"/>
        <v xml:space="preserve"> </v>
      </c>
      <c r="C61" s="293" t="str">
        <f t="shared" si="41"/>
        <v xml:space="preserve"> </v>
      </c>
      <c r="D61" s="293" t="str">
        <f t="shared" si="42"/>
        <v xml:space="preserve"> </v>
      </c>
      <c r="E61" s="293" t="str">
        <f t="shared" si="43"/>
        <v xml:space="preserve"> </v>
      </c>
      <c r="F61" s="293" t="str">
        <f t="shared" si="44"/>
        <v xml:space="preserve"> </v>
      </c>
      <c r="G61" s="293" t="str">
        <f t="shared" si="45"/>
        <v xml:space="preserve"> </v>
      </c>
      <c r="H61" s="293" t="str">
        <f t="shared" si="46"/>
        <v xml:space="preserve"> </v>
      </c>
      <c r="I61" s="293" t="str">
        <f t="shared" si="47"/>
        <v xml:space="preserve"> </v>
      </c>
      <c r="J61" s="293" t="str">
        <f t="shared" si="48"/>
        <v xml:space="preserve"> </v>
      </c>
      <c r="K61" s="293" t="str">
        <f t="shared" si="49"/>
        <v xml:space="preserve"> </v>
      </c>
      <c r="L61" s="293" t="str">
        <f t="shared" si="50"/>
        <v xml:space="preserve"> </v>
      </c>
      <c r="M61" s="293" t="str">
        <f t="shared" si="51"/>
        <v xml:space="preserve"> </v>
      </c>
      <c r="N61" s="293" t="str">
        <f t="shared" si="52"/>
        <v xml:space="preserve"> </v>
      </c>
      <c r="O61" s="294" t="str">
        <f t="shared" si="53"/>
        <v xml:space="preserve"> </v>
      </c>
      <c r="P61" s="294" t="str">
        <f t="shared" si="54"/>
        <v xml:space="preserve"> </v>
      </c>
      <c r="Q61" s="294" t="str">
        <f t="shared" si="55"/>
        <v xml:space="preserve"> </v>
      </c>
      <c r="R61" s="294" t="str">
        <f t="shared" si="56"/>
        <v xml:space="preserve"> </v>
      </c>
      <c r="S61" s="294" t="str">
        <f t="shared" si="57"/>
        <v xml:space="preserve"> </v>
      </c>
      <c r="T61" s="294" t="str">
        <f t="shared" si="58"/>
        <v xml:space="preserve"> </v>
      </c>
      <c r="U61" s="294" t="str">
        <f t="shared" si="59"/>
        <v xml:space="preserve"> </v>
      </c>
      <c r="V61" s="295" t="str">
        <f t="shared" si="60"/>
        <v xml:space="preserve"> </v>
      </c>
      <c r="W61" s="295" t="str">
        <f t="shared" si="61"/>
        <v xml:space="preserve"> </v>
      </c>
      <c r="X61" s="295" t="str">
        <f t="shared" si="62"/>
        <v xml:space="preserve"> </v>
      </c>
      <c r="Y61" s="295" t="str">
        <f t="shared" si="63"/>
        <v xml:space="preserve"> </v>
      </c>
      <c r="Z61" s="295" t="str">
        <f t="shared" si="64"/>
        <v xml:space="preserve"> </v>
      </c>
      <c r="AA61" s="295" t="str">
        <f t="shared" si="65"/>
        <v xml:space="preserve"> </v>
      </c>
      <c r="AB61" s="295" t="str">
        <f t="shared" si="66"/>
        <v xml:space="preserve"> </v>
      </c>
      <c r="AC61" s="295" t="str">
        <f t="shared" si="67"/>
        <v xml:space="preserve"> </v>
      </c>
      <c r="AD61" s="295" t="str">
        <f t="shared" si="68"/>
        <v xml:space="preserve"> </v>
      </c>
      <c r="AE61" s="295" t="str">
        <f t="shared" si="69"/>
        <v xml:space="preserve"> </v>
      </c>
      <c r="AF61" s="295" t="str">
        <f t="shared" si="70"/>
        <v xml:space="preserve"> </v>
      </c>
      <c r="AG61" s="295" t="str">
        <f t="shared" si="71"/>
        <v xml:space="preserve"> </v>
      </c>
      <c r="AH61" s="295" t="str">
        <f t="shared" si="72"/>
        <v xml:space="preserve"> </v>
      </c>
      <c r="AI61" s="295" t="str">
        <f t="shared" si="73"/>
        <v xml:space="preserve"> </v>
      </c>
      <c r="AJ61" s="295" t="str">
        <f t="shared" si="74"/>
        <v xml:space="preserve"> </v>
      </c>
      <c r="AK61" s="295" t="str">
        <f t="shared" si="75"/>
        <v xml:space="preserve"> </v>
      </c>
      <c r="AL61" s="295" t="str">
        <f t="shared" si="76"/>
        <v xml:space="preserve"> </v>
      </c>
      <c r="AM61" s="295" t="str">
        <f t="shared" si="77"/>
        <v xml:space="preserve"> </v>
      </c>
      <c r="AN61" s="295" t="str">
        <f t="shared" si="78"/>
        <v xml:space="preserve"> </v>
      </c>
      <c r="AO61" s="296" t="str">
        <f t="shared" si="79"/>
        <v xml:space="preserve"> </v>
      </c>
    </row>
    <row r="62" spans="1:41" ht="17" thickBot="1">
      <c r="A62" s="298" t="s">
        <v>418</v>
      </c>
      <c r="B62" s="293" t="str">
        <f t="shared" si="40"/>
        <v xml:space="preserve"> </v>
      </c>
      <c r="C62" s="293" t="str">
        <f t="shared" si="41"/>
        <v xml:space="preserve"> </v>
      </c>
      <c r="D62" s="293" t="str">
        <f t="shared" si="42"/>
        <v xml:space="preserve"> </v>
      </c>
      <c r="E62" s="293" t="str">
        <f t="shared" si="43"/>
        <v xml:space="preserve"> </v>
      </c>
      <c r="F62" s="293" t="str">
        <f t="shared" si="44"/>
        <v xml:space="preserve"> </v>
      </c>
      <c r="G62" s="293" t="str">
        <f t="shared" si="45"/>
        <v xml:space="preserve"> </v>
      </c>
      <c r="H62" s="293" t="str">
        <f t="shared" si="46"/>
        <v xml:space="preserve"> </v>
      </c>
      <c r="I62" s="293" t="str">
        <f t="shared" si="47"/>
        <v xml:space="preserve"> </v>
      </c>
      <c r="J62" s="293" t="str">
        <f t="shared" si="48"/>
        <v xml:space="preserve"> </v>
      </c>
      <c r="K62" s="293" t="str">
        <f t="shared" si="49"/>
        <v xml:space="preserve"> </v>
      </c>
      <c r="L62" s="293" t="str">
        <f t="shared" si="50"/>
        <v xml:space="preserve"> </v>
      </c>
      <c r="M62" s="293" t="str">
        <f t="shared" si="51"/>
        <v xml:space="preserve"> </v>
      </c>
      <c r="N62" s="293" t="str">
        <f t="shared" si="52"/>
        <v xml:space="preserve"> </v>
      </c>
      <c r="O62" s="294" t="str">
        <f t="shared" si="53"/>
        <v xml:space="preserve"> </v>
      </c>
      <c r="P62" s="294" t="str">
        <f t="shared" si="54"/>
        <v xml:space="preserve"> </v>
      </c>
      <c r="Q62" s="294" t="str">
        <f t="shared" si="55"/>
        <v xml:space="preserve"> </v>
      </c>
      <c r="R62" s="294" t="str">
        <f t="shared" si="56"/>
        <v xml:space="preserve"> </v>
      </c>
      <c r="S62" s="294" t="str">
        <f t="shared" si="57"/>
        <v xml:space="preserve"> </v>
      </c>
      <c r="T62" s="294" t="str">
        <f t="shared" si="58"/>
        <v xml:space="preserve"> </v>
      </c>
      <c r="U62" s="294" t="str">
        <f t="shared" si="59"/>
        <v xml:space="preserve"> </v>
      </c>
      <c r="V62" s="295" t="str">
        <f t="shared" si="60"/>
        <v xml:space="preserve"> </v>
      </c>
      <c r="W62" s="295" t="str">
        <f t="shared" si="61"/>
        <v xml:space="preserve"> </v>
      </c>
      <c r="X62" s="295" t="str">
        <f t="shared" si="62"/>
        <v xml:space="preserve"> </v>
      </c>
      <c r="Y62" s="295" t="str">
        <f t="shared" si="63"/>
        <v xml:space="preserve"> </v>
      </c>
      <c r="Z62" s="295" t="str">
        <f t="shared" si="64"/>
        <v xml:space="preserve"> </v>
      </c>
      <c r="AA62" s="295" t="str">
        <f t="shared" si="65"/>
        <v xml:space="preserve"> </v>
      </c>
      <c r="AB62" s="295" t="str">
        <f t="shared" si="66"/>
        <v xml:space="preserve"> </v>
      </c>
      <c r="AC62" s="295" t="str">
        <f t="shared" si="67"/>
        <v xml:space="preserve"> </v>
      </c>
      <c r="AD62" s="295" t="str">
        <f t="shared" si="68"/>
        <v xml:space="preserve"> </v>
      </c>
      <c r="AE62" s="295" t="str">
        <f t="shared" si="69"/>
        <v xml:space="preserve"> </v>
      </c>
      <c r="AF62" s="295" t="str">
        <f t="shared" si="70"/>
        <v xml:space="preserve"> </v>
      </c>
      <c r="AG62" s="295" t="str">
        <f t="shared" si="71"/>
        <v xml:space="preserve"> </v>
      </c>
      <c r="AH62" s="295" t="str">
        <f t="shared" si="72"/>
        <v xml:space="preserve"> </v>
      </c>
      <c r="AI62" s="295" t="str">
        <f t="shared" si="73"/>
        <v xml:space="preserve"> </v>
      </c>
      <c r="AJ62" s="295" t="str">
        <f t="shared" si="74"/>
        <v xml:space="preserve"> </v>
      </c>
      <c r="AK62" s="295" t="str">
        <f t="shared" si="75"/>
        <v xml:space="preserve"> </v>
      </c>
      <c r="AL62" s="295" t="str">
        <f t="shared" si="76"/>
        <v xml:space="preserve"> </v>
      </c>
      <c r="AM62" s="295" t="str">
        <f t="shared" si="77"/>
        <v xml:space="preserve"> </v>
      </c>
      <c r="AN62" s="295" t="str">
        <f t="shared" si="78"/>
        <v xml:space="preserve"> </v>
      </c>
      <c r="AO62" s="296" t="str">
        <f t="shared" si="79"/>
        <v xml:space="preserve"> </v>
      </c>
    </row>
    <row r="63" spans="1:41" ht="16.5">
      <c r="A63" s="297" t="s">
        <v>320</v>
      </c>
      <c r="B63" s="283" t="str">
        <f t="shared" si="40"/>
        <v xml:space="preserve"> </v>
      </c>
      <c r="C63" s="283" t="str">
        <f t="shared" si="41"/>
        <v xml:space="preserve"> </v>
      </c>
      <c r="D63" s="283" t="str">
        <f t="shared" si="42"/>
        <v xml:space="preserve"> </v>
      </c>
      <c r="E63" s="283" t="str">
        <f t="shared" si="43"/>
        <v xml:space="preserve"> </v>
      </c>
      <c r="F63" s="283" t="str">
        <f t="shared" si="44"/>
        <v xml:space="preserve"> </v>
      </c>
      <c r="G63" s="283" t="str">
        <f t="shared" si="45"/>
        <v xml:space="preserve"> </v>
      </c>
      <c r="H63" s="283" t="str">
        <f t="shared" si="46"/>
        <v xml:space="preserve"> </v>
      </c>
      <c r="I63" s="283" t="str">
        <f t="shared" si="47"/>
        <v xml:space="preserve"> </v>
      </c>
      <c r="J63" s="283" t="str">
        <f t="shared" si="48"/>
        <v xml:space="preserve"> </v>
      </c>
      <c r="K63" s="283" t="str">
        <f t="shared" si="49"/>
        <v xml:space="preserve"> </v>
      </c>
      <c r="L63" s="283" t="str">
        <f t="shared" si="50"/>
        <v xml:space="preserve"> </v>
      </c>
      <c r="M63" s="283" t="str">
        <f t="shared" si="51"/>
        <v xml:space="preserve"> </v>
      </c>
      <c r="N63" s="283" t="str">
        <f t="shared" si="52"/>
        <v xml:space="preserve"> </v>
      </c>
      <c r="O63" s="284" t="str">
        <f t="shared" si="53"/>
        <v xml:space="preserve"> </v>
      </c>
      <c r="P63" s="284" t="str">
        <f t="shared" si="54"/>
        <v xml:space="preserve"> </v>
      </c>
      <c r="Q63" s="284" t="str">
        <f t="shared" si="55"/>
        <v xml:space="preserve"> </v>
      </c>
      <c r="R63" s="284" t="str">
        <f t="shared" si="56"/>
        <v xml:space="preserve"> </v>
      </c>
      <c r="S63" s="284" t="str">
        <f t="shared" si="57"/>
        <v xml:space="preserve"> </v>
      </c>
      <c r="T63" s="284" t="str">
        <f t="shared" si="58"/>
        <v xml:space="preserve"> </v>
      </c>
      <c r="U63" s="284" t="str">
        <f t="shared" si="59"/>
        <v xml:space="preserve"> </v>
      </c>
      <c r="V63" s="285" t="str">
        <f t="shared" si="60"/>
        <v xml:space="preserve"> </v>
      </c>
      <c r="W63" s="285" t="str">
        <f t="shared" si="61"/>
        <v xml:space="preserve"> </v>
      </c>
      <c r="X63" s="285" t="str">
        <f t="shared" si="62"/>
        <v xml:space="preserve"> </v>
      </c>
      <c r="Y63" s="285" t="str">
        <f t="shared" si="63"/>
        <v xml:space="preserve"> </v>
      </c>
      <c r="Z63" s="285" t="str">
        <f t="shared" si="64"/>
        <v xml:space="preserve"> </v>
      </c>
      <c r="AA63" s="285" t="str">
        <f t="shared" si="65"/>
        <v xml:space="preserve"> </v>
      </c>
      <c r="AB63" s="285" t="str">
        <f t="shared" si="66"/>
        <v xml:space="preserve"> </v>
      </c>
      <c r="AC63" s="285" t="str">
        <f t="shared" si="67"/>
        <v xml:space="preserve"> </v>
      </c>
      <c r="AD63" s="285" t="str">
        <f t="shared" si="68"/>
        <v xml:space="preserve"> </v>
      </c>
      <c r="AE63" s="285" t="str">
        <f t="shared" si="69"/>
        <v xml:space="preserve"> </v>
      </c>
      <c r="AF63" s="285" t="str">
        <f t="shared" si="70"/>
        <v xml:space="preserve"> </v>
      </c>
      <c r="AG63" s="285" t="str">
        <f t="shared" si="71"/>
        <v xml:space="preserve"> </v>
      </c>
      <c r="AH63" s="285" t="str">
        <f t="shared" si="72"/>
        <v xml:space="preserve"> </v>
      </c>
      <c r="AI63" s="285" t="str">
        <f t="shared" si="73"/>
        <v xml:space="preserve"> </v>
      </c>
      <c r="AJ63" s="285" t="str">
        <f t="shared" si="74"/>
        <v xml:space="preserve"> </v>
      </c>
      <c r="AK63" s="285" t="str">
        <f t="shared" si="75"/>
        <v xml:space="preserve"> </v>
      </c>
      <c r="AL63" s="285" t="str">
        <f t="shared" si="76"/>
        <v xml:space="preserve"> </v>
      </c>
      <c r="AM63" s="285" t="str">
        <f t="shared" si="77"/>
        <v xml:space="preserve"> </v>
      </c>
      <c r="AN63" s="285" t="str">
        <f t="shared" si="78"/>
        <v xml:space="preserve"> </v>
      </c>
      <c r="AO63" s="286" t="str">
        <f t="shared" si="79"/>
        <v xml:space="preserve"> </v>
      </c>
    </row>
    <row r="64" spans="1:41" ht="16.5">
      <c r="A64" s="298" t="s">
        <v>321</v>
      </c>
      <c r="B64" s="113" t="str">
        <f t="shared" si="40"/>
        <v xml:space="preserve"> </v>
      </c>
      <c r="C64" s="113" t="str">
        <f t="shared" si="41"/>
        <v xml:space="preserve"> </v>
      </c>
      <c r="D64" s="113" t="str">
        <f t="shared" si="42"/>
        <v xml:space="preserve"> </v>
      </c>
      <c r="E64" s="113" t="str">
        <f t="shared" si="43"/>
        <v xml:space="preserve"> </v>
      </c>
      <c r="F64" s="113" t="str">
        <f t="shared" si="44"/>
        <v xml:space="preserve"> </v>
      </c>
      <c r="G64" s="113" t="str">
        <f t="shared" si="45"/>
        <v xml:space="preserve"> </v>
      </c>
      <c r="H64" s="113" t="str">
        <f t="shared" si="46"/>
        <v xml:space="preserve"> </v>
      </c>
      <c r="I64" s="113" t="str">
        <f t="shared" si="47"/>
        <v xml:space="preserve"> </v>
      </c>
      <c r="J64" s="113" t="str">
        <f t="shared" si="48"/>
        <v xml:space="preserve"> </v>
      </c>
      <c r="K64" s="113" t="str">
        <f t="shared" si="49"/>
        <v xml:space="preserve"> </v>
      </c>
      <c r="L64" s="113" t="str">
        <f t="shared" si="50"/>
        <v xml:space="preserve"> </v>
      </c>
      <c r="M64" s="113" t="str">
        <f t="shared" si="51"/>
        <v xml:space="preserve"> </v>
      </c>
      <c r="N64" s="113" t="str">
        <f t="shared" si="52"/>
        <v xml:space="preserve"> </v>
      </c>
      <c r="O64" s="114" t="str">
        <f t="shared" si="53"/>
        <v xml:space="preserve"> </v>
      </c>
      <c r="P64" s="114" t="str">
        <f t="shared" si="54"/>
        <v xml:space="preserve"> </v>
      </c>
      <c r="Q64" s="114" t="str">
        <f t="shared" si="55"/>
        <v xml:space="preserve"> </v>
      </c>
      <c r="R64" s="114" t="str">
        <f t="shared" si="56"/>
        <v xml:space="preserve"> </v>
      </c>
      <c r="S64" s="114" t="str">
        <f t="shared" si="57"/>
        <v xml:space="preserve"> </v>
      </c>
      <c r="T64" s="114" t="str">
        <f t="shared" si="58"/>
        <v xml:space="preserve"> </v>
      </c>
      <c r="U64" s="114" t="str">
        <f t="shared" si="59"/>
        <v xml:space="preserve"> </v>
      </c>
      <c r="V64" s="115" t="str">
        <f t="shared" si="60"/>
        <v xml:space="preserve"> </v>
      </c>
      <c r="W64" s="115" t="str">
        <f t="shared" si="61"/>
        <v xml:space="preserve"> </v>
      </c>
      <c r="X64" s="115" t="str">
        <f t="shared" si="62"/>
        <v xml:space="preserve"> </v>
      </c>
      <c r="Y64" s="115" t="str">
        <f t="shared" si="63"/>
        <v xml:space="preserve"> </v>
      </c>
      <c r="Z64" s="115" t="str">
        <f t="shared" si="64"/>
        <v xml:space="preserve"> </v>
      </c>
      <c r="AA64" s="115" t="str">
        <f t="shared" si="65"/>
        <v xml:space="preserve"> </v>
      </c>
      <c r="AB64" s="115" t="str">
        <f t="shared" si="66"/>
        <v xml:space="preserve"> </v>
      </c>
      <c r="AC64" s="115" t="str">
        <f t="shared" si="67"/>
        <v xml:space="preserve"> </v>
      </c>
      <c r="AD64" s="115" t="str">
        <f t="shared" si="68"/>
        <v xml:space="preserve"> </v>
      </c>
      <c r="AE64" s="115" t="str">
        <f t="shared" si="69"/>
        <v xml:space="preserve"> </v>
      </c>
      <c r="AF64" s="115" t="str">
        <f t="shared" si="70"/>
        <v xml:space="preserve"> </v>
      </c>
      <c r="AG64" s="115" t="str">
        <f t="shared" si="71"/>
        <v xml:space="preserve"> </v>
      </c>
      <c r="AH64" s="115" t="str">
        <f t="shared" si="72"/>
        <v xml:space="preserve"> </v>
      </c>
      <c r="AI64" s="115" t="str">
        <f t="shared" si="73"/>
        <v xml:space="preserve"> </v>
      </c>
      <c r="AJ64" s="115" t="str">
        <f t="shared" si="74"/>
        <v xml:space="preserve"> </v>
      </c>
      <c r="AK64" s="115" t="str">
        <f t="shared" si="75"/>
        <v xml:space="preserve"> </v>
      </c>
      <c r="AL64" s="115" t="str">
        <f t="shared" si="76"/>
        <v xml:space="preserve"> </v>
      </c>
      <c r="AM64" s="115" t="str">
        <f t="shared" si="77"/>
        <v xml:space="preserve"> </v>
      </c>
      <c r="AN64" s="115" t="str">
        <f t="shared" si="78"/>
        <v xml:space="preserve"> </v>
      </c>
      <c r="AO64" s="287" t="str">
        <f t="shared" si="79"/>
        <v xml:space="preserve"> </v>
      </c>
    </row>
    <row r="65" spans="1:41" ht="16.5">
      <c r="A65" s="298" t="s">
        <v>322</v>
      </c>
      <c r="B65" s="113" t="str">
        <f t="shared" si="40"/>
        <v xml:space="preserve"> </v>
      </c>
      <c r="C65" s="113" t="str">
        <f t="shared" si="41"/>
        <v xml:space="preserve"> </v>
      </c>
      <c r="D65" s="113" t="str">
        <f t="shared" si="42"/>
        <v xml:space="preserve"> </v>
      </c>
      <c r="E65" s="113" t="str">
        <f t="shared" si="43"/>
        <v xml:space="preserve"> </v>
      </c>
      <c r="F65" s="113" t="str">
        <f t="shared" si="44"/>
        <v xml:space="preserve"> </v>
      </c>
      <c r="G65" s="113" t="str">
        <f t="shared" si="45"/>
        <v xml:space="preserve"> </v>
      </c>
      <c r="H65" s="113" t="str">
        <f t="shared" si="46"/>
        <v xml:space="preserve"> </v>
      </c>
      <c r="I65" s="113" t="str">
        <f t="shared" si="47"/>
        <v xml:space="preserve"> </v>
      </c>
      <c r="J65" s="113" t="str">
        <f t="shared" si="48"/>
        <v xml:space="preserve"> </v>
      </c>
      <c r="K65" s="113" t="str">
        <f t="shared" si="49"/>
        <v xml:space="preserve"> </v>
      </c>
      <c r="L65" s="113" t="str">
        <f t="shared" si="50"/>
        <v xml:space="preserve"> </v>
      </c>
      <c r="M65" s="113" t="str">
        <f t="shared" si="51"/>
        <v xml:space="preserve"> </v>
      </c>
      <c r="N65" s="113" t="str">
        <f t="shared" si="52"/>
        <v xml:space="preserve"> </v>
      </c>
      <c r="O65" s="114" t="str">
        <f t="shared" si="53"/>
        <v xml:space="preserve"> </v>
      </c>
      <c r="P65" s="114" t="str">
        <f t="shared" si="54"/>
        <v xml:space="preserve"> </v>
      </c>
      <c r="Q65" s="114" t="str">
        <f t="shared" si="55"/>
        <v xml:space="preserve"> </v>
      </c>
      <c r="R65" s="114" t="str">
        <f t="shared" si="56"/>
        <v xml:space="preserve"> </v>
      </c>
      <c r="S65" s="114" t="str">
        <f t="shared" si="57"/>
        <v xml:space="preserve"> </v>
      </c>
      <c r="T65" s="114" t="str">
        <f t="shared" si="58"/>
        <v xml:space="preserve"> </v>
      </c>
      <c r="U65" s="114" t="str">
        <f t="shared" si="59"/>
        <v xml:space="preserve"> </v>
      </c>
      <c r="V65" s="115" t="str">
        <f t="shared" si="60"/>
        <v xml:space="preserve"> </v>
      </c>
      <c r="W65" s="115" t="str">
        <f t="shared" si="61"/>
        <v xml:space="preserve"> </v>
      </c>
      <c r="X65" s="115" t="str">
        <f t="shared" si="62"/>
        <v xml:space="preserve"> </v>
      </c>
      <c r="Y65" s="115" t="str">
        <f t="shared" si="63"/>
        <v xml:space="preserve"> </v>
      </c>
      <c r="Z65" s="115" t="str">
        <f t="shared" si="64"/>
        <v xml:space="preserve"> </v>
      </c>
      <c r="AA65" s="115" t="str">
        <f t="shared" si="65"/>
        <v xml:space="preserve"> </v>
      </c>
      <c r="AB65" s="115" t="str">
        <f t="shared" si="66"/>
        <v xml:space="preserve"> </v>
      </c>
      <c r="AC65" s="115" t="str">
        <f t="shared" si="67"/>
        <v xml:space="preserve"> </v>
      </c>
      <c r="AD65" s="115" t="str">
        <f t="shared" si="68"/>
        <v xml:space="preserve"> </v>
      </c>
      <c r="AE65" s="115" t="str">
        <f t="shared" si="69"/>
        <v xml:space="preserve"> </v>
      </c>
      <c r="AF65" s="115" t="str">
        <f t="shared" si="70"/>
        <v xml:space="preserve"> </v>
      </c>
      <c r="AG65" s="115" t="str">
        <f t="shared" si="71"/>
        <v xml:space="preserve"> </v>
      </c>
      <c r="AH65" s="115" t="str">
        <f t="shared" si="72"/>
        <v xml:space="preserve"> </v>
      </c>
      <c r="AI65" s="115" t="str">
        <f t="shared" si="73"/>
        <v xml:space="preserve"> </v>
      </c>
      <c r="AJ65" s="115" t="str">
        <f t="shared" si="74"/>
        <v xml:space="preserve"> </v>
      </c>
      <c r="AK65" s="115" t="str">
        <f t="shared" si="75"/>
        <v xml:space="preserve"> </v>
      </c>
      <c r="AL65" s="115" t="str">
        <f t="shared" si="76"/>
        <v xml:space="preserve"> </v>
      </c>
      <c r="AM65" s="115" t="str">
        <f t="shared" si="77"/>
        <v xml:space="preserve"> </v>
      </c>
      <c r="AN65" s="115" t="str">
        <f t="shared" si="78"/>
        <v xml:space="preserve"> </v>
      </c>
      <c r="AO65" s="287" t="str">
        <f t="shared" si="79"/>
        <v xml:space="preserve"> </v>
      </c>
    </row>
    <row r="66" spans="1:41" ht="16.5">
      <c r="A66" s="298" t="s">
        <v>323</v>
      </c>
      <c r="B66" s="113" t="str">
        <f t="shared" si="40"/>
        <v xml:space="preserve"> </v>
      </c>
      <c r="C66" s="113" t="str">
        <f t="shared" si="41"/>
        <v xml:space="preserve"> </v>
      </c>
      <c r="D66" s="113" t="str">
        <f t="shared" si="42"/>
        <v xml:space="preserve"> </v>
      </c>
      <c r="E66" s="113" t="str">
        <f t="shared" si="43"/>
        <v xml:space="preserve"> </v>
      </c>
      <c r="F66" s="113" t="str">
        <f t="shared" si="44"/>
        <v xml:space="preserve"> </v>
      </c>
      <c r="G66" s="113" t="str">
        <f t="shared" si="45"/>
        <v xml:space="preserve"> </v>
      </c>
      <c r="H66" s="113" t="str">
        <f t="shared" si="46"/>
        <v xml:space="preserve"> </v>
      </c>
      <c r="I66" s="113" t="str">
        <f t="shared" si="47"/>
        <v xml:space="preserve"> </v>
      </c>
      <c r="J66" s="113" t="str">
        <f t="shared" si="48"/>
        <v xml:space="preserve"> </v>
      </c>
      <c r="K66" s="113" t="str">
        <f t="shared" si="49"/>
        <v xml:space="preserve"> </v>
      </c>
      <c r="L66" s="113" t="str">
        <f t="shared" si="50"/>
        <v xml:space="preserve"> </v>
      </c>
      <c r="M66" s="113" t="str">
        <f t="shared" si="51"/>
        <v xml:space="preserve"> </v>
      </c>
      <c r="N66" s="113" t="str">
        <f t="shared" si="52"/>
        <v xml:space="preserve"> </v>
      </c>
      <c r="O66" s="114" t="str">
        <f t="shared" si="53"/>
        <v xml:space="preserve"> </v>
      </c>
      <c r="P66" s="114" t="str">
        <f t="shared" si="54"/>
        <v xml:space="preserve"> </v>
      </c>
      <c r="Q66" s="114" t="str">
        <f t="shared" si="55"/>
        <v xml:space="preserve"> </v>
      </c>
      <c r="R66" s="114" t="str">
        <f t="shared" si="56"/>
        <v xml:space="preserve"> </v>
      </c>
      <c r="S66" s="114" t="str">
        <f t="shared" si="57"/>
        <v xml:space="preserve"> </v>
      </c>
      <c r="T66" s="114" t="str">
        <f t="shared" si="58"/>
        <v xml:space="preserve"> </v>
      </c>
      <c r="U66" s="114" t="str">
        <f t="shared" si="59"/>
        <v xml:space="preserve"> </v>
      </c>
      <c r="V66" s="115" t="str">
        <f t="shared" si="60"/>
        <v xml:space="preserve"> </v>
      </c>
      <c r="W66" s="115" t="str">
        <f t="shared" si="61"/>
        <v xml:space="preserve"> </v>
      </c>
      <c r="X66" s="115" t="str">
        <f t="shared" si="62"/>
        <v xml:space="preserve"> </v>
      </c>
      <c r="Y66" s="115" t="str">
        <f t="shared" si="63"/>
        <v xml:space="preserve"> </v>
      </c>
      <c r="Z66" s="115" t="str">
        <f t="shared" si="64"/>
        <v xml:space="preserve"> </v>
      </c>
      <c r="AA66" s="115" t="str">
        <f t="shared" si="65"/>
        <v xml:space="preserve"> </v>
      </c>
      <c r="AB66" s="115" t="str">
        <f t="shared" si="66"/>
        <v xml:space="preserve"> </v>
      </c>
      <c r="AC66" s="115" t="str">
        <f t="shared" si="67"/>
        <v xml:space="preserve"> </v>
      </c>
      <c r="AD66" s="115" t="str">
        <f t="shared" si="68"/>
        <v xml:space="preserve"> </v>
      </c>
      <c r="AE66" s="115" t="str">
        <f t="shared" si="69"/>
        <v xml:space="preserve"> </v>
      </c>
      <c r="AF66" s="115" t="str">
        <f t="shared" si="70"/>
        <v xml:space="preserve"> </v>
      </c>
      <c r="AG66" s="115" t="str">
        <f t="shared" si="71"/>
        <v xml:space="preserve"> </v>
      </c>
      <c r="AH66" s="115" t="str">
        <f t="shared" si="72"/>
        <v xml:space="preserve"> </v>
      </c>
      <c r="AI66" s="115" t="str">
        <f t="shared" si="73"/>
        <v xml:space="preserve"> </v>
      </c>
      <c r="AJ66" s="115" t="str">
        <f t="shared" si="74"/>
        <v xml:space="preserve"> </v>
      </c>
      <c r="AK66" s="115" t="str">
        <f t="shared" si="75"/>
        <v xml:space="preserve"> </v>
      </c>
      <c r="AL66" s="115" t="str">
        <f t="shared" si="76"/>
        <v xml:space="preserve"> </v>
      </c>
      <c r="AM66" s="115" t="str">
        <f t="shared" si="77"/>
        <v xml:space="preserve"> </v>
      </c>
      <c r="AN66" s="115" t="str">
        <f t="shared" si="78"/>
        <v xml:space="preserve"> </v>
      </c>
      <c r="AO66" s="287" t="str">
        <f t="shared" si="79"/>
        <v xml:space="preserve"> </v>
      </c>
    </row>
    <row r="67" spans="1:41" ht="16.5">
      <c r="A67" s="298" t="s">
        <v>324</v>
      </c>
      <c r="B67" s="113" t="str">
        <f t="shared" si="40"/>
        <v xml:space="preserve"> </v>
      </c>
      <c r="C67" s="113" t="str">
        <f t="shared" si="41"/>
        <v xml:space="preserve"> </v>
      </c>
      <c r="D67" s="113" t="str">
        <f t="shared" si="42"/>
        <v xml:space="preserve"> </v>
      </c>
      <c r="E67" s="113" t="str">
        <f t="shared" si="43"/>
        <v xml:space="preserve"> </v>
      </c>
      <c r="F67" s="113" t="str">
        <f t="shared" si="44"/>
        <v xml:space="preserve"> </v>
      </c>
      <c r="G67" s="113" t="str">
        <f t="shared" si="45"/>
        <v xml:space="preserve"> </v>
      </c>
      <c r="H67" s="113" t="str">
        <f t="shared" si="46"/>
        <v xml:space="preserve"> </v>
      </c>
      <c r="I67" s="113" t="str">
        <f t="shared" si="47"/>
        <v xml:space="preserve"> </v>
      </c>
      <c r="J67" s="113" t="str">
        <f t="shared" si="48"/>
        <v xml:space="preserve"> </v>
      </c>
      <c r="K67" s="113" t="str">
        <f t="shared" si="49"/>
        <v xml:space="preserve"> </v>
      </c>
      <c r="L67" s="113" t="str">
        <f t="shared" si="50"/>
        <v xml:space="preserve"> </v>
      </c>
      <c r="M67" s="113" t="str">
        <f t="shared" si="51"/>
        <v xml:space="preserve"> </v>
      </c>
      <c r="N67" s="113" t="str">
        <f t="shared" si="52"/>
        <v xml:space="preserve"> </v>
      </c>
      <c r="O67" s="114" t="str">
        <f t="shared" si="53"/>
        <v xml:space="preserve"> </v>
      </c>
      <c r="P67" s="114" t="str">
        <f t="shared" si="54"/>
        <v xml:space="preserve"> </v>
      </c>
      <c r="Q67" s="114" t="str">
        <f t="shared" si="55"/>
        <v xml:space="preserve"> </v>
      </c>
      <c r="R67" s="114" t="str">
        <f t="shared" si="56"/>
        <v xml:space="preserve"> </v>
      </c>
      <c r="S67" s="114" t="str">
        <f t="shared" si="57"/>
        <v xml:space="preserve"> </v>
      </c>
      <c r="T67" s="114" t="str">
        <f t="shared" si="58"/>
        <v xml:space="preserve"> </v>
      </c>
      <c r="U67" s="114" t="str">
        <f t="shared" si="59"/>
        <v xml:space="preserve"> </v>
      </c>
      <c r="V67" s="115" t="str">
        <f t="shared" si="60"/>
        <v xml:space="preserve"> </v>
      </c>
      <c r="W67" s="115" t="str">
        <f t="shared" si="61"/>
        <v xml:space="preserve"> </v>
      </c>
      <c r="X67" s="115" t="str">
        <f t="shared" si="62"/>
        <v xml:space="preserve"> </v>
      </c>
      <c r="Y67" s="115" t="str">
        <f t="shared" si="63"/>
        <v xml:space="preserve"> </v>
      </c>
      <c r="Z67" s="115" t="str">
        <f t="shared" si="64"/>
        <v xml:space="preserve"> </v>
      </c>
      <c r="AA67" s="115" t="str">
        <f t="shared" si="65"/>
        <v xml:space="preserve"> </v>
      </c>
      <c r="AB67" s="115" t="str">
        <f t="shared" si="66"/>
        <v xml:space="preserve"> </v>
      </c>
      <c r="AC67" s="115" t="str">
        <f t="shared" si="67"/>
        <v xml:space="preserve"> </v>
      </c>
      <c r="AD67" s="115" t="str">
        <f t="shared" si="68"/>
        <v xml:space="preserve"> </v>
      </c>
      <c r="AE67" s="115" t="str">
        <f t="shared" si="69"/>
        <v xml:space="preserve"> </v>
      </c>
      <c r="AF67" s="115" t="str">
        <f t="shared" si="70"/>
        <v xml:space="preserve"> </v>
      </c>
      <c r="AG67" s="115" t="str">
        <f t="shared" si="71"/>
        <v xml:space="preserve"> </v>
      </c>
      <c r="AH67" s="115" t="str">
        <f t="shared" si="72"/>
        <v xml:space="preserve"> </v>
      </c>
      <c r="AI67" s="115" t="str">
        <f t="shared" si="73"/>
        <v xml:space="preserve"> </v>
      </c>
      <c r="AJ67" s="115" t="str">
        <f t="shared" si="74"/>
        <v xml:space="preserve"> </v>
      </c>
      <c r="AK67" s="115" t="str">
        <f t="shared" si="75"/>
        <v xml:space="preserve"> </v>
      </c>
      <c r="AL67" s="115" t="str">
        <f t="shared" si="76"/>
        <v xml:space="preserve"> </v>
      </c>
      <c r="AM67" s="115" t="str">
        <f t="shared" si="77"/>
        <v xml:space="preserve"> </v>
      </c>
      <c r="AN67" s="115" t="str">
        <f t="shared" si="78"/>
        <v xml:space="preserve"> </v>
      </c>
      <c r="AO67" s="287" t="str">
        <f t="shared" si="79"/>
        <v xml:space="preserve"> </v>
      </c>
    </row>
    <row r="68" spans="1:41" ht="16.5">
      <c r="A68" s="298" t="s">
        <v>473</v>
      </c>
      <c r="B68" s="113" t="str">
        <f t="shared" si="40"/>
        <v xml:space="preserve"> </v>
      </c>
      <c r="C68" s="113" t="str">
        <f t="shared" si="41"/>
        <v xml:space="preserve"> </v>
      </c>
      <c r="D68" s="113" t="str">
        <f t="shared" si="42"/>
        <v xml:space="preserve"> </v>
      </c>
      <c r="E68" s="113" t="str">
        <f t="shared" si="43"/>
        <v xml:space="preserve"> </v>
      </c>
      <c r="F68" s="113" t="str">
        <f t="shared" si="44"/>
        <v xml:space="preserve"> </v>
      </c>
      <c r="G68" s="113" t="str">
        <f t="shared" si="45"/>
        <v xml:space="preserve"> </v>
      </c>
      <c r="H68" s="113" t="str">
        <f t="shared" si="46"/>
        <v xml:space="preserve"> </v>
      </c>
      <c r="I68" s="113" t="str">
        <f t="shared" si="47"/>
        <v xml:space="preserve"> </v>
      </c>
      <c r="J68" s="113" t="str">
        <f t="shared" si="48"/>
        <v xml:space="preserve"> </v>
      </c>
      <c r="K68" s="113" t="str">
        <f t="shared" si="49"/>
        <v xml:space="preserve"> </v>
      </c>
      <c r="L68" s="113" t="str">
        <f t="shared" si="50"/>
        <v xml:space="preserve"> </v>
      </c>
      <c r="M68" s="113" t="str">
        <f t="shared" si="51"/>
        <v xml:space="preserve"> </v>
      </c>
      <c r="N68" s="113" t="str">
        <f t="shared" si="52"/>
        <v xml:space="preserve"> </v>
      </c>
      <c r="O68" s="114" t="str">
        <f t="shared" si="53"/>
        <v xml:space="preserve"> </v>
      </c>
      <c r="P68" s="114" t="str">
        <f t="shared" si="54"/>
        <v xml:space="preserve"> </v>
      </c>
      <c r="Q68" s="114" t="str">
        <f t="shared" si="55"/>
        <v xml:space="preserve"> </v>
      </c>
      <c r="R68" s="114" t="str">
        <f t="shared" si="56"/>
        <v xml:space="preserve"> </v>
      </c>
      <c r="S68" s="114" t="str">
        <f t="shared" si="57"/>
        <v xml:space="preserve"> </v>
      </c>
      <c r="T68" s="114" t="str">
        <f t="shared" si="58"/>
        <v xml:space="preserve"> </v>
      </c>
      <c r="U68" s="114" t="str">
        <f t="shared" si="59"/>
        <v xml:space="preserve"> </v>
      </c>
      <c r="V68" s="115" t="str">
        <f t="shared" si="60"/>
        <v xml:space="preserve"> </v>
      </c>
      <c r="W68" s="115" t="str">
        <f t="shared" si="61"/>
        <v xml:space="preserve"> </v>
      </c>
      <c r="X68" s="115" t="str">
        <f t="shared" si="62"/>
        <v xml:space="preserve"> </v>
      </c>
      <c r="Y68" s="115" t="str">
        <f t="shared" si="63"/>
        <v xml:space="preserve"> </v>
      </c>
      <c r="Z68" s="115" t="str">
        <f t="shared" si="64"/>
        <v xml:space="preserve"> </v>
      </c>
      <c r="AA68" s="115" t="str">
        <f t="shared" si="65"/>
        <v xml:space="preserve"> </v>
      </c>
      <c r="AB68" s="115" t="str">
        <f t="shared" si="66"/>
        <v xml:space="preserve"> </v>
      </c>
      <c r="AC68" s="115" t="str">
        <f t="shared" si="67"/>
        <v xml:space="preserve"> </v>
      </c>
      <c r="AD68" s="115" t="str">
        <f t="shared" si="68"/>
        <v xml:space="preserve"> </v>
      </c>
      <c r="AE68" s="115" t="str">
        <f t="shared" si="69"/>
        <v xml:space="preserve"> </v>
      </c>
      <c r="AF68" s="115" t="str">
        <f t="shared" si="70"/>
        <v xml:space="preserve"> </v>
      </c>
      <c r="AG68" s="115" t="str">
        <f t="shared" si="71"/>
        <v xml:space="preserve"> </v>
      </c>
      <c r="AH68" s="115" t="str">
        <f t="shared" si="72"/>
        <v xml:space="preserve"> </v>
      </c>
      <c r="AI68" s="115" t="str">
        <f t="shared" si="73"/>
        <v xml:space="preserve"> </v>
      </c>
      <c r="AJ68" s="115" t="str">
        <f t="shared" si="74"/>
        <v xml:space="preserve"> </v>
      </c>
      <c r="AK68" s="115" t="str">
        <f t="shared" si="75"/>
        <v xml:space="preserve"> </v>
      </c>
      <c r="AL68" s="115" t="str">
        <f t="shared" si="76"/>
        <v xml:space="preserve"> </v>
      </c>
      <c r="AM68" s="115" t="str">
        <f t="shared" si="77"/>
        <v xml:space="preserve"> </v>
      </c>
      <c r="AN68" s="115" t="str">
        <f t="shared" si="78"/>
        <v xml:space="preserve"> </v>
      </c>
      <c r="AO68" s="287" t="str">
        <f t="shared" si="79"/>
        <v xml:space="preserve"> </v>
      </c>
    </row>
    <row r="69" spans="1:41" ht="16.5">
      <c r="A69" s="298" t="s">
        <v>474</v>
      </c>
      <c r="B69" s="113" t="str">
        <f t="shared" ref="B69:B75" si="80">IF(COUNTIF(khoi01,A69)&lt;2,IF(COUNTIF(khoi01,A69)=1,"X"," "),"T")</f>
        <v xml:space="preserve"> </v>
      </c>
      <c r="C69" s="113" t="str">
        <f t="shared" ref="C69:C75" si="81">IF(COUNTIF(khoi02,A69)&lt;2,IF(COUNTIF(khoi02,A69)=1,"X"," "),"T")</f>
        <v xml:space="preserve"> </v>
      </c>
      <c r="D69" s="113" t="str">
        <f t="shared" ref="D69:D75" si="82">IF(COUNTIF(khoi03,A69)&lt;2,IF(COUNTIF(khoi03,A69)=1,"X"," "),"T")</f>
        <v xml:space="preserve"> </v>
      </c>
      <c r="E69" s="113" t="str">
        <f t="shared" ref="E69:E75" si="83">IF(COUNTIF(khoi04,A69)&lt;2,IF(COUNTIF(khoi04,A69)=1,"X"," "),"T")</f>
        <v xml:space="preserve"> </v>
      </c>
      <c r="F69" s="113" t="str">
        <f t="shared" ref="F69:F75" si="84">IF(COUNTIF(khoi05,A69)&lt;2,IF(COUNTIF(khoi05,A69)=1,"X"," "),"T")</f>
        <v xml:space="preserve"> </v>
      </c>
      <c r="G69" s="113" t="str">
        <f t="shared" ref="G69:G75" si="85">IF(COUNTIF(khoi06,A69)&lt;2,IF(COUNTIF(khoi06,A69)=1,"X"," "),"T")</f>
        <v xml:space="preserve"> </v>
      </c>
      <c r="H69" s="113" t="str">
        <f t="shared" ref="H69:H75" si="86">IF(COUNTIF(khoi07,A69)&lt;2,IF(COUNTIF(khoi07,A69)=1,"X"," "),"T")</f>
        <v xml:space="preserve"> </v>
      </c>
      <c r="I69" s="113" t="str">
        <f t="shared" ref="I69:I75" si="87">IF(COUNTIF(khoi08,A69)&lt;2,IF(COUNTIF(khoi08,A69)=1,"X"," "),"T")</f>
        <v xml:space="preserve"> </v>
      </c>
      <c r="J69" s="113" t="str">
        <f t="shared" ref="J69:J75" si="88">IF(COUNTIF(khoi09,A69)&lt;2,IF(COUNTIF(khoi09,A69)=1,"X"," "),"T")</f>
        <v xml:space="preserve"> </v>
      </c>
      <c r="K69" s="113" t="str">
        <f t="shared" ref="K69:K75" si="89">IF(COUNTIF(khoi10,A69)&lt;2,IF(COUNTIF(khoi10,A69)=1,"X"," "),"T")</f>
        <v xml:space="preserve"> </v>
      </c>
      <c r="L69" s="113" t="str">
        <f t="shared" ref="L69:L75" si="90">IF(COUNTIF(khoi11,A69)&lt;2,IF(COUNTIF(khoi11,A69)=1,"X"," "),"T")</f>
        <v xml:space="preserve"> </v>
      </c>
      <c r="M69" s="113" t="str">
        <f t="shared" ref="M69:M75" si="91">IF(COUNTIF(khoi12,A69)&lt;2,IF(COUNTIF(khoi12,A69)=1,"X"," "),"T")</f>
        <v xml:space="preserve"> </v>
      </c>
      <c r="N69" s="113" t="str">
        <f t="shared" ref="N69:N75" si="92">IF(COUNTIF(khoi13,A69)&lt;2,IF(COUNTIF(khoi13,A69)=1,"X"," "),"T")</f>
        <v xml:space="preserve"> </v>
      </c>
      <c r="O69" s="114" t="str">
        <f t="shared" ref="O69:O75" si="93">IF(COUNTIF(khoi14,A69)&lt;2,IF(COUNTIF(khoi14,A69)=1,"X"," "),"T")</f>
        <v xml:space="preserve"> </v>
      </c>
      <c r="P69" s="114" t="str">
        <f t="shared" ref="P69:P75" si="94">IF(COUNTIF(khoi15,A69)&lt;2,IF(COUNTIF(khoi15,A69)=1,"X"," "),"T")</f>
        <v xml:space="preserve"> </v>
      </c>
      <c r="Q69" s="114" t="str">
        <f t="shared" ref="Q69:Q75" si="95">IF(COUNTIF(khoi16,A69)&lt;2,IF(COUNTIF(khoi16,A69)=1,"X"," "),"T")</f>
        <v xml:space="preserve"> </v>
      </c>
      <c r="R69" s="114" t="str">
        <f t="shared" ref="R69:R75" si="96">IF(COUNTIF(khoi17,A69)&lt;2,IF(COUNTIF(khoi17,A69)=1,"X"," "),"T")</f>
        <v xml:space="preserve"> </v>
      </c>
      <c r="S69" s="114" t="str">
        <f t="shared" ref="S69:S75" si="97">IF(COUNTIF(khoi18,A69)&lt;2,IF(COUNTIF(khoi18,A69)=1,"X"," "),"T")</f>
        <v xml:space="preserve"> </v>
      </c>
      <c r="T69" s="114" t="str">
        <f t="shared" ref="T69:T75" si="98">IF(COUNTIF(khoi19,A69)&lt;2,IF(COUNTIF(khoi19,A69)=1,"X"," "),"T")</f>
        <v xml:space="preserve"> </v>
      </c>
      <c r="U69" s="114" t="str">
        <f t="shared" ref="U69:U75" si="99">IF(COUNTIF(khoi20,A69)&lt;2,IF(COUNTIF(khoi20,A69)=1,"X"," "),"T")</f>
        <v xml:space="preserve"> </v>
      </c>
      <c r="V69" s="115" t="str">
        <f t="shared" ref="V69:V75" si="100">IF(COUNTIF(khoi21,A69)&lt;2,IF(COUNTIF(khoi21,A69)=1,"X"," "),"T")</f>
        <v xml:space="preserve"> </v>
      </c>
      <c r="W69" s="115" t="str">
        <f t="shared" ref="W69:W75" si="101">IF(COUNTIF(khoi22,A69)&lt;2,IF(COUNTIF(khoi22,A69)=1,"X"," "),"T")</f>
        <v xml:space="preserve"> </v>
      </c>
      <c r="X69" s="115" t="str">
        <f t="shared" ref="X69:X75" si="102">IF(COUNTIF(khoi23,A69)&lt;2,IF(COUNTIF(khoi23,A69)=1,"X"," "),"T")</f>
        <v xml:space="preserve"> </v>
      </c>
      <c r="Y69" s="115" t="str">
        <f t="shared" ref="Y69:Y75" si="103">IF(COUNTIF(khoi24,A69)&lt;2,IF(COUNTIF(khoi24,A69)=1,"X"," "),"T")</f>
        <v xml:space="preserve"> </v>
      </c>
      <c r="Z69" s="115" t="str">
        <f t="shared" ref="Z69:Z75" si="104">IF(COUNTIF(khoi25,A69)&lt;2,IF(COUNTIF(khoi25,A69)=1,"X"," "),"T")</f>
        <v xml:space="preserve"> </v>
      </c>
      <c r="AA69" s="115" t="str">
        <f t="shared" ref="AA69:AA75" si="105">IF(COUNTIF(khoi26,A69)&lt;2,IF(COUNTIF(khoi26,A69)=1,"X"," "),"T")</f>
        <v xml:space="preserve"> </v>
      </c>
      <c r="AB69" s="115" t="str">
        <f t="shared" ref="AB69:AB75" si="106">IF(COUNTIF(khoi27,A69)&lt;2,IF(COUNTIF(khoi27,A69)=1,"X"," "),"T")</f>
        <v xml:space="preserve"> </v>
      </c>
      <c r="AC69" s="115" t="str">
        <f t="shared" ref="AC69:AC75" si="107">IF(COUNTIF(khoi28,A69)&lt;2,IF(COUNTIF(khoi28,A69)=1,"X"," "),"T")</f>
        <v xml:space="preserve"> </v>
      </c>
      <c r="AD69" s="115" t="str">
        <f t="shared" ref="AD69:AD75" si="108">IF(COUNTIF(khoi29,A69)&lt;2,IF(COUNTIF(khoi29,A69)=1,"X"," "),"T")</f>
        <v xml:space="preserve"> </v>
      </c>
      <c r="AE69" s="115" t="str">
        <f t="shared" ref="AE69:AE75" si="109">IF(COUNTIF(khoi30,A69)&lt;2,IF(COUNTIF(khoi30,A69)=1,"X"," "),"T")</f>
        <v xml:space="preserve"> </v>
      </c>
      <c r="AF69" s="115" t="str">
        <f t="shared" ref="AF69:AF75" si="110">IF(COUNTIF(khoi31,A69)&lt;2,IF(COUNTIF(khoi31,A69)=1,"X"," "),"T")</f>
        <v xml:space="preserve"> </v>
      </c>
      <c r="AG69" s="115" t="str">
        <f t="shared" ref="AG69:AG75" si="111">IF(COUNTIF(khoi32,A69)&lt;2,IF(COUNTIF(khoi32,A69)=1,"X"," "),"T")</f>
        <v xml:space="preserve"> </v>
      </c>
      <c r="AH69" s="115" t="str">
        <f t="shared" ref="AH69:AH75" si="112">IF(COUNTIF(khoi33,A69)&lt;2,IF(COUNTIF(khoi33,A69)=1,"X"," "),"T")</f>
        <v xml:space="preserve"> </v>
      </c>
      <c r="AI69" s="115" t="str">
        <f t="shared" ref="AI69:AI75" si="113">IF(COUNTIF(khoi34,A69)&lt;2,IF(COUNTIF(khoi34,A69)=1,"X"," "),"T")</f>
        <v xml:space="preserve"> </v>
      </c>
      <c r="AJ69" s="115" t="str">
        <f t="shared" ref="AJ69:AJ75" si="114">IF(COUNTIF(khoi35,A69)&lt;2,IF(COUNTIF(khoi35,A69)=1,"X"," "),"T")</f>
        <v xml:space="preserve"> </v>
      </c>
      <c r="AK69" s="115" t="str">
        <f t="shared" ref="AK69:AK75" si="115">IF(COUNTIF(khoi36,A69)&lt;2,IF(COUNTIF(khoi36,A69)=1,"X"," "),"T")</f>
        <v xml:space="preserve"> </v>
      </c>
      <c r="AL69" s="115" t="str">
        <f t="shared" ref="AL69:AL75" si="116">IF(COUNTIF(khoi37,A69)&lt;2,IF(COUNTIF(khoi37,A69)=1,"X"," "),"T")</f>
        <v xml:space="preserve"> </v>
      </c>
      <c r="AM69" s="115" t="str">
        <f t="shared" ref="AM69:AM75" si="117">IF(COUNTIF(khoi38,A69)&lt;2,IF(COUNTIF(khoi38,A69)=1,"X"," "),"T")</f>
        <v xml:space="preserve"> </v>
      </c>
      <c r="AN69" s="115" t="str">
        <f t="shared" ref="AN69:AN75" si="118">IF(COUNTIF(khoi39,A69)&lt;2,IF(COUNTIF(khoi39,A69)=1,"X"," "),"T")</f>
        <v xml:space="preserve"> </v>
      </c>
      <c r="AO69" s="287" t="str">
        <f t="shared" ref="AO69:AO75" si="119">IF(COUNTIF(khoi40,A69)&lt;2,IF(COUNTIF(khoi39,A69)=1,"X"," "),"T")</f>
        <v xml:space="preserve"> </v>
      </c>
    </row>
    <row r="70" spans="1:41" ht="16.5">
      <c r="A70" s="298" t="s">
        <v>325</v>
      </c>
      <c r="B70" s="113" t="str">
        <f t="shared" si="80"/>
        <v xml:space="preserve"> </v>
      </c>
      <c r="C70" s="113" t="str">
        <f t="shared" si="81"/>
        <v xml:space="preserve"> </v>
      </c>
      <c r="D70" s="113" t="str">
        <f t="shared" si="82"/>
        <v xml:space="preserve"> </v>
      </c>
      <c r="E70" s="113" t="str">
        <f t="shared" si="83"/>
        <v xml:space="preserve"> </v>
      </c>
      <c r="F70" s="113" t="str">
        <f t="shared" si="84"/>
        <v xml:space="preserve"> </v>
      </c>
      <c r="G70" s="113" t="str">
        <f t="shared" si="85"/>
        <v xml:space="preserve"> </v>
      </c>
      <c r="H70" s="113" t="str">
        <f t="shared" si="86"/>
        <v xml:space="preserve"> </v>
      </c>
      <c r="I70" s="113" t="str">
        <f t="shared" si="87"/>
        <v xml:space="preserve"> </v>
      </c>
      <c r="J70" s="113" t="str">
        <f t="shared" si="88"/>
        <v xml:space="preserve"> </v>
      </c>
      <c r="K70" s="113" t="str">
        <f t="shared" si="89"/>
        <v xml:space="preserve"> </v>
      </c>
      <c r="L70" s="113" t="str">
        <f t="shared" si="90"/>
        <v xml:space="preserve"> </v>
      </c>
      <c r="M70" s="113" t="str">
        <f t="shared" si="91"/>
        <v xml:space="preserve"> </v>
      </c>
      <c r="N70" s="113" t="str">
        <f t="shared" si="92"/>
        <v xml:space="preserve"> </v>
      </c>
      <c r="O70" s="114" t="str">
        <f t="shared" si="93"/>
        <v xml:space="preserve"> </v>
      </c>
      <c r="P70" s="114" t="str">
        <f t="shared" si="94"/>
        <v xml:space="preserve"> </v>
      </c>
      <c r="Q70" s="114" t="str">
        <f t="shared" si="95"/>
        <v xml:space="preserve"> </v>
      </c>
      <c r="R70" s="114" t="str">
        <f t="shared" si="96"/>
        <v xml:space="preserve"> </v>
      </c>
      <c r="S70" s="114" t="str">
        <f t="shared" si="97"/>
        <v xml:space="preserve"> </v>
      </c>
      <c r="T70" s="114" t="str">
        <f t="shared" si="98"/>
        <v xml:space="preserve"> </v>
      </c>
      <c r="U70" s="114" t="str">
        <f t="shared" si="99"/>
        <v xml:space="preserve"> </v>
      </c>
      <c r="V70" s="115" t="str">
        <f t="shared" si="100"/>
        <v xml:space="preserve"> </v>
      </c>
      <c r="W70" s="115" t="str">
        <f t="shared" si="101"/>
        <v xml:space="preserve"> </v>
      </c>
      <c r="X70" s="115" t="str">
        <f t="shared" si="102"/>
        <v xml:space="preserve"> </v>
      </c>
      <c r="Y70" s="115" t="str">
        <f t="shared" si="103"/>
        <v xml:space="preserve"> </v>
      </c>
      <c r="Z70" s="115" t="str">
        <f t="shared" si="104"/>
        <v xml:space="preserve"> </v>
      </c>
      <c r="AA70" s="115" t="str">
        <f t="shared" si="105"/>
        <v xml:space="preserve"> </v>
      </c>
      <c r="AB70" s="115" t="str">
        <f t="shared" si="106"/>
        <v xml:space="preserve"> </v>
      </c>
      <c r="AC70" s="115" t="str">
        <f t="shared" si="107"/>
        <v xml:space="preserve"> </v>
      </c>
      <c r="AD70" s="115" t="str">
        <f t="shared" si="108"/>
        <v xml:space="preserve"> </v>
      </c>
      <c r="AE70" s="115" t="str">
        <f t="shared" si="109"/>
        <v xml:space="preserve"> </v>
      </c>
      <c r="AF70" s="115" t="str">
        <f t="shared" si="110"/>
        <v xml:space="preserve"> </v>
      </c>
      <c r="AG70" s="115" t="str">
        <f t="shared" si="111"/>
        <v xml:space="preserve"> </v>
      </c>
      <c r="AH70" s="115" t="str">
        <f t="shared" si="112"/>
        <v xml:space="preserve"> </v>
      </c>
      <c r="AI70" s="115" t="str">
        <f t="shared" si="113"/>
        <v xml:space="preserve"> </v>
      </c>
      <c r="AJ70" s="115" t="str">
        <f t="shared" si="114"/>
        <v xml:space="preserve"> </v>
      </c>
      <c r="AK70" s="115" t="str">
        <f t="shared" si="115"/>
        <v xml:space="preserve"> </v>
      </c>
      <c r="AL70" s="115" t="str">
        <f t="shared" si="116"/>
        <v xml:space="preserve"> </v>
      </c>
      <c r="AM70" s="115" t="str">
        <f t="shared" si="117"/>
        <v xml:space="preserve"> </v>
      </c>
      <c r="AN70" s="115" t="str">
        <f t="shared" si="118"/>
        <v xml:space="preserve"> </v>
      </c>
      <c r="AO70" s="287" t="str">
        <f t="shared" si="119"/>
        <v xml:space="preserve"> </v>
      </c>
    </row>
    <row r="71" spans="1:41" ht="16.5">
      <c r="A71" s="298" t="s">
        <v>326</v>
      </c>
      <c r="B71" s="113" t="str">
        <f t="shared" si="80"/>
        <v xml:space="preserve"> </v>
      </c>
      <c r="C71" s="113" t="str">
        <f t="shared" si="81"/>
        <v xml:space="preserve"> </v>
      </c>
      <c r="D71" s="113" t="str">
        <f t="shared" si="82"/>
        <v xml:space="preserve"> </v>
      </c>
      <c r="E71" s="113" t="str">
        <f t="shared" si="83"/>
        <v xml:space="preserve"> </v>
      </c>
      <c r="F71" s="113" t="str">
        <f t="shared" si="84"/>
        <v xml:space="preserve"> </v>
      </c>
      <c r="G71" s="113" t="str">
        <f t="shared" si="85"/>
        <v xml:space="preserve"> </v>
      </c>
      <c r="H71" s="113" t="str">
        <f t="shared" si="86"/>
        <v xml:space="preserve"> </v>
      </c>
      <c r="I71" s="113" t="str">
        <f t="shared" si="87"/>
        <v xml:space="preserve"> </v>
      </c>
      <c r="J71" s="113" t="str">
        <f t="shared" si="88"/>
        <v xml:space="preserve"> </v>
      </c>
      <c r="K71" s="113" t="str">
        <f t="shared" si="89"/>
        <v xml:space="preserve"> </v>
      </c>
      <c r="L71" s="113" t="str">
        <f t="shared" si="90"/>
        <v xml:space="preserve"> </v>
      </c>
      <c r="M71" s="113" t="str">
        <f t="shared" si="91"/>
        <v xml:space="preserve"> </v>
      </c>
      <c r="N71" s="113" t="str">
        <f t="shared" si="92"/>
        <v xml:space="preserve"> </v>
      </c>
      <c r="O71" s="114" t="str">
        <f t="shared" si="93"/>
        <v xml:space="preserve"> </v>
      </c>
      <c r="P71" s="114" t="str">
        <f t="shared" si="94"/>
        <v xml:space="preserve"> </v>
      </c>
      <c r="Q71" s="114" t="str">
        <f t="shared" si="95"/>
        <v xml:space="preserve"> </v>
      </c>
      <c r="R71" s="114" t="str">
        <f t="shared" si="96"/>
        <v xml:space="preserve"> </v>
      </c>
      <c r="S71" s="114" t="str">
        <f t="shared" si="97"/>
        <v xml:space="preserve"> </v>
      </c>
      <c r="T71" s="114" t="str">
        <f t="shared" si="98"/>
        <v xml:space="preserve"> </v>
      </c>
      <c r="U71" s="114" t="str">
        <f t="shared" si="99"/>
        <v xml:space="preserve"> </v>
      </c>
      <c r="V71" s="115" t="str">
        <f t="shared" si="100"/>
        <v xml:space="preserve"> </v>
      </c>
      <c r="W71" s="115" t="str">
        <f t="shared" si="101"/>
        <v xml:space="preserve"> </v>
      </c>
      <c r="X71" s="115" t="str">
        <f t="shared" si="102"/>
        <v xml:space="preserve"> </v>
      </c>
      <c r="Y71" s="115" t="str">
        <f t="shared" si="103"/>
        <v xml:space="preserve"> </v>
      </c>
      <c r="Z71" s="115" t="str">
        <f t="shared" si="104"/>
        <v xml:space="preserve"> </v>
      </c>
      <c r="AA71" s="115" t="str">
        <f t="shared" si="105"/>
        <v xml:space="preserve"> </v>
      </c>
      <c r="AB71" s="115" t="str">
        <f t="shared" si="106"/>
        <v xml:space="preserve"> </v>
      </c>
      <c r="AC71" s="115" t="str">
        <f t="shared" si="107"/>
        <v xml:space="preserve"> </v>
      </c>
      <c r="AD71" s="115" t="str">
        <f t="shared" si="108"/>
        <v xml:space="preserve"> </v>
      </c>
      <c r="AE71" s="115" t="str">
        <f t="shared" si="109"/>
        <v xml:space="preserve"> </v>
      </c>
      <c r="AF71" s="115" t="str">
        <f t="shared" si="110"/>
        <v xml:space="preserve"> </v>
      </c>
      <c r="AG71" s="115" t="str">
        <f t="shared" si="111"/>
        <v xml:space="preserve"> </v>
      </c>
      <c r="AH71" s="115" t="str">
        <f t="shared" si="112"/>
        <v xml:space="preserve"> </v>
      </c>
      <c r="AI71" s="115" t="str">
        <f t="shared" si="113"/>
        <v xml:space="preserve"> </v>
      </c>
      <c r="AJ71" s="115" t="str">
        <f t="shared" si="114"/>
        <v xml:space="preserve"> </v>
      </c>
      <c r="AK71" s="115" t="str">
        <f t="shared" si="115"/>
        <v xml:space="preserve"> </v>
      </c>
      <c r="AL71" s="115" t="str">
        <f t="shared" si="116"/>
        <v xml:space="preserve"> </v>
      </c>
      <c r="AM71" s="115" t="str">
        <f t="shared" si="117"/>
        <v xml:space="preserve"> </v>
      </c>
      <c r="AN71" s="115" t="str">
        <f t="shared" si="118"/>
        <v xml:space="preserve"> </v>
      </c>
      <c r="AO71" s="287" t="str">
        <f t="shared" si="119"/>
        <v xml:space="preserve"> </v>
      </c>
    </row>
    <row r="72" spans="1:41" ht="16.5">
      <c r="A72" s="298" t="s">
        <v>327</v>
      </c>
      <c r="B72" s="113" t="str">
        <f t="shared" si="80"/>
        <v xml:space="preserve"> </v>
      </c>
      <c r="C72" s="113" t="str">
        <f t="shared" si="81"/>
        <v xml:space="preserve"> </v>
      </c>
      <c r="D72" s="113" t="str">
        <f t="shared" si="82"/>
        <v xml:space="preserve"> </v>
      </c>
      <c r="E72" s="113" t="str">
        <f t="shared" si="83"/>
        <v xml:space="preserve"> </v>
      </c>
      <c r="F72" s="113" t="str">
        <f t="shared" si="84"/>
        <v xml:space="preserve"> </v>
      </c>
      <c r="G72" s="113" t="str">
        <f t="shared" si="85"/>
        <v xml:space="preserve"> </v>
      </c>
      <c r="H72" s="113" t="str">
        <f t="shared" si="86"/>
        <v xml:space="preserve"> </v>
      </c>
      <c r="I72" s="113" t="str">
        <f t="shared" si="87"/>
        <v xml:space="preserve"> </v>
      </c>
      <c r="J72" s="113" t="str">
        <f t="shared" si="88"/>
        <v xml:space="preserve"> </v>
      </c>
      <c r="K72" s="113" t="str">
        <f t="shared" si="89"/>
        <v xml:space="preserve"> </v>
      </c>
      <c r="L72" s="113" t="str">
        <f t="shared" si="90"/>
        <v xml:space="preserve"> </v>
      </c>
      <c r="M72" s="113" t="str">
        <f t="shared" si="91"/>
        <v xml:space="preserve"> </v>
      </c>
      <c r="N72" s="113" t="str">
        <f t="shared" si="92"/>
        <v xml:space="preserve"> </v>
      </c>
      <c r="O72" s="114" t="str">
        <f t="shared" si="93"/>
        <v xml:space="preserve"> </v>
      </c>
      <c r="P72" s="114" t="str">
        <f t="shared" si="94"/>
        <v xml:space="preserve"> </v>
      </c>
      <c r="Q72" s="114" t="str">
        <f t="shared" si="95"/>
        <v xml:space="preserve"> </v>
      </c>
      <c r="R72" s="114" t="str">
        <f t="shared" si="96"/>
        <v xml:space="preserve"> </v>
      </c>
      <c r="S72" s="114" t="str">
        <f t="shared" si="97"/>
        <v xml:space="preserve"> </v>
      </c>
      <c r="T72" s="114" t="str">
        <f t="shared" si="98"/>
        <v xml:space="preserve"> </v>
      </c>
      <c r="U72" s="114" t="str">
        <f t="shared" si="99"/>
        <v xml:space="preserve"> </v>
      </c>
      <c r="V72" s="115" t="str">
        <f t="shared" si="100"/>
        <v xml:space="preserve"> </v>
      </c>
      <c r="W72" s="115" t="str">
        <f t="shared" si="101"/>
        <v xml:space="preserve"> </v>
      </c>
      <c r="X72" s="115" t="str">
        <f t="shared" si="102"/>
        <v xml:space="preserve"> </v>
      </c>
      <c r="Y72" s="115" t="str">
        <f t="shared" si="103"/>
        <v xml:space="preserve"> </v>
      </c>
      <c r="Z72" s="115" t="str">
        <f t="shared" si="104"/>
        <v xml:space="preserve"> </v>
      </c>
      <c r="AA72" s="115" t="str">
        <f t="shared" si="105"/>
        <v xml:space="preserve"> </v>
      </c>
      <c r="AB72" s="115" t="str">
        <f t="shared" si="106"/>
        <v xml:space="preserve"> </v>
      </c>
      <c r="AC72" s="115" t="str">
        <f t="shared" si="107"/>
        <v xml:space="preserve"> </v>
      </c>
      <c r="AD72" s="115" t="str">
        <f t="shared" si="108"/>
        <v xml:space="preserve"> </v>
      </c>
      <c r="AE72" s="115" t="str">
        <f t="shared" si="109"/>
        <v xml:space="preserve"> </v>
      </c>
      <c r="AF72" s="115" t="str">
        <f t="shared" si="110"/>
        <v xml:space="preserve"> </v>
      </c>
      <c r="AG72" s="115" t="str">
        <f t="shared" si="111"/>
        <v xml:space="preserve"> </v>
      </c>
      <c r="AH72" s="115" t="str">
        <f t="shared" si="112"/>
        <v xml:space="preserve"> </v>
      </c>
      <c r="AI72" s="115" t="str">
        <f t="shared" si="113"/>
        <v xml:space="preserve"> </v>
      </c>
      <c r="AJ72" s="115" t="str">
        <f t="shared" si="114"/>
        <v xml:space="preserve"> </v>
      </c>
      <c r="AK72" s="115" t="str">
        <f t="shared" si="115"/>
        <v xml:space="preserve"> </v>
      </c>
      <c r="AL72" s="115" t="str">
        <f t="shared" si="116"/>
        <v xml:space="preserve"> </v>
      </c>
      <c r="AM72" s="115" t="str">
        <f t="shared" si="117"/>
        <v xml:space="preserve"> </v>
      </c>
      <c r="AN72" s="115" t="str">
        <f t="shared" si="118"/>
        <v xml:space="preserve"> </v>
      </c>
      <c r="AO72" s="287" t="str">
        <f t="shared" si="119"/>
        <v xml:space="preserve"> </v>
      </c>
    </row>
    <row r="73" spans="1:41" ht="16.5">
      <c r="A73" s="298" t="s">
        <v>328</v>
      </c>
      <c r="B73" s="113" t="str">
        <f t="shared" si="80"/>
        <v xml:space="preserve"> </v>
      </c>
      <c r="C73" s="113" t="str">
        <f t="shared" si="81"/>
        <v xml:space="preserve"> </v>
      </c>
      <c r="D73" s="113" t="str">
        <f t="shared" si="82"/>
        <v xml:space="preserve"> </v>
      </c>
      <c r="E73" s="113" t="str">
        <f t="shared" si="83"/>
        <v xml:space="preserve"> </v>
      </c>
      <c r="F73" s="113" t="str">
        <f t="shared" si="84"/>
        <v xml:space="preserve"> </v>
      </c>
      <c r="G73" s="113" t="str">
        <f t="shared" si="85"/>
        <v xml:space="preserve"> </v>
      </c>
      <c r="H73" s="113" t="str">
        <f t="shared" si="86"/>
        <v xml:space="preserve"> </v>
      </c>
      <c r="I73" s="113" t="str">
        <f t="shared" si="87"/>
        <v xml:space="preserve"> </v>
      </c>
      <c r="J73" s="113" t="str">
        <f t="shared" si="88"/>
        <v xml:space="preserve"> </v>
      </c>
      <c r="K73" s="113" t="str">
        <f t="shared" si="89"/>
        <v xml:space="preserve"> </v>
      </c>
      <c r="L73" s="113" t="str">
        <f t="shared" si="90"/>
        <v xml:space="preserve"> </v>
      </c>
      <c r="M73" s="113" t="str">
        <f t="shared" si="91"/>
        <v xml:space="preserve"> </v>
      </c>
      <c r="N73" s="113" t="str">
        <f t="shared" si="92"/>
        <v xml:space="preserve"> </v>
      </c>
      <c r="O73" s="114" t="str">
        <f t="shared" si="93"/>
        <v xml:space="preserve"> </v>
      </c>
      <c r="P73" s="114" t="str">
        <f t="shared" si="94"/>
        <v xml:space="preserve"> </v>
      </c>
      <c r="Q73" s="114" t="str">
        <f t="shared" si="95"/>
        <v xml:space="preserve"> </v>
      </c>
      <c r="R73" s="114" t="str">
        <f t="shared" si="96"/>
        <v xml:space="preserve"> </v>
      </c>
      <c r="S73" s="114" t="str">
        <f t="shared" si="97"/>
        <v xml:space="preserve"> </v>
      </c>
      <c r="T73" s="114" t="str">
        <f t="shared" si="98"/>
        <v xml:space="preserve"> </v>
      </c>
      <c r="U73" s="114" t="str">
        <f t="shared" si="99"/>
        <v xml:space="preserve"> </v>
      </c>
      <c r="V73" s="115" t="str">
        <f t="shared" si="100"/>
        <v xml:space="preserve"> </v>
      </c>
      <c r="W73" s="115" t="str">
        <f t="shared" si="101"/>
        <v xml:space="preserve"> </v>
      </c>
      <c r="X73" s="115" t="str">
        <f t="shared" si="102"/>
        <v xml:space="preserve"> </v>
      </c>
      <c r="Y73" s="115" t="str">
        <f t="shared" si="103"/>
        <v xml:space="preserve"> </v>
      </c>
      <c r="Z73" s="115" t="str">
        <f t="shared" si="104"/>
        <v xml:space="preserve"> </v>
      </c>
      <c r="AA73" s="115" t="str">
        <f t="shared" si="105"/>
        <v xml:space="preserve"> </v>
      </c>
      <c r="AB73" s="115" t="str">
        <f t="shared" si="106"/>
        <v xml:space="preserve"> </v>
      </c>
      <c r="AC73" s="115" t="str">
        <f t="shared" si="107"/>
        <v xml:space="preserve"> </v>
      </c>
      <c r="AD73" s="115" t="str">
        <f t="shared" si="108"/>
        <v xml:space="preserve"> </v>
      </c>
      <c r="AE73" s="115" t="str">
        <f t="shared" si="109"/>
        <v xml:space="preserve"> </v>
      </c>
      <c r="AF73" s="115" t="str">
        <f t="shared" si="110"/>
        <v xml:space="preserve"> </v>
      </c>
      <c r="AG73" s="115" t="str">
        <f t="shared" si="111"/>
        <v xml:space="preserve"> </v>
      </c>
      <c r="AH73" s="115" t="str">
        <f t="shared" si="112"/>
        <v xml:space="preserve"> </v>
      </c>
      <c r="AI73" s="115" t="str">
        <f t="shared" si="113"/>
        <v xml:space="preserve"> </v>
      </c>
      <c r="AJ73" s="115" t="str">
        <f t="shared" si="114"/>
        <v xml:space="preserve"> </v>
      </c>
      <c r="AK73" s="115" t="str">
        <f t="shared" si="115"/>
        <v xml:space="preserve"> </v>
      </c>
      <c r="AL73" s="115" t="str">
        <f t="shared" si="116"/>
        <v xml:space="preserve"> </v>
      </c>
      <c r="AM73" s="115" t="str">
        <f t="shared" si="117"/>
        <v xml:space="preserve"> </v>
      </c>
      <c r="AN73" s="115" t="str">
        <f t="shared" si="118"/>
        <v xml:space="preserve"> </v>
      </c>
      <c r="AO73" s="287" t="str">
        <f t="shared" si="119"/>
        <v xml:space="preserve"> </v>
      </c>
    </row>
    <row r="74" spans="1:41" ht="16.5">
      <c r="A74" s="298" t="s">
        <v>475</v>
      </c>
      <c r="B74" s="113" t="str">
        <f t="shared" si="80"/>
        <v xml:space="preserve"> </v>
      </c>
      <c r="C74" s="113" t="str">
        <f t="shared" si="81"/>
        <v xml:space="preserve"> </v>
      </c>
      <c r="D74" s="113" t="str">
        <f t="shared" si="82"/>
        <v xml:space="preserve"> </v>
      </c>
      <c r="E74" s="113" t="str">
        <f t="shared" si="83"/>
        <v xml:space="preserve"> </v>
      </c>
      <c r="F74" s="113" t="str">
        <f t="shared" si="84"/>
        <v xml:space="preserve"> </v>
      </c>
      <c r="G74" s="113" t="str">
        <f t="shared" si="85"/>
        <v xml:space="preserve"> </v>
      </c>
      <c r="H74" s="113" t="str">
        <f t="shared" si="86"/>
        <v xml:space="preserve"> </v>
      </c>
      <c r="I74" s="113" t="str">
        <f t="shared" si="87"/>
        <v xml:space="preserve"> </v>
      </c>
      <c r="J74" s="113" t="str">
        <f t="shared" si="88"/>
        <v xml:space="preserve"> </v>
      </c>
      <c r="K74" s="113" t="str">
        <f t="shared" si="89"/>
        <v xml:space="preserve"> </v>
      </c>
      <c r="L74" s="113" t="str">
        <f t="shared" si="90"/>
        <v xml:space="preserve"> </v>
      </c>
      <c r="M74" s="113" t="str">
        <f t="shared" si="91"/>
        <v xml:space="preserve"> </v>
      </c>
      <c r="N74" s="113" t="str">
        <f t="shared" si="92"/>
        <v xml:space="preserve"> </v>
      </c>
      <c r="O74" s="114" t="str">
        <f t="shared" si="93"/>
        <v xml:space="preserve"> </v>
      </c>
      <c r="P74" s="114" t="str">
        <f t="shared" si="94"/>
        <v xml:space="preserve"> </v>
      </c>
      <c r="Q74" s="114" t="str">
        <f t="shared" si="95"/>
        <v xml:space="preserve"> </v>
      </c>
      <c r="R74" s="114" t="str">
        <f t="shared" si="96"/>
        <v xml:space="preserve"> </v>
      </c>
      <c r="S74" s="114" t="str">
        <f t="shared" si="97"/>
        <v xml:space="preserve"> </v>
      </c>
      <c r="T74" s="114" t="str">
        <f t="shared" si="98"/>
        <v xml:space="preserve"> </v>
      </c>
      <c r="U74" s="114" t="str">
        <f t="shared" si="99"/>
        <v xml:space="preserve"> </v>
      </c>
      <c r="V74" s="115" t="str">
        <f t="shared" si="100"/>
        <v xml:space="preserve"> </v>
      </c>
      <c r="W74" s="115" t="str">
        <f t="shared" si="101"/>
        <v xml:space="preserve"> </v>
      </c>
      <c r="X74" s="115" t="str">
        <f t="shared" si="102"/>
        <v xml:space="preserve"> </v>
      </c>
      <c r="Y74" s="115" t="str">
        <f t="shared" si="103"/>
        <v xml:space="preserve"> </v>
      </c>
      <c r="Z74" s="115" t="str">
        <f t="shared" si="104"/>
        <v xml:space="preserve"> </v>
      </c>
      <c r="AA74" s="115" t="str">
        <f t="shared" si="105"/>
        <v xml:space="preserve"> </v>
      </c>
      <c r="AB74" s="115" t="str">
        <f t="shared" si="106"/>
        <v xml:space="preserve"> </v>
      </c>
      <c r="AC74" s="115" t="str">
        <f t="shared" si="107"/>
        <v xml:space="preserve"> </v>
      </c>
      <c r="AD74" s="115" t="str">
        <f t="shared" si="108"/>
        <v xml:space="preserve"> </v>
      </c>
      <c r="AE74" s="115" t="str">
        <f t="shared" si="109"/>
        <v xml:space="preserve"> </v>
      </c>
      <c r="AF74" s="115" t="str">
        <f t="shared" si="110"/>
        <v xml:space="preserve"> </v>
      </c>
      <c r="AG74" s="115" t="str">
        <f t="shared" si="111"/>
        <v xml:space="preserve"> </v>
      </c>
      <c r="AH74" s="115" t="str">
        <f t="shared" si="112"/>
        <v xml:space="preserve"> </v>
      </c>
      <c r="AI74" s="115" t="str">
        <f t="shared" si="113"/>
        <v xml:space="preserve"> </v>
      </c>
      <c r="AJ74" s="115" t="str">
        <f t="shared" si="114"/>
        <v xml:space="preserve"> </v>
      </c>
      <c r="AK74" s="115" t="str">
        <f t="shared" si="115"/>
        <v xml:space="preserve"> </v>
      </c>
      <c r="AL74" s="115" t="str">
        <f t="shared" si="116"/>
        <v xml:space="preserve"> </v>
      </c>
      <c r="AM74" s="115" t="str">
        <f t="shared" si="117"/>
        <v xml:space="preserve"> </v>
      </c>
      <c r="AN74" s="115" t="str">
        <f t="shared" si="118"/>
        <v xml:space="preserve"> </v>
      </c>
      <c r="AO74" s="287" t="str">
        <f t="shared" si="119"/>
        <v xml:space="preserve"> </v>
      </c>
    </row>
    <row r="75" spans="1:41" ht="17" thickBot="1">
      <c r="A75" s="299" t="s">
        <v>476</v>
      </c>
      <c r="B75" s="289" t="str">
        <f t="shared" si="80"/>
        <v xml:space="preserve"> </v>
      </c>
      <c r="C75" s="289" t="str">
        <f t="shared" si="81"/>
        <v xml:space="preserve"> </v>
      </c>
      <c r="D75" s="289" t="str">
        <f t="shared" si="82"/>
        <v xml:space="preserve"> </v>
      </c>
      <c r="E75" s="289" t="str">
        <f t="shared" si="83"/>
        <v xml:space="preserve"> </v>
      </c>
      <c r="F75" s="289" t="str">
        <f t="shared" si="84"/>
        <v xml:space="preserve"> </v>
      </c>
      <c r="G75" s="289" t="str">
        <f t="shared" si="85"/>
        <v xml:space="preserve"> </v>
      </c>
      <c r="H75" s="289" t="str">
        <f t="shared" si="86"/>
        <v xml:space="preserve"> </v>
      </c>
      <c r="I75" s="289" t="str">
        <f t="shared" si="87"/>
        <v xml:space="preserve"> </v>
      </c>
      <c r="J75" s="289" t="str">
        <f t="shared" si="88"/>
        <v xml:space="preserve"> </v>
      </c>
      <c r="K75" s="289" t="str">
        <f t="shared" si="89"/>
        <v xml:space="preserve"> </v>
      </c>
      <c r="L75" s="289" t="str">
        <f t="shared" si="90"/>
        <v xml:space="preserve"> </v>
      </c>
      <c r="M75" s="289" t="str">
        <f t="shared" si="91"/>
        <v xml:space="preserve"> </v>
      </c>
      <c r="N75" s="289" t="str">
        <f t="shared" si="92"/>
        <v xml:space="preserve"> </v>
      </c>
      <c r="O75" s="290" t="str">
        <f t="shared" si="93"/>
        <v xml:space="preserve"> </v>
      </c>
      <c r="P75" s="290" t="str">
        <f t="shared" si="94"/>
        <v xml:space="preserve"> </v>
      </c>
      <c r="Q75" s="290" t="str">
        <f t="shared" si="95"/>
        <v xml:space="preserve"> </v>
      </c>
      <c r="R75" s="290" t="str">
        <f t="shared" si="96"/>
        <v xml:space="preserve"> </v>
      </c>
      <c r="S75" s="290" t="str">
        <f t="shared" si="97"/>
        <v xml:space="preserve"> </v>
      </c>
      <c r="T75" s="290" t="str">
        <f t="shared" si="98"/>
        <v xml:space="preserve"> </v>
      </c>
      <c r="U75" s="290" t="str">
        <f t="shared" si="99"/>
        <v xml:space="preserve"> </v>
      </c>
      <c r="V75" s="291" t="str">
        <f t="shared" si="100"/>
        <v xml:space="preserve"> </v>
      </c>
      <c r="W75" s="291" t="str">
        <f t="shared" si="101"/>
        <v xml:space="preserve"> </v>
      </c>
      <c r="X75" s="291" t="str">
        <f t="shared" si="102"/>
        <v xml:space="preserve"> </v>
      </c>
      <c r="Y75" s="291" t="str">
        <f t="shared" si="103"/>
        <v xml:space="preserve"> </v>
      </c>
      <c r="Z75" s="291" t="str">
        <f t="shared" si="104"/>
        <v xml:space="preserve"> </v>
      </c>
      <c r="AA75" s="291" t="str">
        <f t="shared" si="105"/>
        <v xml:space="preserve"> </v>
      </c>
      <c r="AB75" s="291" t="str">
        <f t="shared" si="106"/>
        <v xml:space="preserve"> </v>
      </c>
      <c r="AC75" s="291" t="str">
        <f t="shared" si="107"/>
        <v xml:space="preserve"> </v>
      </c>
      <c r="AD75" s="291" t="str">
        <f t="shared" si="108"/>
        <v xml:space="preserve"> </v>
      </c>
      <c r="AE75" s="291" t="str">
        <f t="shared" si="109"/>
        <v xml:space="preserve"> </v>
      </c>
      <c r="AF75" s="291" t="str">
        <f t="shared" si="110"/>
        <v xml:space="preserve"> </v>
      </c>
      <c r="AG75" s="291" t="str">
        <f t="shared" si="111"/>
        <v xml:space="preserve"> </v>
      </c>
      <c r="AH75" s="291" t="str">
        <f t="shared" si="112"/>
        <v xml:space="preserve"> </v>
      </c>
      <c r="AI75" s="291" t="str">
        <f t="shared" si="113"/>
        <v xml:space="preserve"> </v>
      </c>
      <c r="AJ75" s="291" t="str">
        <f t="shared" si="114"/>
        <v xml:space="preserve"> </v>
      </c>
      <c r="AK75" s="291" t="str">
        <f t="shared" si="115"/>
        <v xml:space="preserve"> </v>
      </c>
      <c r="AL75" s="291" t="str">
        <f t="shared" si="116"/>
        <v xml:space="preserve"> </v>
      </c>
      <c r="AM75" s="291" t="str">
        <f t="shared" si="117"/>
        <v xml:space="preserve"> </v>
      </c>
      <c r="AN75" s="291" t="str">
        <f t="shared" si="118"/>
        <v xml:space="preserve"> </v>
      </c>
      <c r="AO75" s="292" t="str">
        <f t="shared" si="119"/>
        <v xml:space="preserve"> </v>
      </c>
    </row>
  </sheetData>
  <mergeCells count="1">
    <mergeCell ref="A1:AJ2"/>
  </mergeCells>
  <conditionalFormatting sqref="B5:S75">
    <cfRule type="containsText" dxfId="11" priority="6" operator="containsText" text="T">
      <formula>NOT(ISERROR(SEARCH("T",B5)))</formula>
    </cfRule>
  </conditionalFormatting>
  <conditionalFormatting sqref="B5:S75">
    <cfRule type="containsText" dxfId="10" priority="5" operator="containsText" text=" ">
      <formula>NOT(ISERROR(SEARCH(" ",B5)))</formula>
    </cfRule>
  </conditionalFormatting>
  <conditionalFormatting sqref="B5:AJ75">
    <cfRule type="containsText" dxfId="9" priority="3" operator="containsText" text=" ">
      <formula>NOT(ISERROR(SEARCH(" ",B5)))</formula>
    </cfRule>
    <cfRule type="containsText" dxfId="8" priority="4" operator="containsText" text="T">
      <formula>NOT(ISERROR(SEARCH("T",B5)))</formula>
    </cfRule>
  </conditionalFormatting>
  <conditionalFormatting sqref="AK5:AO75">
    <cfRule type="containsText" dxfId="7" priority="1" operator="containsText" text=" ">
      <formula>NOT(ISERROR(SEARCH(" ",AK5)))</formula>
    </cfRule>
    <cfRule type="containsText" dxfId="6" priority="2" operator="containsText" text="T">
      <formula>NOT(ISERROR(SEARCH("T",AK5)))</formula>
    </cfRule>
  </conditionalFormatting>
  <pageMargins left="0.70866141732283472" right="0.70866141732283472" top="0.23" bottom="0.17" header="0.22" footer="0.14000000000000001"/>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DX41"/>
  <sheetViews>
    <sheetView zoomScale="70" zoomScaleNormal="70" workbookViewId="0">
      <selection activeCell="DD4" sqref="DD4:DX41"/>
    </sheetView>
  </sheetViews>
  <sheetFormatPr defaultColWidth="9.1640625" defaultRowHeight="13"/>
  <cols>
    <col min="1" max="1" width="4.25" style="249" customWidth="1"/>
    <col min="2" max="2" width="7" style="249" customWidth="1"/>
    <col min="3" max="4" width="2.75" style="250" customWidth="1"/>
    <col min="5" max="128" width="2.75" style="249" customWidth="1"/>
    <col min="129" max="16384" width="9.1640625" style="249"/>
  </cols>
  <sheetData>
    <row r="1" spans="1:128" ht="15" customHeight="1">
      <c r="A1" s="595" t="s">
        <v>204</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c r="AW1" s="595"/>
      <c r="AX1" s="595"/>
      <c r="AY1" s="595"/>
      <c r="AZ1" s="595"/>
      <c r="BA1" s="595"/>
      <c r="BB1" s="595"/>
      <c r="BC1" s="595"/>
      <c r="BD1" s="595"/>
      <c r="BE1" s="595"/>
      <c r="BF1" s="595"/>
      <c r="BG1" s="595"/>
      <c r="BH1" s="595"/>
      <c r="BI1" s="595"/>
      <c r="BJ1" s="595"/>
      <c r="BK1" s="595"/>
      <c r="BL1" s="595"/>
      <c r="BM1" s="595"/>
      <c r="BN1" s="595"/>
      <c r="BO1" s="595"/>
      <c r="BP1" s="595"/>
      <c r="BQ1" s="595"/>
      <c r="BR1" s="595"/>
      <c r="BS1" s="595"/>
      <c r="BT1" s="595"/>
      <c r="BU1" s="595"/>
      <c r="BV1" s="595"/>
    </row>
    <row r="2" spans="1:128" ht="15.75" customHeight="1" thickBot="1">
      <c r="A2" s="596"/>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c r="AW2" s="596"/>
      <c r="AX2" s="596"/>
      <c r="AY2" s="596"/>
      <c r="AZ2" s="596"/>
      <c r="BA2" s="596"/>
      <c r="BB2" s="596"/>
      <c r="BC2" s="596"/>
      <c r="BD2" s="596"/>
      <c r="BE2" s="596"/>
      <c r="BF2" s="596"/>
      <c r="BG2" s="596"/>
      <c r="BH2" s="596"/>
      <c r="BI2" s="596"/>
      <c r="BJ2" s="596"/>
      <c r="BK2" s="596"/>
      <c r="BL2" s="596"/>
      <c r="BM2" s="596"/>
      <c r="BN2" s="596"/>
      <c r="BO2" s="596"/>
      <c r="BP2" s="596"/>
      <c r="BQ2" s="596"/>
      <c r="BR2" s="596"/>
      <c r="BS2" s="596"/>
      <c r="BT2" s="596"/>
      <c r="BU2" s="596"/>
      <c r="BV2" s="596"/>
    </row>
    <row r="3" spans="1:128" ht="13.5" thickBot="1">
      <c r="A3" s="597" t="s">
        <v>16</v>
      </c>
      <c r="B3" s="600" t="s">
        <v>69</v>
      </c>
      <c r="C3" s="571" t="s">
        <v>423</v>
      </c>
      <c r="D3" s="572"/>
      <c r="E3" s="572"/>
      <c r="F3" s="572"/>
      <c r="G3" s="572"/>
      <c r="H3" s="572"/>
      <c r="I3" s="572"/>
      <c r="J3" s="572"/>
      <c r="K3" s="572"/>
      <c r="L3" s="572"/>
      <c r="M3" s="572"/>
      <c r="N3" s="572"/>
      <c r="O3" s="572"/>
      <c r="P3" s="572"/>
      <c r="Q3" s="572"/>
      <c r="R3" s="572"/>
      <c r="S3" s="572"/>
      <c r="T3" s="572"/>
      <c r="U3" s="572"/>
      <c r="V3" s="572"/>
      <c r="W3" s="573"/>
      <c r="X3" s="571" t="s">
        <v>424</v>
      </c>
      <c r="Y3" s="572"/>
      <c r="Z3" s="572"/>
      <c r="AA3" s="572"/>
      <c r="AB3" s="572"/>
      <c r="AC3" s="572"/>
      <c r="AD3" s="572"/>
      <c r="AE3" s="572"/>
      <c r="AF3" s="572"/>
      <c r="AG3" s="572"/>
      <c r="AH3" s="572"/>
      <c r="AI3" s="572"/>
      <c r="AJ3" s="572"/>
      <c r="AK3" s="572"/>
      <c r="AL3" s="572"/>
      <c r="AM3" s="572"/>
      <c r="AN3" s="572"/>
      <c r="AO3" s="572"/>
      <c r="AP3" s="572"/>
      <c r="AQ3" s="572"/>
      <c r="AR3" s="573"/>
      <c r="AS3" s="571" t="s">
        <v>425</v>
      </c>
      <c r="AT3" s="572"/>
      <c r="AU3" s="572"/>
      <c r="AV3" s="572"/>
      <c r="AW3" s="572"/>
      <c r="AX3" s="572"/>
      <c r="AY3" s="572"/>
      <c r="AZ3" s="572"/>
      <c r="BA3" s="572"/>
      <c r="BB3" s="572"/>
      <c r="BC3" s="572"/>
      <c r="BD3" s="572"/>
      <c r="BE3" s="572"/>
      <c r="BF3" s="572"/>
      <c r="BG3" s="572"/>
      <c r="BH3" s="572"/>
      <c r="BI3" s="572"/>
      <c r="BJ3" s="572"/>
      <c r="BK3" s="572"/>
      <c r="BL3" s="572"/>
      <c r="BM3" s="573"/>
      <c r="BN3" s="571" t="s">
        <v>426</v>
      </c>
      <c r="BO3" s="572"/>
      <c r="BP3" s="572"/>
      <c r="BQ3" s="572"/>
      <c r="BR3" s="572"/>
      <c r="BS3" s="572"/>
      <c r="BT3" s="572"/>
      <c r="BU3" s="572"/>
      <c r="BV3" s="572"/>
      <c r="BW3" s="572"/>
      <c r="BX3" s="572"/>
      <c r="BY3" s="572"/>
      <c r="BZ3" s="572"/>
      <c r="CA3" s="572"/>
      <c r="CB3" s="572"/>
      <c r="CC3" s="572"/>
      <c r="CD3" s="572"/>
      <c r="CE3" s="572"/>
      <c r="CF3" s="572"/>
      <c r="CG3" s="572"/>
      <c r="CH3" s="573"/>
      <c r="CI3" s="571" t="s">
        <v>434</v>
      </c>
      <c r="CJ3" s="572"/>
      <c r="CK3" s="572"/>
      <c r="CL3" s="572"/>
      <c r="CM3" s="572"/>
      <c r="CN3" s="572"/>
      <c r="CO3" s="572"/>
      <c r="CP3" s="572"/>
      <c r="CQ3" s="572"/>
      <c r="CR3" s="572"/>
      <c r="CS3" s="572"/>
      <c r="CT3" s="572"/>
      <c r="CU3" s="572"/>
      <c r="CV3" s="572"/>
      <c r="CW3" s="572"/>
      <c r="CX3" s="572"/>
      <c r="CY3" s="572"/>
      <c r="CZ3" s="572"/>
      <c r="DA3" s="572"/>
      <c r="DB3" s="572"/>
      <c r="DC3" s="573"/>
      <c r="DD3" s="571" t="s">
        <v>435</v>
      </c>
      <c r="DE3" s="572"/>
      <c r="DF3" s="572"/>
      <c r="DG3" s="572"/>
      <c r="DH3" s="572"/>
      <c r="DI3" s="572"/>
      <c r="DJ3" s="572"/>
      <c r="DK3" s="572"/>
      <c r="DL3" s="572"/>
      <c r="DM3" s="572"/>
      <c r="DN3" s="572"/>
      <c r="DO3" s="572"/>
      <c r="DP3" s="572"/>
      <c r="DQ3" s="572"/>
      <c r="DR3" s="572"/>
      <c r="DS3" s="572"/>
      <c r="DT3" s="572"/>
      <c r="DU3" s="572"/>
      <c r="DV3" s="572"/>
      <c r="DW3" s="572"/>
      <c r="DX3" s="573"/>
    </row>
    <row r="4" spans="1:128">
      <c r="A4" s="598"/>
      <c r="B4" s="601"/>
      <c r="C4" s="574">
        <v>2</v>
      </c>
      <c r="D4" s="575"/>
      <c r="E4" s="576"/>
      <c r="F4" s="577">
        <v>3</v>
      </c>
      <c r="G4" s="578"/>
      <c r="H4" s="579"/>
      <c r="I4" s="580">
        <v>4</v>
      </c>
      <c r="J4" s="581"/>
      <c r="K4" s="582"/>
      <c r="L4" s="583">
        <v>5</v>
      </c>
      <c r="M4" s="584"/>
      <c r="N4" s="585"/>
      <c r="O4" s="586">
        <v>6</v>
      </c>
      <c r="P4" s="587"/>
      <c r="Q4" s="588"/>
      <c r="R4" s="589">
        <v>7</v>
      </c>
      <c r="S4" s="590"/>
      <c r="T4" s="591"/>
      <c r="U4" s="592" t="s">
        <v>11</v>
      </c>
      <c r="V4" s="593"/>
      <c r="W4" s="594"/>
      <c r="X4" s="574">
        <v>2</v>
      </c>
      <c r="Y4" s="575"/>
      <c r="Z4" s="576"/>
      <c r="AA4" s="577">
        <v>3</v>
      </c>
      <c r="AB4" s="578"/>
      <c r="AC4" s="579"/>
      <c r="AD4" s="580">
        <v>4</v>
      </c>
      <c r="AE4" s="581"/>
      <c r="AF4" s="582"/>
      <c r="AG4" s="583">
        <v>5</v>
      </c>
      <c r="AH4" s="584"/>
      <c r="AI4" s="585"/>
      <c r="AJ4" s="586">
        <v>6</v>
      </c>
      <c r="AK4" s="587"/>
      <c r="AL4" s="588"/>
      <c r="AM4" s="589">
        <v>7</v>
      </c>
      <c r="AN4" s="590"/>
      <c r="AO4" s="591"/>
      <c r="AP4" s="592" t="s">
        <v>11</v>
      </c>
      <c r="AQ4" s="593"/>
      <c r="AR4" s="594"/>
      <c r="AS4" s="574">
        <v>2</v>
      </c>
      <c r="AT4" s="575"/>
      <c r="AU4" s="576"/>
      <c r="AV4" s="577">
        <v>3</v>
      </c>
      <c r="AW4" s="578"/>
      <c r="AX4" s="579"/>
      <c r="AY4" s="580">
        <v>4</v>
      </c>
      <c r="AZ4" s="581"/>
      <c r="BA4" s="582"/>
      <c r="BB4" s="583">
        <v>5</v>
      </c>
      <c r="BC4" s="584"/>
      <c r="BD4" s="585"/>
      <c r="BE4" s="586">
        <v>6</v>
      </c>
      <c r="BF4" s="587"/>
      <c r="BG4" s="588"/>
      <c r="BH4" s="589">
        <v>7</v>
      </c>
      <c r="BI4" s="590"/>
      <c r="BJ4" s="591"/>
      <c r="BK4" s="592" t="s">
        <v>11</v>
      </c>
      <c r="BL4" s="593"/>
      <c r="BM4" s="594"/>
      <c r="BN4" s="574">
        <v>2</v>
      </c>
      <c r="BO4" s="575"/>
      <c r="BP4" s="576"/>
      <c r="BQ4" s="577">
        <v>3</v>
      </c>
      <c r="BR4" s="578"/>
      <c r="BS4" s="579"/>
      <c r="BT4" s="580">
        <v>4</v>
      </c>
      <c r="BU4" s="581"/>
      <c r="BV4" s="582"/>
      <c r="BW4" s="583">
        <v>5</v>
      </c>
      <c r="BX4" s="584"/>
      <c r="BY4" s="585"/>
      <c r="BZ4" s="586">
        <v>6</v>
      </c>
      <c r="CA4" s="587"/>
      <c r="CB4" s="588"/>
      <c r="CC4" s="589">
        <v>7</v>
      </c>
      <c r="CD4" s="590"/>
      <c r="CE4" s="591"/>
      <c r="CF4" s="592" t="s">
        <v>11</v>
      </c>
      <c r="CG4" s="593"/>
      <c r="CH4" s="594"/>
      <c r="CI4" s="574">
        <v>2</v>
      </c>
      <c r="CJ4" s="575"/>
      <c r="CK4" s="576"/>
      <c r="CL4" s="577">
        <v>3</v>
      </c>
      <c r="CM4" s="578"/>
      <c r="CN4" s="579"/>
      <c r="CO4" s="580">
        <v>4</v>
      </c>
      <c r="CP4" s="581"/>
      <c r="CQ4" s="582"/>
      <c r="CR4" s="583">
        <v>5</v>
      </c>
      <c r="CS4" s="584"/>
      <c r="CT4" s="585"/>
      <c r="CU4" s="586">
        <v>6</v>
      </c>
      <c r="CV4" s="587"/>
      <c r="CW4" s="588"/>
      <c r="CX4" s="589">
        <v>7</v>
      </c>
      <c r="CY4" s="590"/>
      <c r="CZ4" s="591"/>
      <c r="DA4" s="592" t="s">
        <v>11</v>
      </c>
      <c r="DB4" s="593"/>
      <c r="DC4" s="594"/>
      <c r="DD4" s="574">
        <v>2</v>
      </c>
      <c r="DE4" s="575"/>
      <c r="DF4" s="576"/>
      <c r="DG4" s="577">
        <v>3</v>
      </c>
      <c r="DH4" s="578"/>
      <c r="DI4" s="579"/>
      <c r="DJ4" s="580">
        <v>4</v>
      </c>
      <c r="DK4" s="581"/>
      <c r="DL4" s="582"/>
      <c r="DM4" s="583">
        <v>5</v>
      </c>
      <c r="DN4" s="584"/>
      <c r="DO4" s="585"/>
      <c r="DP4" s="586">
        <v>6</v>
      </c>
      <c r="DQ4" s="587"/>
      <c r="DR4" s="588"/>
      <c r="DS4" s="589">
        <v>7</v>
      </c>
      <c r="DT4" s="590"/>
      <c r="DU4" s="591"/>
      <c r="DV4" s="592" t="s">
        <v>11</v>
      </c>
      <c r="DW4" s="593"/>
      <c r="DX4" s="594"/>
    </row>
    <row r="5" spans="1:128" ht="13.5" thickBot="1">
      <c r="A5" s="599"/>
      <c r="B5" s="602"/>
      <c r="C5" s="306" t="s">
        <v>9</v>
      </c>
      <c r="D5" s="307" t="s">
        <v>22</v>
      </c>
      <c r="E5" s="308" t="s">
        <v>10</v>
      </c>
      <c r="F5" s="318" t="s">
        <v>9</v>
      </c>
      <c r="G5" s="319" t="s">
        <v>22</v>
      </c>
      <c r="H5" s="320" t="s">
        <v>10</v>
      </c>
      <c r="I5" s="330" t="s">
        <v>9</v>
      </c>
      <c r="J5" s="331" t="s">
        <v>22</v>
      </c>
      <c r="K5" s="332" t="s">
        <v>10</v>
      </c>
      <c r="L5" s="342" t="s">
        <v>9</v>
      </c>
      <c r="M5" s="343" t="s">
        <v>22</v>
      </c>
      <c r="N5" s="344" t="s">
        <v>10</v>
      </c>
      <c r="O5" s="354" t="s">
        <v>9</v>
      </c>
      <c r="P5" s="355" t="s">
        <v>22</v>
      </c>
      <c r="Q5" s="356" t="s">
        <v>10</v>
      </c>
      <c r="R5" s="366" t="s">
        <v>9</v>
      </c>
      <c r="S5" s="367" t="s">
        <v>22</v>
      </c>
      <c r="T5" s="368" t="s">
        <v>10</v>
      </c>
      <c r="U5" s="378" t="s">
        <v>9</v>
      </c>
      <c r="V5" s="379" t="s">
        <v>22</v>
      </c>
      <c r="W5" s="380" t="s">
        <v>10</v>
      </c>
      <c r="X5" s="306" t="s">
        <v>9</v>
      </c>
      <c r="Y5" s="307" t="s">
        <v>22</v>
      </c>
      <c r="Z5" s="308" t="s">
        <v>10</v>
      </c>
      <c r="AA5" s="318" t="s">
        <v>9</v>
      </c>
      <c r="AB5" s="319" t="s">
        <v>22</v>
      </c>
      <c r="AC5" s="320" t="s">
        <v>10</v>
      </c>
      <c r="AD5" s="330" t="s">
        <v>9</v>
      </c>
      <c r="AE5" s="331" t="s">
        <v>22</v>
      </c>
      <c r="AF5" s="332" t="s">
        <v>10</v>
      </c>
      <c r="AG5" s="342" t="s">
        <v>9</v>
      </c>
      <c r="AH5" s="343" t="s">
        <v>22</v>
      </c>
      <c r="AI5" s="344" t="s">
        <v>10</v>
      </c>
      <c r="AJ5" s="354" t="s">
        <v>9</v>
      </c>
      <c r="AK5" s="355" t="s">
        <v>22</v>
      </c>
      <c r="AL5" s="356" t="s">
        <v>10</v>
      </c>
      <c r="AM5" s="366" t="s">
        <v>9</v>
      </c>
      <c r="AN5" s="367" t="s">
        <v>22</v>
      </c>
      <c r="AO5" s="368" t="s">
        <v>10</v>
      </c>
      <c r="AP5" s="378" t="s">
        <v>9</v>
      </c>
      <c r="AQ5" s="379" t="s">
        <v>22</v>
      </c>
      <c r="AR5" s="380" t="s">
        <v>10</v>
      </c>
      <c r="AS5" s="306" t="s">
        <v>9</v>
      </c>
      <c r="AT5" s="307" t="s">
        <v>22</v>
      </c>
      <c r="AU5" s="308" t="s">
        <v>10</v>
      </c>
      <c r="AV5" s="318" t="s">
        <v>9</v>
      </c>
      <c r="AW5" s="319" t="s">
        <v>22</v>
      </c>
      <c r="AX5" s="320" t="s">
        <v>10</v>
      </c>
      <c r="AY5" s="330" t="s">
        <v>9</v>
      </c>
      <c r="AZ5" s="331" t="s">
        <v>22</v>
      </c>
      <c r="BA5" s="332" t="s">
        <v>10</v>
      </c>
      <c r="BB5" s="342" t="s">
        <v>9</v>
      </c>
      <c r="BC5" s="343" t="s">
        <v>22</v>
      </c>
      <c r="BD5" s="344" t="s">
        <v>10</v>
      </c>
      <c r="BE5" s="354" t="s">
        <v>9</v>
      </c>
      <c r="BF5" s="355" t="s">
        <v>22</v>
      </c>
      <c r="BG5" s="356" t="s">
        <v>10</v>
      </c>
      <c r="BH5" s="366" t="s">
        <v>9</v>
      </c>
      <c r="BI5" s="367" t="s">
        <v>22</v>
      </c>
      <c r="BJ5" s="368" t="s">
        <v>10</v>
      </c>
      <c r="BK5" s="378" t="s">
        <v>9</v>
      </c>
      <c r="BL5" s="379" t="s">
        <v>22</v>
      </c>
      <c r="BM5" s="380" t="s">
        <v>10</v>
      </c>
      <c r="BN5" s="306" t="s">
        <v>9</v>
      </c>
      <c r="BO5" s="307" t="s">
        <v>22</v>
      </c>
      <c r="BP5" s="308" t="s">
        <v>10</v>
      </c>
      <c r="BQ5" s="318" t="s">
        <v>9</v>
      </c>
      <c r="BR5" s="319" t="s">
        <v>22</v>
      </c>
      <c r="BS5" s="320" t="s">
        <v>10</v>
      </c>
      <c r="BT5" s="330" t="s">
        <v>9</v>
      </c>
      <c r="BU5" s="331" t="s">
        <v>22</v>
      </c>
      <c r="BV5" s="332" t="s">
        <v>10</v>
      </c>
      <c r="BW5" s="342" t="s">
        <v>9</v>
      </c>
      <c r="BX5" s="343" t="s">
        <v>22</v>
      </c>
      <c r="BY5" s="344" t="s">
        <v>10</v>
      </c>
      <c r="BZ5" s="354" t="s">
        <v>9</v>
      </c>
      <c r="CA5" s="355" t="s">
        <v>22</v>
      </c>
      <c r="CB5" s="356" t="s">
        <v>10</v>
      </c>
      <c r="CC5" s="366" t="s">
        <v>9</v>
      </c>
      <c r="CD5" s="367" t="s">
        <v>22</v>
      </c>
      <c r="CE5" s="368" t="s">
        <v>10</v>
      </c>
      <c r="CF5" s="378" t="s">
        <v>9</v>
      </c>
      <c r="CG5" s="379" t="s">
        <v>22</v>
      </c>
      <c r="CH5" s="380" t="s">
        <v>10</v>
      </c>
      <c r="CI5" s="306" t="s">
        <v>9</v>
      </c>
      <c r="CJ5" s="307" t="s">
        <v>22</v>
      </c>
      <c r="CK5" s="308" t="s">
        <v>10</v>
      </c>
      <c r="CL5" s="318" t="s">
        <v>9</v>
      </c>
      <c r="CM5" s="319" t="s">
        <v>22</v>
      </c>
      <c r="CN5" s="320" t="s">
        <v>10</v>
      </c>
      <c r="CO5" s="330" t="s">
        <v>9</v>
      </c>
      <c r="CP5" s="331" t="s">
        <v>22</v>
      </c>
      <c r="CQ5" s="332" t="s">
        <v>10</v>
      </c>
      <c r="CR5" s="342" t="s">
        <v>9</v>
      </c>
      <c r="CS5" s="343" t="s">
        <v>22</v>
      </c>
      <c r="CT5" s="344" t="s">
        <v>10</v>
      </c>
      <c r="CU5" s="354" t="s">
        <v>9</v>
      </c>
      <c r="CV5" s="355" t="s">
        <v>22</v>
      </c>
      <c r="CW5" s="356" t="s">
        <v>10</v>
      </c>
      <c r="CX5" s="366" t="s">
        <v>9</v>
      </c>
      <c r="CY5" s="367" t="s">
        <v>22</v>
      </c>
      <c r="CZ5" s="368" t="s">
        <v>10</v>
      </c>
      <c r="DA5" s="378" t="s">
        <v>9</v>
      </c>
      <c r="DB5" s="379" t="s">
        <v>22</v>
      </c>
      <c r="DC5" s="380" t="s">
        <v>10</v>
      </c>
      <c r="DD5" s="306" t="s">
        <v>9</v>
      </c>
      <c r="DE5" s="307" t="s">
        <v>22</v>
      </c>
      <c r="DF5" s="308" t="s">
        <v>10</v>
      </c>
      <c r="DG5" s="318" t="s">
        <v>9</v>
      </c>
      <c r="DH5" s="319" t="s">
        <v>22</v>
      </c>
      <c r="DI5" s="320" t="s">
        <v>10</v>
      </c>
      <c r="DJ5" s="330" t="s">
        <v>9</v>
      </c>
      <c r="DK5" s="331" t="s">
        <v>22</v>
      </c>
      <c r="DL5" s="332" t="s">
        <v>10</v>
      </c>
      <c r="DM5" s="342" t="s">
        <v>9</v>
      </c>
      <c r="DN5" s="343" t="s">
        <v>22</v>
      </c>
      <c r="DO5" s="344" t="s">
        <v>10</v>
      </c>
      <c r="DP5" s="354" t="s">
        <v>9</v>
      </c>
      <c r="DQ5" s="355" t="s">
        <v>22</v>
      </c>
      <c r="DR5" s="356" t="s">
        <v>10</v>
      </c>
      <c r="DS5" s="366" t="s">
        <v>9</v>
      </c>
      <c r="DT5" s="367" t="s">
        <v>22</v>
      </c>
      <c r="DU5" s="368" t="s">
        <v>10</v>
      </c>
      <c r="DV5" s="378" t="s">
        <v>9</v>
      </c>
      <c r="DW5" s="379" t="s">
        <v>22</v>
      </c>
      <c r="DX5" s="380" t="s">
        <v>10</v>
      </c>
    </row>
    <row r="6" spans="1:128">
      <c r="A6" s="246">
        <v>1</v>
      </c>
      <c r="B6" s="248" t="s">
        <v>205</v>
      </c>
      <c r="C6" s="309" t="str">
        <f t="shared" ref="C6:C40" si="0">IF(COUNTIF(st2t1,B6)&lt;2,IF(COUNTIF(st2t1,B6)=1,"X"," "),"T")</f>
        <v xml:space="preserve"> </v>
      </c>
      <c r="D6" s="310" t="str">
        <f t="shared" ref="D6:D40" si="1">IF(COUNTIF(ct2t1,B6)&lt;2,IF(COUNTIF(ct2t1,B6)=1,"X"," "),"T")</f>
        <v xml:space="preserve"> </v>
      </c>
      <c r="E6" s="311" t="str">
        <f t="shared" ref="E6:E40" si="2">IF(COUNTIF(tt2t1,B6)&lt;2,IF(COUNTIF(tt2t1,B6)=1,"X"," "),"T")</f>
        <v xml:space="preserve"> </v>
      </c>
      <c r="F6" s="321" t="str">
        <f t="shared" ref="F6:F40" si="3">IF(COUNTIF(st3t1,B6)&lt;2,IF(COUNTIF(st3t1,B6)=1,"X"," "),"T")</f>
        <v>X</v>
      </c>
      <c r="G6" s="322" t="str">
        <f t="shared" ref="G6:G40" si="4">IF(COUNTIF(ct3t1,B6)&lt;2,IF(COUNTIF(ct3t1,B6)=1,"X"," "),"T")</f>
        <v>X</v>
      </c>
      <c r="H6" s="323" t="str">
        <f t="shared" ref="H6:H40" si="5">IF(COUNTIF(tt3t1,B6)&lt;2,IF(COUNTIF(tt3t1,B6)=1,"X"," "),"T")</f>
        <v xml:space="preserve"> </v>
      </c>
      <c r="I6" s="333" t="str">
        <f t="shared" ref="I6:I40" si="6">IF(COUNTIF(st4t1,B6)&lt;2,IF(COUNTIF(st4t1,B6)=1,"X"," "),"T")</f>
        <v>X</v>
      </c>
      <c r="J6" s="334" t="str">
        <f t="shared" ref="J6:J40" si="7">IF(COUNTIF(ct4t1,B6)&lt;2,IF(COUNTIF(ct4t1,B6)=1,"X"," "),"T")</f>
        <v xml:space="preserve"> </v>
      </c>
      <c r="K6" s="335" t="str">
        <f t="shared" ref="K6:K40" si="8">IF(COUNTIF(tt4t1,B6)&lt;2,IF(COUNTIF(tt4t1,B6)=1,"X"," "),"T")</f>
        <v xml:space="preserve"> </v>
      </c>
      <c r="L6" s="345" t="str">
        <f t="shared" ref="L6:L40" si="9">IF(COUNTIF(st5t1,B6)&lt;2,IF(COUNTIF(st5t1,B6)=1,"X"," "),"T")</f>
        <v xml:space="preserve"> </v>
      </c>
      <c r="M6" s="346" t="str">
        <f t="shared" ref="M6:M40" si="10">IF(COUNTIF(ct5t1,B6)&lt;2,IF(COUNTIF(ct5t1,B6)=1,"X"," "),"T")</f>
        <v xml:space="preserve"> </v>
      </c>
      <c r="N6" s="347" t="str">
        <f t="shared" ref="N6:N40" si="11">IF(COUNTIF(tt5t1,B6)&lt;2,IF(COUNTIF(tt5t1,B6)=1,"X"," "),"T")</f>
        <v xml:space="preserve"> </v>
      </c>
      <c r="O6" s="357" t="str">
        <f t="shared" ref="O6:O40" si="12">IF(COUNTIF(st6t1,B6)&lt;2,IF(COUNTIF(st6t1,B6)=1,"X"," "),"T")</f>
        <v xml:space="preserve"> </v>
      </c>
      <c r="P6" s="358" t="str">
        <f t="shared" ref="P6:P40" si="13">IF(COUNTIF(ct6t1,B6)&lt;2,IF(COUNTIF(ct6t1,B6)=1,"X"," "),"T")</f>
        <v xml:space="preserve"> </v>
      </c>
      <c r="Q6" s="359" t="str">
        <f t="shared" ref="Q6:Q40" si="14">IF(COUNTIF(tt6t1,B6)&lt;2,IF(COUNTIF(tt6t1,B6)=1,"X"," "),"T")</f>
        <v xml:space="preserve"> </v>
      </c>
      <c r="R6" s="369" t="str">
        <f t="shared" ref="R6:R40" si="15">IF(COUNTIF(st7t1,B6)&lt;2,IF(COUNTIF(st7t1,B6)=1,"X"," "),"T")</f>
        <v xml:space="preserve"> </v>
      </c>
      <c r="S6" s="370" t="str">
        <f t="shared" ref="S6:S40" si="16">IF(COUNTIF(ct7t1,B6)&lt;2,IF(COUNTIF(ct7t1,B6)=1,"X"," "),"T")</f>
        <v xml:space="preserve"> </v>
      </c>
      <c r="T6" s="371" t="str">
        <f t="shared" ref="T6:T40" si="17">IF(COUNTIF(tt7t1,B6)&lt;2,IF(COUNTIF(tt7t1,B6)=1,"X"," "),"T")</f>
        <v xml:space="preserve"> </v>
      </c>
      <c r="U6" s="381" t="str">
        <f t="shared" ref="U6:U40" si="18">IF(COUNTIF(scnt1,B6)&lt;2,IF(COUNTIF(scnt1,B6)=1,"X"," "),"T")</f>
        <v xml:space="preserve"> </v>
      </c>
      <c r="V6" s="382" t="str">
        <f t="shared" ref="V6:V40" si="19">IF(COUNTIF(ccnt1,B6)&lt;2,IF(COUNTIF(ccnt1,B6)=1,"X"," "),"T")</f>
        <v xml:space="preserve"> </v>
      </c>
      <c r="W6" s="383" t="str">
        <f t="shared" ref="W6:W40" si="20">IF(COUNTIF(tcnt1,B6)&lt;2,IF(COUNTIF(tcnt1,B6)=1,"X"," "),"T")</f>
        <v xml:space="preserve"> </v>
      </c>
      <c r="X6" s="309" t="str">
        <f t="shared" ref="X6:X40" si="21">IF(COUNTIF(st2t2,B6)&lt;2,IF(COUNTIF(st2t2,B6)=1,"X"," "),"T")</f>
        <v xml:space="preserve"> </v>
      </c>
      <c r="Y6" s="310" t="str">
        <f t="shared" ref="Y6:Y40" si="22">IF(COUNTIF(ct2t2,B6)&lt;2,IF(COUNTIF(ct2t2,B6)=1,"X"," "),"T")</f>
        <v xml:space="preserve"> </v>
      </c>
      <c r="Z6" s="311" t="str">
        <f t="shared" ref="Z6:Z40" si="23">IF(COUNTIF(tt2t2,B6)&lt;2,IF(COUNTIF(tt2t2,B6)=1,"X"," "),"T")</f>
        <v xml:space="preserve"> </v>
      </c>
      <c r="AA6" s="321" t="str">
        <f t="shared" ref="AA6:AA40" si="24">IF(COUNTIF(st3t2,B6)&lt;2,IF(COUNTIF(st3t2,B6)=1,"X"," "),"T")</f>
        <v xml:space="preserve"> </v>
      </c>
      <c r="AB6" s="322" t="str">
        <f t="shared" ref="AB6:AB40" si="25">IF(COUNTIF(ct3t2,B6)&lt;2,IF(COUNTIF(ct3t2,B6)=1,"X"," "),"T")</f>
        <v xml:space="preserve"> </v>
      </c>
      <c r="AC6" s="323" t="str">
        <f t="shared" ref="AC6:AC40" si="26">IF(COUNTIF(tt3t2,B6)&lt;2,IF(COUNTIF(tt3t2,B6)=1,"X"," "),"T")</f>
        <v xml:space="preserve"> </v>
      </c>
      <c r="AD6" s="333" t="str">
        <f t="shared" ref="AD6:AD40" si="27">IF(COUNTIF(st4t2,B6)&lt;2,IF(COUNTIF(st4t2,B6)=1,"X"," "),"T")</f>
        <v xml:space="preserve"> </v>
      </c>
      <c r="AE6" s="334" t="str">
        <f t="shared" ref="AE6:AE40" si="28">IF(COUNTIF(ct4t2,B6)&lt;2,IF(COUNTIF(ct4t2,B6)=1,"X"," "),"T")</f>
        <v xml:space="preserve"> </v>
      </c>
      <c r="AF6" s="335" t="str">
        <f t="shared" ref="AF6:AF40" si="29">IF(COUNTIF(tt4t2,B6)&lt;2,IF(COUNTIF(tt4t2,B6)=1,"X"," "),"T")</f>
        <v xml:space="preserve"> </v>
      </c>
      <c r="AG6" s="345" t="str">
        <f t="shared" ref="AG6:AG40" si="30">IF(COUNTIF(st5t2,B6)&lt;2,IF(COUNTIF(st5t2,B6)=1,"X"," "),"T")</f>
        <v>X</v>
      </c>
      <c r="AH6" s="346" t="str">
        <f t="shared" ref="AH6:AH40" si="31">IF(COUNTIF(ct5t2,B6)&lt;2,IF(COUNTIF(ct5t2,B6)=1,"X"," "),"T")</f>
        <v>X</v>
      </c>
      <c r="AI6" s="347" t="str">
        <f t="shared" ref="AI6:AI40" si="32">IF(COUNTIF(tt5t2,B6)&lt;2,IF(COUNTIF(tt5t2,B6)=1,"X"," "),"T")</f>
        <v xml:space="preserve"> </v>
      </c>
      <c r="AJ6" s="357" t="str">
        <f t="shared" ref="AJ6:AJ40" si="33">IF(COUNTIF(st6t2,B6)&lt;2,IF(COUNTIF(st6t2,B6)=1,"X"," "),"T")</f>
        <v>X</v>
      </c>
      <c r="AK6" s="358" t="str">
        <f t="shared" ref="AK6:AK40" si="34">IF(COUNTIF(ct6t2,B6)&lt;2,IF(COUNTIF(ct6t2,B6)=1,"X"," "),"T")</f>
        <v xml:space="preserve"> </v>
      </c>
      <c r="AL6" s="359" t="str">
        <f t="shared" ref="AL6:AL40" si="35">IF(COUNTIF(tt6t2,B6)&lt;2,IF(COUNTIF(tt6t2,B6)=1,"X"," "),"T")</f>
        <v xml:space="preserve"> </v>
      </c>
      <c r="AM6" s="369" t="str">
        <f t="shared" ref="AM6:AM40" si="36">IF(COUNTIF(st7t2,B6)&lt;2,IF(COUNTIF(st7t2,B6)=1,"X"," "),"T")</f>
        <v xml:space="preserve"> </v>
      </c>
      <c r="AN6" s="370" t="str">
        <f t="shared" ref="AN6:AN40" si="37">IF(COUNTIF(ct7t2,B6)&lt;2,IF(COUNTIF(ct7t2,B6)=1,"X"," "),"T")</f>
        <v xml:space="preserve"> </v>
      </c>
      <c r="AO6" s="371" t="str">
        <f t="shared" ref="AO6:AO40" si="38">IF(COUNTIF(tt7t2,B6)&lt;2,IF(COUNTIF(tt7t2,B6)=1,"X"," "),"T")</f>
        <v xml:space="preserve"> </v>
      </c>
      <c r="AP6" s="381" t="str">
        <f t="shared" ref="AP6:AP40" si="39">IF(COUNTIF(scnt2,B6)&lt;2,IF(COUNTIF(scnt2,B6)=1,"X"," "),"T")</f>
        <v xml:space="preserve"> </v>
      </c>
      <c r="AQ6" s="382" t="str">
        <f t="shared" ref="AQ6:AQ40" si="40">IF(COUNTIF(ccnt2,B6)&lt;2,IF(COUNTIF(ccnt2,B6)=1,"X"," "),"T")</f>
        <v xml:space="preserve"> </v>
      </c>
      <c r="AR6" s="383" t="str">
        <f t="shared" ref="AR6:AR40" si="41">IF(COUNTIF(tcnt2,B6)&lt;2,IF(COUNTIF(tcnt2,B6)=1,"X"," "),"T")</f>
        <v xml:space="preserve"> </v>
      </c>
      <c r="AS6" s="309" t="str">
        <f t="shared" ref="AS6:AS40" si="42">IF(COUNTIF(st2t3,B6)&lt;2,IF(COUNTIF(st2t3,B6)=1,"X"," "),"T")</f>
        <v xml:space="preserve"> </v>
      </c>
      <c r="AT6" s="310" t="str">
        <f t="shared" ref="AT6:AT40" si="43">IF(COUNTIF(ct2t3,B6)&lt;2,IF(COUNTIF(ct2t3,B6)=1,"X"," "),"T")</f>
        <v xml:space="preserve"> </v>
      </c>
      <c r="AU6" s="311" t="str">
        <f t="shared" ref="AU6:AU40" si="44">IF(COUNTIF(tt2t3,B6)&lt;2,IF(COUNTIF(tt2t3,B6)=1,"X"," "),"T")</f>
        <v xml:space="preserve"> </v>
      </c>
      <c r="AV6" s="321" t="str">
        <f t="shared" ref="AV6:AV40" si="45">IF(COUNTIF(st3t3,B6)&lt;2,IF(COUNTIF(st3t3,B6)=1,"X"," "),"T")</f>
        <v xml:space="preserve"> </v>
      </c>
      <c r="AW6" s="322" t="str">
        <f t="shared" ref="AW6:AW40" si="46">IF(COUNTIF(ct3t3,B6)&lt;2,IF(COUNTIF(ct3t3,B6)=1,"X"," "),"T")</f>
        <v xml:space="preserve"> </v>
      </c>
      <c r="AX6" s="323" t="str">
        <f t="shared" ref="AX6:AX40" si="47">IF(COUNTIF(tt3t3,B6)&lt;2,IF(COUNTIF(tt3t3,B6)=1,"X"," "),"T")</f>
        <v xml:space="preserve"> </v>
      </c>
      <c r="AY6" s="333" t="str">
        <f t="shared" ref="AY6:AY40" si="48">IF(COUNTIF(st4t3,B6)&lt;2,IF(COUNTIF(st4t3,B6)=1,"X"," "),"T")</f>
        <v xml:space="preserve"> </v>
      </c>
      <c r="AZ6" s="334" t="str">
        <f t="shared" ref="AZ6:AZ40" si="49">IF(COUNTIF(ct4t3,B6)&lt;2,IF(COUNTIF(ct4t3,B6)=1,"X"," "),"T")</f>
        <v xml:space="preserve"> </v>
      </c>
      <c r="BA6" s="335" t="str">
        <f t="shared" ref="BA6:BA40" si="50">IF(COUNTIF(tt4t3,B6)&lt;2,IF(COUNTIF(tt4t3,B6)=1,"X"," "),"T")</f>
        <v xml:space="preserve"> </v>
      </c>
      <c r="BB6" s="345" t="str">
        <f t="shared" ref="BB6:BB40" si="51">IF(COUNTIF(st5t3,B6)&lt;2,IF(COUNTIF(st5t3,B6)=1,"X"," "),"T")</f>
        <v xml:space="preserve"> </v>
      </c>
      <c r="BC6" s="346" t="str">
        <f t="shared" ref="BC6:BC40" si="52">IF(COUNTIF(ct5t3,B6)&lt;2,IF(COUNTIF(ct5t3,B6)=1,"X"," "),"T")</f>
        <v xml:space="preserve"> </v>
      </c>
      <c r="BD6" s="347" t="str">
        <f t="shared" ref="BD6:BD40" si="53">IF(COUNTIF(tt5t3,B6)&lt;2,IF(COUNTIF(tt5t3,B6)=1,"X"," "),"T")</f>
        <v xml:space="preserve"> </v>
      </c>
      <c r="BE6" s="357" t="str">
        <f t="shared" ref="BE6:BE40" si="54">IF(COUNTIF(st6t3,B6)&lt;2,IF(COUNTIF(st6t3,B6)=1,"X"," "),"T")</f>
        <v xml:space="preserve"> </v>
      </c>
      <c r="BF6" s="358" t="str">
        <f t="shared" ref="BF6:BF40" si="55">IF(COUNTIF(ct6t3,B6)&lt;2,IF(COUNTIF(ct6t3,B6)=1,"X"," "),"T")</f>
        <v xml:space="preserve"> </v>
      </c>
      <c r="BG6" s="359" t="str">
        <f t="shared" ref="BG6:BG40" si="56">IF(COUNTIF(tt6t3,B6)&lt;2,IF(COUNTIF(tt6t3,B6)=1,"X"," "),"T")</f>
        <v xml:space="preserve"> </v>
      </c>
      <c r="BH6" s="369" t="str">
        <f t="shared" ref="BH6:BH40" si="57">IF(COUNTIF(st7t3,B6)&lt;2,IF(COUNTIF(st7t3,B6)=1,"X"," "),"T")</f>
        <v>X</v>
      </c>
      <c r="BI6" s="370" t="str">
        <f t="shared" ref="BI6:BI40" si="58">IF(COUNTIF(ct7t3,B6)&lt;2,IF(COUNTIF(ct7t3,B6)=1,"X"," "),"T")</f>
        <v xml:space="preserve"> </v>
      </c>
      <c r="BJ6" s="371" t="str">
        <f t="shared" ref="BJ6:BJ40" si="59">IF(COUNTIF(tt7t3,B6)&lt;2,IF(COUNTIF(tt7t3,B6)=1,"X"," "),"T")</f>
        <v xml:space="preserve"> </v>
      </c>
      <c r="BK6" s="381" t="str">
        <f t="shared" ref="BK6:BK40" si="60">IF(COUNTIF(scnt3,B6)&lt;2,IF(COUNTIF(scnt3,B6)=1,"X"," "),"T")</f>
        <v>X</v>
      </c>
      <c r="BL6" s="382" t="str">
        <f t="shared" ref="BL6:BL40" si="61">IF(COUNTIF(ccnt3,B6)&lt;2,IF(COUNTIF(ccnt3,B6)=1,"X"," "),"T")</f>
        <v>X</v>
      </c>
      <c r="BM6" s="383" t="str">
        <f t="shared" ref="BM6:BM40" si="62">IF(COUNTIF(tcnt3,B6)&lt;2,IF(COUNTIF(tcnt3,B6)=1,"X"," "),"T")</f>
        <v xml:space="preserve"> </v>
      </c>
      <c r="BN6" s="309" t="str">
        <f t="shared" ref="BN6:BN40" si="63">IF(COUNTIF(st2t4,B6)&lt;2,IF(COUNTIF(st2t4,B6)=1,"X"," "),"T")</f>
        <v>X</v>
      </c>
      <c r="BO6" s="310" t="str">
        <f t="shared" ref="BO6:BO40" si="64">IF(COUNTIF(ct2t4,B6)&lt;2,IF(COUNTIF(ct2t4,B6)=1,"X"," "),"T")</f>
        <v>X</v>
      </c>
      <c r="BP6" s="311" t="str">
        <f t="shared" ref="BP6:BP40" si="65">IF(COUNTIF(tt2t4,B6)&lt;2,IF(COUNTIF(tt2t4,B6)=1,"X"," "),"T")</f>
        <v xml:space="preserve"> </v>
      </c>
      <c r="BQ6" s="321" t="str">
        <f t="shared" ref="BQ6:BQ40" si="66">IF(COUNTIF(st3t4,B6)&lt;2,IF(COUNTIF(st3t4,B6)=1,"X"," "),"T")</f>
        <v>X</v>
      </c>
      <c r="BR6" s="322" t="str">
        <f t="shared" ref="BR6:BR40" si="67">IF(COUNTIF(ct3t4,B6)&lt;2,IF(COUNTIF(ct3t4,B6)=1,"X"," "),"T")</f>
        <v>X</v>
      </c>
      <c r="BS6" s="323" t="str">
        <f t="shared" ref="BS6:BS40" si="68">IF(COUNTIF(tt3t4,B6)&lt;2,IF(COUNTIF(tt3t4,B6)=1,"X"," "),"T")</f>
        <v xml:space="preserve"> </v>
      </c>
      <c r="BT6" s="333" t="str">
        <f t="shared" ref="BT6:BT40" si="69">IF(COUNTIF(st4t4,B6)&lt;2,IF(COUNTIF(st4t4,B6)=1,"X"," "),"T")</f>
        <v>X</v>
      </c>
      <c r="BU6" s="334" t="str">
        <f t="shared" ref="BU6:BU40" si="70">IF(COUNTIF(ct4t4,B6)&lt;2,IF(COUNTIF(ct4t4,B6)=1,"X"," "),"T")</f>
        <v>X</v>
      </c>
      <c r="BV6" s="335" t="str">
        <f t="shared" ref="BV6:BV40" si="71">IF(COUNTIF(tt4t4,B6)&lt;2,IF(COUNTIF(tt4t4,B6)=1,"X"," "),"T")</f>
        <v>X</v>
      </c>
      <c r="BW6" s="345" t="str">
        <f t="shared" ref="BW6:BW40" si="72">IF(COUNTIF(st5t4,B6)&lt;2,IF(COUNTIF(st5t4,B6)=1,"X"," "),"T")</f>
        <v>X</v>
      </c>
      <c r="BX6" s="346" t="str">
        <f t="shared" ref="BX6:BX40" si="73">IF(COUNTIF(ct5t4,B6)&lt;2,IF(COUNTIF(ct5t4,B6)=1,"X"," "),"T")</f>
        <v>X</v>
      </c>
      <c r="BY6" s="347" t="str">
        <f t="shared" ref="BY6:BY40" si="74">IF(COUNTIF(tt5t4,B6)&lt;2,IF(COUNTIF(tt5t4,B6)=1,"X"," "),"T")</f>
        <v>X</v>
      </c>
      <c r="BZ6" s="357" t="str">
        <f t="shared" ref="BZ6:BZ40" si="75">IF(COUNTIF(st6t4,B6)&lt;2,IF(COUNTIF(st6t4,B6)=1,"X"," "),"T")</f>
        <v>X</v>
      </c>
      <c r="CA6" s="358" t="str">
        <f t="shared" ref="CA6:CA40" si="76">IF(COUNTIF(ct6t4,B6)&lt;2,IF(COUNTIF(ct6t4,B6)=1,"X"," "),"T")</f>
        <v>X</v>
      </c>
      <c r="CB6" s="359" t="str">
        <f t="shared" ref="CB6:CB40" si="77">IF(COUNTIF(tt6t4,B6)&lt;2,IF(COUNTIF(tt6t4,B6)=1,"X"," "),"T")</f>
        <v xml:space="preserve"> </v>
      </c>
      <c r="CC6" s="369" t="str">
        <f t="shared" ref="CC6:CC40" si="78">IF(COUNTIF(st7t4,B6)&lt;2,IF(COUNTIF(st7t4,B6)=1,"X"," "),"T")</f>
        <v>X</v>
      </c>
      <c r="CD6" s="370" t="str">
        <f t="shared" ref="CD6:CD40" si="79">IF(COUNTIF(ct7t4,B6)&lt;2,IF(COUNTIF(ct7t4,B6)=1,"X"," "),"T")</f>
        <v>X</v>
      </c>
      <c r="CE6" s="371" t="str">
        <f t="shared" ref="CE6:CE40" si="80">IF(COUNTIF(tt7t4,B6)&lt;2,IF(COUNTIF(tt7t4,B6)=1,"X"," "),"T")</f>
        <v xml:space="preserve"> </v>
      </c>
      <c r="CF6" s="381" t="str">
        <f t="shared" ref="CF6:CF40" si="81">IF(COUNTIF(scnt4,B6)&lt;2,IF(COUNTIF(scnt4,B6)=1,"X"," "),"T")</f>
        <v xml:space="preserve"> </v>
      </c>
      <c r="CG6" s="382" t="str">
        <f t="shared" ref="CG6:CG40" si="82">IF(COUNTIF(ccnt4,B6)&lt;2,IF(COUNTIF(ccnt4,B6)=1,"X"," "),"T")</f>
        <v>X</v>
      </c>
      <c r="CH6" s="383" t="str">
        <f t="shared" ref="CH6:CH40" si="83">IF(COUNTIF(tcnt4,B6)&lt;2,IF(COUNTIF(tcnt4,B6)=1,"X"," "),"T")</f>
        <v>X</v>
      </c>
      <c r="CI6" s="309" t="str">
        <f t="shared" ref="CI6:CI40" si="84">IF(COUNTIF(st2t5,B6)&lt;2,IF(COUNTIF(st2t5,B6)=1,"X"," "),"T")</f>
        <v>X</v>
      </c>
      <c r="CJ6" s="310" t="str">
        <f t="shared" ref="CJ6:CJ40" si="85">IF(COUNTIF(ct2t5,B6)&lt;2,IF(COUNTIF(ct2t5,B6)=1,"X"," "),"T")</f>
        <v>X</v>
      </c>
      <c r="CK6" s="311" t="str">
        <f t="shared" ref="CK6:CK40" si="86">IF(COUNTIF(tt2t5,B6)&lt;2,IF(COUNTIF(tt2t5,B6)=1,"X"," "),"T")</f>
        <v xml:space="preserve"> </v>
      </c>
      <c r="CL6" s="321" t="str">
        <f t="shared" ref="CL6:CL40" si="87">IF(COUNTIF(st3t5,B6)&lt;2,IF(COUNTIF(st3t5,B6)=1,"X"," "),"T")</f>
        <v>X</v>
      </c>
      <c r="CM6" s="322" t="str">
        <f t="shared" ref="CM6:CM40" si="88">IF(COUNTIF(ct3t5,B6)&lt;2,IF(COUNTIF(ct3t5,B6)=1,"X"," "),"T")</f>
        <v>X</v>
      </c>
      <c r="CN6" s="323" t="str">
        <f t="shared" ref="CN6:CN40" si="89">IF(COUNTIF(tt3t5,B6)&lt;2,IF(COUNTIF(tt3t5,B6)=1,"X"," "),"T")</f>
        <v>X</v>
      </c>
      <c r="CO6" s="333" t="str">
        <f t="shared" ref="CO6:CO40" si="90">IF(COUNTIF(st4t5,B6)&lt;2,IF(COUNTIF(st4t5,B6)=1,"X"," "),"T")</f>
        <v>X</v>
      </c>
      <c r="CP6" s="334" t="str">
        <f t="shared" ref="CP6:CP40" si="91">IF(COUNTIF(ct4t5,B6)&lt;2,IF(COUNTIF(ct4t5,B6)=1,"X"," "),"T")</f>
        <v>X</v>
      </c>
      <c r="CQ6" s="335" t="str">
        <f t="shared" ref="CQ6:CQ40" si="92">IF(COUNTIF(tt4t5,B6)&lt;2,IF(COUNTIF(tt4t5,B6)=1,"X"," "),"T")</f>
        <v>X</v>
      </c>
      <c r="CR6" s="345" t="str">
        <f t="shared" ref="CR6:CR40" si="93">IF(COUNTIF(st5t5,B6)&lt;2,IF(COUNTIF(st5t5,B6)=1,"X"," "),"T")</f>
        <v>X</v>
      </c>
      <c r="CS6" s="346" t="str">
        <f t="shared" ref="CS6:CS40" si="94">IF(COUNTIF(ct5t5,B6)&lt;2,IF(COUNTIF(ct5t5,B6)=1,"X"," "),"T")</f>
        <v>X</v>
      </c>
      <c r="CT6" s="347" t="str">
        <f t="shared" ref="CT6:CT40" si="95">IF(COUNTIF(tt5t5,B6)&lt;2,IF(COUNTIF(tt5t5,B6)=1,"X"," "),"T")</f>
        <v xml:space="preserve"> </v>
      </c>
      <c r="CU6" s="357" t="str">
        <f t="shared" ref="CU6:CU40" si="96">IF(COUNTIF(st6t5,B6)&lt;2,IF(COUNTIF(st6t5,B6)=1,"X"," "),"T")</f>
        <v>X</v>
      </c>
      <c r="CV6" s="358" t="str">
        <f t="shared" ref="CV6:CV40" si="97">IF(COUNTIF(ct6t5,B6)&lt;2,IF(COUNTIF(ct6t5,B6)=1,"X"," "),"T")</f>
        <v>X</v>
      </c>
      <c r="CW6" s="359" t="str">
        <f t="shared" ref="CW6:CW40" si="98">IF(COUNTIF(tt6t5,B6)&lt;2,IF(COUNTIF(tt6t5,B6)=1,"X"," "),"T")</f>
        <v>X</v>
      </c>
      <c r="CX6" s="369" t="str">
        <f t="shared" ref="CX6:CX40" si="99">IF(COUNTIF(st7t5,B6)&lt;2,IF(COUNTIF(st7t5,B6)=1,"X"," "),"T")</f>
        <v>X</v>
      </c>
      <c r="CY6" s="370" t="str">
        <f t="shared" ref="CY6:CY40" si="100">IF(COUNTIF(ct7t5,B6)&lt;2,IF(COUNTIF(ct7t5,B6)=1,"X"," "),"T")</f>
        <v xml:space="preserve"> </v>
      </c>
      <c r="CZ6" s="371" t="str">
        <f t="shared" ref="CZ6:CZ40" si="101">IF(COUNTIF(tt7t5,B6)&lt;2,IF(COUNTIF(tt7t5,B6)=1,"X"," "),"T")</f>
        <v xml:space="preserve"> </v>
      </c>
      <c r="DA6" s="381" t="str">
        <f t="shared" ref="DA6:DA40" si="102">IF(COUNTIF(scnt5,B6)&lt;2,IF(COUNTIF(scnt5,B6)=1,"X"," "),"T")</f>
        <v xml:space="preserve"> </v>
      </c>
      <c r="DB6" s="382" t="str">
        <f t="shared" ref="DB6:DB40" si="103">IF(COUNTIF(ccnt5,B6)&lt;2,IF(COUNTIF(ccnt5,B6)=1,"X"," "),"T")</f>
        <v xml:space="preserve"> </v>
      </c>
      <c r="DC6" s="383" t="str">
        <f t="shared" ref="DC6:DC40" si="104">IF(COUNTIF(tcnt5,B6)&lt;2,IF(COUNTIF(tcnt5,B6)=1,"X"," "),"T")</f>
        <v xml:space="preserve"> </v>
      </c>
      <c r="DD6" s="309" t="str">
        <f t="shared" ref="DD6:DD40" si="105">IF(COUNTIF(st2t6,B6)&lt;2,IF(COUNTIF(st2t6,B6)=1,"X"," "),"T")</f>
        <v xml:space="preserve"> </v>
      </c>
      <c r="DE6" s="310" t="str">
        <f t="shared" ref="DE6:DE40" si="106">IF(COUNTIF(ct2t6,B6)&lt;2,IF(COUNTIF(ct2t6,B6)=1,"X"," "),"T")</f>
        <v xml:space="preserve"> </v>
      </c>
      <c r="DF6" s="311" t="str">
        <f t="shared" ref="DF6:DF40" si="107">IF(COUNTIF(tt2t6,B6)&lt;2,IF(COUNTIF(tt2t6,B6)=1,"X"," "),"T")</f>
        <v xml:space="preserve"> </v>
      </c>
      <c r="DG6" s="321" t="str">
        <f t="shared" ref="DG6:DG40" si="108">IF(COUNTIF(st3t6,B6)&lt;2,IF(COUNTIF(st3t6,B6)=1,"X"," "),"T")</f>
        <v xml:space="preserve"> </v>
      </c>
      <c r="DH6" s="322" t="str">
        <f t="shared" ref="DH6:DH40" si="109">IF(COUNTIF(ct3t6,B6)&lt;2,IF(COUNTIF(ct3t6,B6)=1,"X"," "),"T")</f>
        <v xml:space="preserve"> </v>
      </c>
      <c r="DI6" s="323" t="str">
        <f t="shared" ref="DI6:DI40" si="110">IF(COUNTIF(tt3t6,B6)&lt;2,IF(COUNTIF(tt3t6,B6)=1,"X"," "),"T")</f>
        <v xml:space="preserve"> </v>
      </c>
      <c r="DJ6" s="333" t="str">
        <f t="shared" ref="DJ6:DJ40" si="111">IF(COUNTIF(st4t6,B6)&lt;2,IF(COUNTIF(st4t6,B6)=1,"X"," "),"T")</f>
        <v xml:space="preserve"> </v>
      </c>
      <c r="DK6" s="334" t="str">
        <f t="shared" ref="DK6:DK40" si="112">IF(COUNTIF(ct4t6,B6)&lt;2,IF(COUNTIF(ct4t6,B6)=1,"X"," "),"T")</f>
        <v xml:space="preserve"> </v>
      </c>
      <c r="DL6" s="335" t="str">
        <f t="shared" ref="DL6:DL40" si="113">IF(COUNTIF(tt4t6,B6)&lt;2,IF(COUNTIF(tt4t6,B6)=1,"X"," "),"T")</f>
        <v xml:space="preserve"> </v>
      </c>
      <c r="DM6" s="345" t="str">
        <f t="shared" ref="DM6:DM40" si="114">IF(COUNTIF(st5t6,B6)&lt;2,IF(COUNTIF(st5t6,B6)=1,"X"," "),"T")</f>
        <v xml:space="preserve"> </v>
      </c>
      <c r="DN6" s="346" t="str">
        <f t="shared" ref="DN6:DN40" si="115">IF(COUNTIF(ct5t6,B6)&lt;2,IF(COUNTIF(ct5t6,B6)=1,"X"," "),"T")</f>
        <v xml:space="preserve"> </v>
      </c>
      <c r="DO6" s="347" t="str">
        <f t="shared" ref="DO6:DO40" si="116">IF(COUNTIF(tt5t6,B6)&lt;2,IF(COUNTIF(tt5t6,B6)=1,"X"," "),"T")</f>
        <v xml:space="preserve"> </v>
      </c>
      <c r="DP6" s="357" t="str">
        <f t="shared" ref="DP6:DP40" si="117">IF(COUNTIF(st6t6,B6)&lt;2,IF(COUNTIF(st6t6,B6)=1,"X"," "),"T")</f>
        <v xml:space="preserve"> </v>
      </c>
      <c r="DQ6" s="358" t="str">
        <f t="shared" ref="DQ6:DQ40" si="118">IF(COUNTIF(ct6t6,B6)&lt;2,IF(COUNTIF(ct6t6,B6)=1,"X"," "),"T")</f>
        <v xml:space="preserve"> </v>
      </c>
      <c r="DR6" s="359" t="str">
        <f t="shared" ref="DR6:DR40" si="119">IF(COUNTIF(tt6t6,B6)&lt;2,IF(COUNTIF(tt6t6,B6)=1,"X"," "),"T")</f>
        <v xml:space="preserve"> </v>
      </c>
      <c r="DS6" s="369" t="str">
        <f t="shared" ref="DS6:DS40" si="120">IF(COUNTIF(st7t6,B6)&lt;2,IF(COUNTIF(st7t6,B6)=1,"X"," "),"T")</f>
        <v xml:space="preserve"> </v>
      </c>
      <c r="DT6" s="370" t="str">
        <f t="shared" ref="DT6:DT40" si="121">IF(COUNTIF(ct7t6,B6)&lt;2,IF(COUNTIF(ct7t6,B6)=1,"X"," "),"T")</f>
        <v xml:space="preserve"> </v>
      </c>
      <c r="DU6" s="371" t="str">
        <f t="shared" ref="DU6:DU40" si="122">IF(COUNTIF(tt7t6,B6)&lt;2,IF(COUNTIF(tt7t6,B6)=1,"X"," "),"T")</f>
        <v xml:space="preserve"> </v>
      </c>
      <c r="DV6" s="381" t="str">
        <f t="shared" ref="DV6:DV40" si="123">IF(COUNTIF(scnt6,B6)&lt;2,IF(COUNTIF(scnt6,B6)=1,"X"," "),"T")</f>
        <v xml:space="preserve"> </v>
      </c>
      <c r="DW6" s="382" t="str">
        <f t="shared" ref="DW6:DW40" si="124">IF(COUNTIF(ccnt6,B6)&lt;2,IF(COUNTIF(ccnt6,B6)=1,"X"," "),"T")</f>
        <v xml:space="preserve"> </v>
      </c>
      <c r="DX6" s="383" t="str">
        <f t="shared" ref="DX6:DX40" si="125">IF(COUNTIF(tcnt6,B6)&lt;2,IF(COUNTIF(tcnt6,B6)=1,"X"," "),"T")</f>
        <v xml:space="preserve"> </v>
      </c>
    </row>
    <row r="7" spans="1:128">
      <c r="A7" s="244">
        <v>2</v>
      </c>
      <c r="B7" s="247" t="s">
        <v>206</v>
      </c>
      <c r="C7" s="312" t="str">
        <f t="shared" si="0"/>
        <v xml:space="preserve"> </v>
      </c>
      <c r="D7" s="313" t="str">
        <f t="shared" si="1"/>
        <v xml:space="preserve"> </v>
      </c>
      <c r="E7" s="314" t="str">
        <f t="shared" si="2"/>
        <v xml:space="preserve"> </v>
      </c>
      <c r="F7" s="324" t="str">
        <f t="shared" si="3"/>
        <v>X</v>
      </c>
      <c r="G7" s="325" t="str">
        <f t="shared" si="4"/>
        <v>X</v>
      </c>
      <c r="H7" s="326" t="str">
        <f t="shared" si="5"/>
        <v xml:space="preserve"> </v>
      </c>
      <c r="I7" s="336" t="str">
        <f t="shared" si="6"/>
        <v>X</v>
      </c>
      <c r="J7" s="337" t="str">
        <f t="shared" si="7"/>
        <v xml:space="preserve"> </v>
      </c>
      <c r="K7" s="338" t="str">
        <f t="shared" si="8"/>
        <v xml:space="preserve"> </v>
      </c>
      <c r="L7" s="348" t="str">
        <f t="shared" si="9"/>
        <v xml:space="preserve"> </v>
      </c>
      <c r="M7" s="349" t="str">
        <f t="shared" si="10"/>
        <v xml:space="preserve"> </v>
      </c>
      <c r="N7" s="350" t="str">
        <f t="shared" si="11"/>
        <v xml:space="preserve"> </v>
      </c>
      <c r="O7" s="360" t="str">
        <f t="shared" si="12"/>
        <v xml:space="preserve"> </v>
      </c>
      <c r="P7" s="361" t="str">
        <f t="shared" si="13"/>
        <v xml:space="preserve"> </v>
      </c>
      <c r="Q7" s="362" t="str">
        <f t="shared" si="14"/>
        <v xml:space="preserve"> </v>
      </c>
      <c r="R7" s="372" t="str">
        <f t="shared" si="15"/>
        <v xml:space="preserve"> </v>
      </c>
      <c r="S7" s="373" t="str">
        <f t="shared" si="16"/>
        <v xml:space="preserve"> </v>
      </c>
      <c r="T7" s="374" t="str">
        <f t="shared" si="17"/>
        <v xml:space="preserve"> </v>
      </c>
      <c r="U7" s="384" t="str">
        <f t="shared" si="18"/>
        <v xml:space="preserve"> </v>
      </c>
      <c r="V7" s="385" t="str">
        <f t="shared" si="19"/>
        <v xml:space="preserve"> </v>
      </c>
      <c r="W7" s="386" t="str">
        <f t="shared" si="20"/>
        <v xml:space="preserve"> </v>
      </c>
      <c r="X7" s="312" t="str">
        <f t="shared" si="21"/>
        <v xml:space="preserve"> </v>
      </c>
      <c r="Y7" s="313" t="str">
        <f t="shared" si="22"/>
        <v xml:space="preserve"> </v>
      </c>
      <c r="Z7" s="314" t="str">
        <f t="shared" si="23"/>
        <v xml:space="preserve"> </v>
      </c>
      <c r="AA7" s="324" t="str">
        <f t="shared" si="24"/>
        <v xml:space="preserve"> </v>
      </c>
      <c r="AB7" s="325" t="str">
        <f t="shared" si="25"/>
        <v xml:space="preserve"> </v>
      </c>
      <c r="AC7" s="326" t="str">
        <f t="shared" si="26"/>
        <v xml:space="preserve"> </v>
      </c>
      <c r="AD7" s="336" t="str">
        <f t="shared" si="27"/>
        <v xml:space="preserve"> </v>
      </c>
      <c r="AE7" s="337" t="str">
        <f t="shared" si="28"/>
        <v xml:space="preserve"> </v>
      </c>
      <c r="AF7" s="338" t="str">
        <f t="shared" si="29"/>
        <v xml:space="preserve"> </v>
      </c>
      <c r="AG7" s="348" t="str">
        <f t="shared" si="30"/>
        <v>X</v>
      </c>
      <c r="AH7" s="349" t="str">
        <f t="shared" si="31"/>
        <v>X</v>
      </c>
      <c r="AI7" s="350" t="str">
        <f t="shared" si="32"/>
        <v xml:space="preserve"> </v>
      </c>
      <c r="AJ7" s="360" t="str">
        <f t="shared" si="33"/>
        <v>X</v>
      </c>
      <c r="AK7" s="361" t="str">
        <f t="shared" si="34"/>
        <v xml:space="preserve"> </v>
      </c>
      <c r="AL7" s="362" t="str">
        <f t="shared" si="35"/>
        <v xml:space="preserve"> </v>
      </c>
      <c r="AM7" s="372" t="str">
        <f t="shared" si="36"/>
        <v xml:space="preserve"> </v>
      </c>
      <c r="AN7" s="373" t="str">
        <f t="shared" si="37"/>
        <v xml:space="preserve"> </v>
      </c>
      <c r="AO7" s="374" t="str">
        <f t="shared" si="38"/>
        <v xml:space="preserve"> </v>
      </c>
      <c r="AP7" s="384" t="str">
        <f t="shared" si="39"/>
        <v xml:space="preserve"> </v>
      </c>
      <c r="AQ7" s="385" t="str">
        <f t="shared" si="40"/>
        <v xml:space="preserve"> </v>
      </c>
      <c r="AR7" s="386" t="str">
        <f t="shared" si="41"/>
        <v xml:space="preserve"> </v>
      </c>
      <c r="AS7" s="312" t="str">
        <f t="shared" si="42"/>
        <v xml:space="preserve"> </v>
      </c>
      <c r="AT7" s="313" t="str">
        <f t="shared" si="43"/>
        <v xml:space="preserve"> </v>
      </c>
      <c r="AU7" s="314" t="str">
        <f t="shared" si="44"/>
        <v xml:space="preserve"> </v>
      </c>
      <c r="AV7" s="324" t="str">
        <f t="shared" si="45"/>
        <v xml:space="preserve"> </v>
      </c>
      <c r="AW7" s="325" t="str">
        <f t="shared" si="46"/>
        <v xml:space="preserve"> </v>
      </c>
      <c r="AX7" s="326" t="str">
        <f t="shared" si="47"/>
        <v xml:space="preserve"> </v>
      </c>
      <c r="AY7" s="336" t="str">
        <f t="shared" si="48"/>
        <v xml:space="preserve"> </v>
      </c>
      <c r="AZ7" s="337" t="str">
        <f t="shared" si="49"/>
        <v xml:space="preserve"> </v>
      </c>
      <c r="BA7" s="338" t="str">
        <f t="shared" si="50"/>
        <v xml:space="preserve"> </v>
      </c>
      <c r="BB7" s="348" t="str">
        <f t="shared" si="51"/>
        <v xml:space="preserve"> </v>
      </c>
      <c r="BC7" s="349" t="str">
        <f t="shared" si="52"/>
        <v xml:space="preserve"> </v>
      </c>
      <c r="BD7" s="350" t="str">
        <f t="shared" si="53"/>
        <v xml:space="preserve"> </v>
      </c>
      <c r="BE7" s="360" t="str">
        <f t="shared" si="54"/>
        <v xml:space="preserve"> </v>
      </c>
      <c r="BF7" s="361" t="str">
        <f t="shared" si="55"/>
        <v xml:space="preserve"> </v>
      </c>
      <c r="BG7" s="362" t="str">
        <f t="shared" si="56"/>
        <v xml:space="preserve"> </v>
      </c>
      <c r="BH7" s="372" t="str">
        <f t="shared" si="57"/>
        <v xml:space="preserve"> </v>
      </c>
      <c r="BI7" s="373" t="str">
        <f t="shared" si="58"/>
        <v xml:space="preserve"> </v>
      </c>
      <c r="BJ7" s="374" t="str">
        <f t="shared" si="59"/>
        <v xml:space="preserve"> </v>
      </c>
      <c r="BK7" s="384" t="str">
        <f t="shared" si="60"/>
        <v>X</v>
      </c>
      <c r="BL7" s="385" t="str">
        <f t="shared" si="61"/>
        <v>X</v>
      </c>
      <c r="BM7" s="386" t="str">
        <f t="shared" si="62"/>
        <v xml:space="preserve"> </v>
      </c>
      <c r="BN7" s="312" t="str">
        <f t="shared" si="63"/>
        <v>X</v>
      </c>
      <c r="BO7" s="313" t="str">
        <f t="shared" si="64"/>
        <v xml:space="preserve"> </v>
      </c>
      <c r="BP7" s="314" t="str">
        <f t="shared" si="65"/>
        <v xml:space="preserve"> </v>
      </c>
      <c r="BQ7" s="324" t="str">
        <f t="shared" si="66"/>
        <v>X</v>
      </c>
      <c r="BR7" s="325" t="str">
        <f t="shared" si="67"/>
        <v>X</v>
      </c>
      <c r="BS7" s="326" t="str">
        <f t="shared" si="68"/>
        <v xml:space="preserve"> </v>
      </c>
      <c r="BT7" s="336" t="str">
        <f t="shared" si="69"/>
        <v>X</v>
      </c>
      <c r="BU7" s="337" t="str">
        <f t="shared" si="70"/>
        <v>X</v>
      </c>
      <c r="BV7" s="338" t="str">
        <f t="shared" si="71"/>
        <v>X</v>
      </c>
      <c r="BW7" s="348" t="str">
        <f t="shared" si="72"/>
        <v xml:space="preserve"> </v>
      </c>
      <c r="BX7" s="349" t="str">
        <f t="shared" si="73"/>
        <v>X</v>
      </c>
      <c r="BY7" s="350" t="str">
        <f t="shared" si="74"/>
        <v>X</v>
      </c>
      <c r="BZ7" s="360" t="str">
        <f t="shared" si="75"/>
        <v xml:space="preserve"> </v>
      </c>
      <c r="CA7" s="361" t="str">
        <f t="shared" si="76"/>
        <v>X</v>
      </c>
      <c r="CB7" s="362" t="str">
        <f t="shared" si="77"/>
        <v xml:space="preserve"> </v>
      </c>
      <c r="CC7" s="372" t="str">
        <f t="shared" si="78"/>
        <v xml:space="preserve"> </v>
      </c>
      <c r="CD7" s="373" t="str">
        <f t="shared" si="79"/>
        <v>X</v>
      </c>
      <c r="CE7" s="374" t="str">
        <f t="shared" si="80"/>
        <v xml:space="preserve"> </v>
      </c>
      <c r="CF7" s="384" t="str">
        <f t="shared" si="81"/>
        <v xml:space="preserve"> </v>
      </c>
      <c r="CG7" s="385" t="str">
        <f t="shared" si="82"/>
        <v xml:space="preserve"> </v>
      </c>
      <c r="CH7" s="386" t="str">
        <f t="shared" si="83"/>
        <v>X</v>
      </c>
      <c r="CI7" s="312" t="str">
        <f t="shared" si="84"/>
        <v>X</v>
      </c>
      <c r="CJ7" s="313" t="str">
        <f t="shared" si="85"/>
        <v>X</v>
      </c>
      <c r="CK7" s="314" t="str">
        <f t="shared" si="86"/>
        <v xml:space="preserve"> </v>
      </c>
      <c r="CL7" s="324" t="str">
        <f t="shared" si="87"/>
        <v>X</v>
      </c>
      <c r="CM7" s="325" t="str">
        <f t="shared" si="88"/>
        <v>X</v>
      </c>
      <c r="CN7" s="326" t="str">
        <f t="shared" si="89"/>
        <v>X</v>
      </c>
      <c r="CO7" s="336" t="str">
        <f t="shared" si="90"/>
        <v>X</v>
      </c>
      <c r="CP7" s="337" t="str">
        <f t="shared" si="91"/>
        <v>X</v>
      </c>
      <c r="CQ7" s="338" t="str">
        <f t="shared" si="92"/>
        <v>X</v>
      </c>
      <c r="CR7" s="348" t="str">
        <f t="shared" si="93"/>
        <v>X</v>
      </c>
      <c r="CS7" s="349" t="str">
        <f t="shared" si="94"/>
        <v>X</v>
      </c>
      <c r="CT7" s="350" t="str">
        <f t="shared" si="95"/>
        <v xml:space="preserve"> </v>
      </c>
      <c r="CU7" s="360" t="str">
        <f t="shared" si="96"/>
        <v>X</v>
      </c>
      <c r="CV7" s="361" t="str">
        <f t="shared" si="97"/>
        <v>X</v>
      </c>
      <c r="CW7" s="362" t="str">
        <f t="shared" si="98"/>
        <v xml:space="preserve"> </v>
      </c>
      <c r="CX7" s="372" t="str">
        <f t="shared" si="99"/>
        <v xml:space="preserve"> </v>
      </c>
      <c r="CY7" s="373" t="str">
        <f t="shared" si="100"/>
        <v>X</v>
      </c>
      <c r="CZ7" s="374" t="str">
        <f t="shared" si="101"/>
        <v xml:space="preserve"> </v>
      </c>
      <c r="DA7" s="384" t="str">
        <f t="shared" si="102"/>
        <v xml:space="preserve"> </v>
      </c>
      <c r="DB7" s="385" t="str">
        <f t="shared" si="103"/>
        <v xml:space="preserve"> </v>
      </c>
      <c r="DC7" s="386" t="str">
        <f t="shared" si="104"/>
        <v xml:space="preserve"> </v>
      </c>
      <c r="DD7" s="312" t="str">
        <f t="shared" si="105"/>
        <v xml:space="preserve"> </v>
      </c>
      <c r="DE7" s="313" t="str">
        <f t="shared" si="106"/>
        <v xml:space="preserve"> </v>
      </c>
      <c r="DF7" s="314" t="str">
        <f t="shared" si="107"/>
        <v xml:space="preserve"> </v>
      </c>
      <c r="DG7" s="324" t="str">
        <f t="shared" si="108"/>
        <v xml:space="preserve"> </v>
      </c>
      <c r="DH7" s="325" t="str">
        <f t="shared" si="109"/>
        <v xml:space="preserve"> </v>
      </c>
      <c r="DI7" s="326" t="str">
        <f t="shared" si="110"/>
        <v xml:space="preserve"> </v>
      </c>
      <c r="DJ7" s="336" t="str">
        <f t="shared" si="111"/>
        <v xml:space="preserve"> </v>
      </c>
      <c r="DK7" s="337" t="str">
        <f t="shared" si="112"/>
        <v xml:space="preserve"> </v>
      </c>
      <c r="DL7" s="338" t="str">
        <f t="shared" si="113"/>
        <v xml:space="preserve"> </v>
      </c>
      <c r="DM7" s="348" t="str">
        <f t="shared" si="114"/>
        <v xml:space="preserve"> </v>
      </c>
      <c r="DN7" s="349" t="str">
        <f t="shared" si="115"/>
        <v xml:space="preserve"> </v>
      </c>
      <c r="DO7" s="350" t="str">
        <f t="shared" si="116"/>
        <v xml:space="preserve"> </v>
      </c>
      <c r="DP7" s="360" t="str">
        <f t="shared" si="117"/>
        <v xml:space="preserve"> </v>
      </c>
      <c r="DQ7" s="361" t="str">
        <f t="shared" si="118"/>
        <v xml:space="preserve"> </v>
      </c>
      <c r="DR7" s="362" t="str">
        <f t="shared" si="119"/>
        <v xml:space="preserve"> </v>
      </c>
      <c r="DS7" s="372" t="str">
        <f t="shared" si="120"/>
        <v xml:space="preserve"> </v>
      </c>
      <c r="DT7" s="373" t="str">
        <f t="shared" si="121"/>
        <v xml:space="preserve"> </v>
      </c>
      <c r="DU7" s="374" t="str">
        <f t="shared" si="122"/>
        <v xml:space="preserve"> </v>
      </c>
      <c r="DV7" s="384" t="str">
        <f t="shared" si="123"/>
        <v xml:space="preserve"> </v>
      </c>
      <c r="DW7" s="385" t="str">
        <f t="shared" si="124"/>
        <v xml:space="preserve"> </v>
      </c>
      <c r="DX7" s="386" t="str">
        <f t="shared" si="125"/>
        <v xml:space="preserve"> </v>
      </c>
    </row>
    <row r="8" spans="1:128">
      <c r="A8" s="244">
        <v>3</v>
      </c>
      <c r="B8" s="247" t="s">
        <v>24</v>
      </c>
      <c r="C8" s="312" t="str">
        <f t="shared" si="0"/>
        <v xml:space="preserve"> </v>
      </c>
      <c r="D8" s="313" t="str">
        <f t="shared" si="1"/>
        <v xml:space="preserve"> </v>
      </c>
      <c r="E8" s="314" t="str">
        <f t="shared" si="2"/>
        <v xml:space="preserve"> </v>
      </c>
      <c r="F8" s="324" t="str">
        <f t="shared" si="3"/>
        <v xml:space="preserve"> </v>
      </c>
      <c r="G8" s="325" t="str">
        <f t="shared" si="4"/>
        <v xml:space="preserve"> </v>
      </c>
      <c r="H8" s="326" t="str">
        <f t="shared" si="5"/>
        <v xml:space="preserve"> </v>
      </c>
      <c r="I8" s="336" t="str">
        <f t="shared" si="6"/>
        <v xml:space="preserve"> </v>
      </c>
      <c r="J8" s="337" t="str">
        <f t="shared" si="7"/>
        <v xml:space="preserve"> </v>
      </c>
      <c r="K8" s="338" t="str">
        <f t="shared" si="8"/>
        <v xml:space="preserve"> </v>
      </c>
      <c r="L8" s="348" t="str">
        <f t="shared" si="9"/>
        <v xml:space="preserve"> </v>
      </c>
      <c r="M8" s="349" t="str">
        <f t="shared" si="10"/>
        <v xml:space="preserve"> </v>
      </c>
      <c r="N8" s="350" t="str">
        <f t="shared" si="11"/>
        <v xml:space="preserve"> </v>
      </c>
      <c r="O8" s="360" t="str">
        <f t="shared" si="12"/>
        <v xml:space="preserve"> </v>
      </c>
      <c r="P8" s="361" t="str">
        <f t="shared" si="13"/>
        <v xml:space="preserve"> </v>
      </c>
      <c r="Q8" s="362" t="str">
        <f t="shared" si="14"/>
        <v xml:space="preserve"> </v>
      </c>
      <c r="R8" s="372" t="str">
        <f t="shared" si="15"/>
        <v xml:space="preserve"> </v>
      </c>
      <c r="S8" s="373" t="str">
        <f t="shared" si="16"/>
        <v xml:space="preserve"> </v>
      </c>
      <c r="T8" s="374" t="str">
        <f t="shared" si="17"/>
        <v xml:space="preserve"> </v>
      </c>
      <c r="U8" s="384" t="str">
        <f t="shared" si="18"/>
        <v xml:space="preserve"> </v>
      </c>
      <c r="V8" s="385" t="str">
        <f t="shared" si="19"/>
        <v xml:space="preserve"> </v>
      </c>
      <c r="W8" s="386" t="str">
        <f t="shared" si="20"/>
        <v xml:space="preserve"> </v>
      </c>
      <c r="X8" s="312" t="str">
        <f t="shared" si="21"/>
        <v xml:space="preserve"> </v>
      </c>
      <c r="Y8" s="313" t="str">
        <f t="shared" si="22"/>
        <v xml:space="preserve"> </v>
      </c>
      <c r="Z8" s="314" t="str">
        <f t="shared" si="23"/>
        <v xml:space="preserve"> </v>
      </c>
      <c r="AA8" s="324" t="str">
        <f t="shared" si="24"/>
        <v xml:space="preserve"> </v>
      </c>
      <c r="AB8" s="325" t="str">
        <f t="shared" si="25"/>
        <v xml:space="preserve"> </v>
      </c>
      <c r="AC8" s="326" t="str">
        <f t="shared" si="26"/>
        <v xml:space="preserve"> </v>
      </c>
      <c r="AD8" s="336" t="str">
        <f t="shared" si="27"/>
        <v xml:space="preserve"> </v>
      </c>
      <c r="AE8" s="337" t="str">
        <f t="shared" si="28"/>
        <v xml:space="preserve"> </v>
      </c>
      <c r="AF8" s="338" t="str">
        <f t="shared" si="29"/>
        <v xml:space="preserve"> </v>
      </c>
      <c r="AG8" s="348" t="str">
        <f t="shared" si="30"/>
        <v xml:space="preserve"> </v>
      </c>
      <c r="AH8" s="349" t="str">
        <f t="shared" si="31"/>
        <v xml:space="preserve"> </v>
      </c>
      <c r="AI8" s="350" t="str">
        <f t="shared" si="32"/>
        <v xml:space="preserve"> </v>
      </c>
      <c r="AJ8" s="360" t="str">
        <f t="shared" si="33"/>
        <v xml:space="preserve"> </v>
      </c>
      <c r="AK8" s="361" t="str">
        <f t="shared" si="34"/>
        <v xml:space="preserve"> </v>
      </c>
      <c r="AL8" s="362" t="str">
        <f t="shared" si="35"/>
        <v xml:space="preserve"> </v>
      </c>
      <c r="AM8" s="372" t="str">
        <f t="shared" si="36"/>
        <v xml:space="preserve"> </v>
      </c>
      <c r="AN8" s="373" t="str">
        <f t="shared" si="37"/>
        <v xml:space="preserve"> </v>
      </c>
      <c r="AO8" s="374" t="str">
        <f t="shared" si="38"/>
        <v xml:space="preserve"> </v>
      </c>
      <c r="AP8" s="384" t="str">
        <f t="shared" si="39"/>
        <v xml:space="preserve"> </v>
      </c>
      <c r="AQ8" s="385" t="str">
        <f t="shared" si="40"/>
        <v xml:space="preserve"> </v>
      </c>
      <c r="AR8" s="386" t="str">
        <f t="shared" si="41"/>
        <v xml:space="preserve"> </v>
      </c>
      <c r="AS8" s="312" t="str">
        <f t="shared" si="42"/>
        <v xml:space="preserve"> </v>
      </c>
      <c r="AT8" s="313" t="str">
        <f t="shared" si="43"/>
        <v xml:space="preserve"> </v>
      </c>
      <c r="AU8" s="314" t="str">
        <f t="shared" si="44"/>
        <v xml:space="preserve"> </v>
      </c>
      <c r="AV8" s="324" t="str">
        <f t="shared" si="45"/>
        <v xml:space="preserve"> </v>
      </c>
      <c r="AW8" s="325" t="str">
        <f t="shared" si="46"/>
        <v xml:space="preserve"> </v>
      </c>
      <c r="AX8" s="326" t="str">
        <f t="shared" si="47"/>
        <v xml:space="preserve"> </v>
      </c>
      <c r="AY8" s="336" t="str">
        <f t="shared" si="48"/>
        <v xml:space="preserve"> </v>
      </c>
      <c r="AZ8" s="337" t="str">
        <f t="shared" si="49"/>
        <v xml:space="preserve"> </v>
      </c>
      <c r="BA8" s="338" t="str">
        <f t="shared" si="50"/>
        <v xml:space="preserve"> </v>
      </c>
      <c r="BB8" s="348" t="str">
        <f t="shared" si="51"/>
        <v xml:space="preserve"> </v>
      </c>
      <c r="BC8" s="349" t="str">
        <f t="shared" si="52"/>
        <v xml:space="preserve"> </v>
      </c>
      <c r="BD8" s="350" t="str">
        <f t="shared" si="53"/>
        <v xml:space="preserve"> </v>
      </c>
      <c r="BE8" s="360" t="str">
        <f t="shared" si="54"/>
        <v xml:space="preserve"> </v>
      </c>
      <c r="BF8" s="361" t="str">
        <f t="shared" si="55"/>
        <v xml:space="preserve"> </v>
      </c>
      <c r="BG8" s="362" t="str">
        <f t="shared" si="56"/>
        <v xml:space="preserve"> </v>
      </c>
      <c r="BH8" s="372" t="str">
        <f t="shared" si="57"/>
        <v xml:space="preserve"> </v>
      </c>
      <c r="BI8" s="373" t="str">
        <f t="shared" si="58"/>
        <v xml:space="preserve"> </v>
      </c>
      <c r="BJ8" s="374" t="str">
        <f t="shared" si="59"/>
        <v xml:space="preserve"> </v>
      </c>
      <c r="BK8" s="384" t="str">
        <f t="shared" si="60"/>
        <v xml:space="preserve"> </v>
      </c>
      <c r="BL8" s="385" t="str">
        <f t="shared" si="61"/>
        <v xml:space="preserve"> </v>
      </c>
      <c r="BM8" s="386" t="str">
        <f t="shared" si="62"/>
        <v xml:space="preserve"> </v>
      </c>
      <c r="BN8" s="312" t="str">
        <f t="shared" si="63"/>
        <v xml:space="preserve"> </v>
      </c>
      <c r="BO8" s="313" t="str">
        <f t="shared" si="64"/>
        <v xml:space="preserve"> </v>
      </c>
      <c r="BP8" s="314" t="str">
        <f t="shared" si="65"/>
        <v xml:space="preserve"> </v>
      </c>
      <c r="BQ8" s="324" t="str">
        <f t="shared" si="66"/>
        <v xml:space="preserve"> </v>
      </c>
      <c r="BR8" s="325" t="str">
        <f t="shared" si="67"/>
        <v xml:space="preserve"> </v>
      </c>
      <c r="BS8" s="326" t="str">
        <f t="shared" si="68"/>
        <v xml:space="preserve"> </v>
      </c>
      <c r="BT8" s="336" t="str">
        <f t="shared" si="69"/>
        <v xml:space="preserve"> </v>
      </c>
      <c r="BU8" s="337" t="str">
        <f t="shared" si="70"/>
        <v xml:space="preserve"> </v>
      </c>
      <c r="BV8" s="338" t="str">
        <f t="shared" si="71"/>
        <v xml:space="preserve"> </v>
      </c>
      <c r="BW8" s="348" t="str">
        <f t="shared" si="72"/>
        <v xml:space="preserve"> </v>
      </c>
      <c r="BX8" s="349" t="str">
        <f t="shared" si="73"/>
        <v xml:space="preserve"> </v>
      </c>
      <c r="BY8" s="350" t="str">
        <f t="shared" si="74"/>
        <v xml:space="preserve"> </v>
      </c>
      <c r="BZ8" s="360" t="str">
        <f t="shared" si="75"/>
        <v xml:space="preserve"> </v>
      </c>
      <c r="CA8" s="361" t="str">
        <f t="shared" si="76"/>
        <v xml:space="preserve"> </v>
      </c>
      <c r="CB8" s="362" t="str">
        <f t="shared" si="77"/>
        <v xml:space="preserve"> </v>
      </c>
      <c r="CC8" s="372" t="str">
        <f t="shared" si="78"/>
        <v xml:space="preserve"> </v>
      </c>
      <c r="CD8" s="373" t="str">
        <f t="shared" si="79"/>
        <v xml:space="preserve"> </v>
      </c>
      <c r="CE8" s="374" t="str">
        <f t="shared" si="80"/>
        <v xml:space="preserve"> </v>
      </c>
      <c r="CF8" s="384" t="str">
        <f t="shared" si="81"/>
        <v xml:space="preserve"> </v>
      </c>
      <c r="CG8" s="385" t="str">
        <f t="shared" si="82"/>
        <v xml:space="preserve"> </v>
      </c>
      <c r="CH8" s="386" t="str">
        <f t="shared" si="83"/>
        <v xml:space="preserve"> </v>
      </c>
      <c r="CI8" s="312" t="str">
        <f t="shared" si="84"/>
        <v xml:space="preserve"> </v>
      </c>
      <c r="CJ8" s="313" t="str">
        <f t="shared" si="85"/>
        <v xml:space="preserve"> </v>
      </c>
      <c r="CK8" s="314" t="str">
        <f t="shared" si="86"/>
        <v xml:space="preserve"> </v>
      </c>
      <c r="CL8" s="324" t="str">
        <f t="shared" si="87"/>
        <v xml:space="preserve"> </v>
      </c>
      <c r="CM8" s="325" t="str">
        <f t="shared" si="88"/>
        <v xml:space="preserve"> </v>
      </c>
      <c r="CN8" s="326" t="str">
        <f t="shared" si="89"/>
        <v xml:space="preserve"> </v>
      </c>
      <c r="CO8" s="336" t="str">
        <f t="shared" si="90"/>
        <v xml:space="preserve"> </v>
      </c>
      <c r="CP8" s="337" t="str">
        <f t="shared" si="91"/>
        <v xml:space="preserve"> </v>
      </c>
      <c r="CQ8" s="338" t="str">
        <f t="shared" si="92"/>
        <v xml:space="preserve"> </v>
      </c>
      <c r="CR8" s="348" t="str">
        <f t="shared" si="93"/>
        <v xml:space="preserve"> </v>
      </c>
      <c r="CS8" s="349" t="str">
        <f t="shared" si="94"/>
        <v xml:space="preserve"> </v>
      </c>
      <c r="CT8" s="350" t="str">
        <f t="shared" si="95"/>
        <v xml:space="preserve"> </v>
      </c>
      <c r="CU8" s="360" t="str">
        <f t="shared" si="96"/>
        <v xml:space="preserve"> </v>
      </c>
      <c r="CV8" s="361" t="str">
        <f t="shared" si="97"/>
        <v xml:space="preserve"> </v>
      </c>
      <c r="CW8" s="362" t="str">
        <f t="shared" si="98"/>
        <v xml:space="preserve"> </v>
      </c>
      <c r="CX8" s="372" t="str">
        <f t="shared" si="99"/>
        <v xml:space="preserve"> </v>
      </c>
      <c r="CY8" s="373" t="str">
        <f t="shared" si="100"/>
        <v xml:space="preserve"> </v>
      </c>
      <c r="CZ8" s="374" t="str">
        <f t="shared" si="101"/>
        <v xml:space="preserve"> </v>
      </c>
      <c r="DA8" s="384" t="str">
        <f t="shared" si="102"/>
        <v xml:space="preserve"> </v>
      </c>
      <c r="DB8" s="385" t="str">
        <f t="shared" si="103"/>
        <v xml:space="preserve"> </v>
      </c>
      <c r="DC8" s="386" t="str">
        <f t="shared" si="104"/>
        <v xml:space="preserve"> </v>
      </c>
      <c r="DD8" s="312" t="str">
        <f t="shared" si="105"/>
        <v xml:space="preserve"> </v>
      </c>
      <c r="DE8" s="313" t="str">
        <f t="shared" si="106"/>
        <v xml:space="preserve"> </v>
      </c>
      <c r="DF8" s="314" t="str">
        <f t="shared" si="107"/>
        <v xml:space="preserve"> </v>
      </c>
      <c r="DG8" s="324" t="str">
        <f t="shared" si="108"/>
        <v xml:space="preserve"> </v>
      </c>
      <c r="DH8" s="325" t="str">
        <f t="shared" si="109"/>
        <v xml:space="preserve"> </v>
      </c>
      <c r="DI8" s="326" t="str">
        <f t="shared" si="110"/>
        <v xml:space="preserve"> </v>
      </c>
      <c r="DJ8" s="336" t="str">
        <f t="shared" si="111"/>
        <v xml:space="preserve"> </v>
      </c>
      <c r="DK8" s="337" t="str">
        <f t="shared" si="112"/>
        <v xml:space="preserve"> </v>
      </c>
      <c r="DL8" s="338" t="str">
        <f t="shared" si="113"/>
        <v xml:space="preserve"> </v>
      </c>
      <c r="DM8" s="348" t="str">
        <f t="shared" si="114"/>
        <v xml:space="preserve"> </v>
      </c>
      <c r="DN8" s="349" t="str">
        <f t="shared" si="115"/>
        <v xml:space="preserve"> </v>
      </c>
      <c r="DO8" s="350" t="str">
        <f t="shared" si="116"/>
        <v xml:space="preserve"> </v>
      </c>
      <c r="DP8" s="360" t="str">
        <f t="shared" si="117"/>
        <v xml:space="preserve"> </v>
      </c>
      <c r="DQ8" s="361" t="str">
        <f t="shared" si="118"/>
        <v xml:space="preserve"> </v>
      </c>
      <c r="DR8" s="362" t="str">
        <f t="shared" si="119"/>
        <v xml:space="preserve"> </v>
      </c>
      <c r="DS8" s="372" t="str">
        <f t="shared" si="120"/>
        <v xml:space="preserve"> </v>
      </c>
      <c r="DT8" s="373" t="str">
        <f t="shared" si="121"/>
        <v xml:space="preserve"> </v>
      </c>
      <c r="DU8" s="374" t="str">
        <f t="shared" si="122"/>
        <v xml:space="preserve"> </v>
      </c>
      <c r="DV8" s="384" t="str">
        <f t="shared" si="123"/>
        <v xml:space="preserve"> </v>
      </c>
      <c r="DW8" s="385" t="str">
        <f t="shared" si="124"/>
        <v xml:space="preserve"> </v>
      </c>
      <c r="DX8" s="386" t="str">
        <f t="shared" si="125"/>
        <v xml:space="preserve"> </v>
      </c>
    </row>
    <row r="9" spans="1:128">
      <c r="A9" s="244">
        <v>4</v>
      </c>
      <c r="B9" s="247" t="s">
        <v>25</v>
      </c>
      <c r="C9" s="312" t="str">
        <f t="shared" si="0"/>
        <v xml:space="preserve"> </v>
      </c>
      <c r="D9" s="313" t="str">
        <f t="shared" si="1"/>
        <v xml:space="preserve"> </v>
      </c>
      <c r="E9" s="314" t="str">
        <f t="shared" si="2"/>
        <v xml:space="preserve"> </v>
      </c>
      <c r="F9" s="324" t="str">
        <f t="shared" si="3"/>
        <v xml:space="preserve"> </v>
      </c>
      <c r="G9" s="325" t="str">
        <f t="shared" si="4"/>
        <v xml:space="preserve"> </v>
      </c>
      <c r="H9" s="326" t="str">
        <f t="shared" si="5"/>
        <v xml:space="preserve"> </v>
      </c>
      <c r="I9" s="336" t="str">
        <f t="shared" si="6"/>
        <v xml:space="preserve"> </v>
      </c>
      <c r="J9" s="337" t="str">
        <f t="shared" si="7"/>
        <v xml:space="preserve"> </v>
      </c>
      <c r="K9" s="338" t="str">
        <f t="shared" si="8"/>
        <v xml:space="preserve"> </v>
      </c>
      <c r="L9" s="348" t="str">
        <f t="shared" si="9"/>
        <v xml:space="preserve"> </v>
      </c>
      <c r="M9" s="349" t="str">
        <f t="shared" si="10"/>
        <v xml:space="preserve"> </v>
      </c>
      <c r="N9" s="350" t="str">
        <f t="shared" si="11"/>
        <v xml:space="preserve"> </v>
      </c>
      <c r="O9" s="360" t="str">
        <f t="shared" si="12"/>
        <v xml:space="preserve"> </v>
      </c>
      <c r="P9" s="361" t="str">
        <f t="shared" si="13"/>
        <v xml:space="preserve"> </v>
      </c>
      <c r="Q9" s="362" t="str">
        <f t="shared" si="14"/>
        <v xml:space="preserve"> </v>
      </c>
      <c r="R9" s="372" t="str">
        <f t="shared" si="15"/>
        <v xml:space="preserve"> </v>
      </c>
      <c r="S9" s="373" t="str">
        <f t="shared" si="16"/>
        <v xml:space="preserve"> </v>
      </c>
      <c r="T9" s="374" t="str">
        <f t="shared" si="17"/>
        <v xml:space="preserve"> </v>
      </c>
      <c r="U9" s="384" t="str">
        <f t="shared" si="18"/>
        <v xml:space="preserve"> </v>
      </c>
      <c r="V9" s="385" t="str">
        <f t="shared" si="19"/>
        <v xml:space="preserve"> </v>
      </c>
      <c r="W9" s="386" t="str">
        <f t="shared" si="20"/>
        <v xml:space="preserve"> </v>
      </c>
      <c r="X9" s="312" t="str">
        <f t="shared" si="21"/>
        <v xml:space="preserve"> </v>
      </c>
      <c r="Y9" s="313" t="str">
        <f t="shared" si="22"/>
        <v xml:space="preserve"> </v>
      </c>
      <c r="Z9" s="314" t="str">
        <f t="shared" si="23"/>
        <v xml:space="preserve"> </v>
      </c>
      <c r="AA9" s="324" t="str">
        <f t="shared" si="24"/>
        <v xml:space="preserve"> </v>
      </c>
      <c r="AB9" s="325" t="str">
        <f t="shared" si="25"/>
        <v xml:space="preserve"> </v>
      </c>
      <c r="AC9" s="326" t="str">
        <f t="shared" si="26"/>
        <v xml:space="preserve"> </v>
      </c>
      <c r="AD9" s="336" t="str">
        <f t="shared" si="27"/>
        <v xml:space="preserve"> </v>
      </c>
      <c r="AE9" s="337" t="str">
        <f t="shared" si="28"/>
        <v xml:space="preserve"> </v>
      </c>
      <c r="AF9" s="338" t="str">
        <f t="shared" si="29"/>
        <v xml:space="preserve"> </v>
      </c>
      <c r="AG9" s="348" t="str">
        <f t="shared" si="30"/>
        <v xml:space="preserve"> </v>
      </c>
      <c r="AH9" s="349" t="str">
        <f t="shared" si="31"/>
        <v xml:space="preserve"> </v>
      </c>
      <c r="AI9" s="350" t="str">
        <f t="shared" si="32"/>
        <v xml:space="preserve"> </v>
      </c>
      <c r="AJ9" s="360" t="str">
        <f t="shared" si="33"/>
        <v xml:space="preserve"> </v>
      </c>
      <c r="AK9" s="361" t="str">
        <f t="shared" si="34"/>
        <v xml:space="preserve"> </v>
      </c>
      <c r="AL9" s="362" t="str">
        <f t="shared" si="35"/>
        <v xml:space="preserve"> </v>
      </c>
      <c r="AM9" s="372" t="str">
        <f t="shared" si="36"/>
        <v xml:space="preserve"> </v>
      </c>
      <c r="AN9" s="373" t="str">
        <f t="shared" si="37"/>
        <v xml:space="preserve"> </v>
      </c>
      <c r="AO9" s="374" t="str">
        <f t="shared" si="38"/>
        <v xml:space="preserve"> </v>
      </c>
      <c r="AP9" s="384" t="str">
        <f t="shared" si="39"/>
        <v xml:space="preserve"> </v>
      </c>
      <c r="AQ9" s="385" t="str">
        <f t="shared" si="40"/>
        <v xml:space="preserve"> </v>
      </c>
      <c r="AR9" s="386" t="str">
        <f t="shared" si="41"/>
        <v xml:space="preserve"> </v>
      </c>
      <c r="AS9" s="312" t="str">
        <f t="shared" si="42"/>
        <v xml:space="preserve"> </v>
      </c>
      <c r="AT9" s="313" t="str">
        <f t="shared" si="43"/>
        <v xml:space="preserve"> </v>
      </c>
      <c r="AU9" s="314" t="str">
        <f t="shared" si="44"/>
        <v xml:space="preserve"> </v>
      </c>
      <c r="AV9" s="324" t="str">
        <f t="shared" si="45"/>
        <v xml:space="preserve"> </v>
      </c>
      <c r="AW9" s="325" t="str">
        <f t="shared" si="46"/>
        <v xml:space="preserve"> </v>
      </c>
      <c r="AX9" s="326" t="str">
        <f t="shared" si="47"/>
        <v xml:space="preserve"> </v>
      </c>
      <c r="AY9" s="336" t="str">
        <f t="shared" si="48"/>
        <v xml:space="preserve"> </v>
      </c>
      <c r="AZ9" s="337" t="str">
        <f t="shared" si="49"/>
        <v xml:space="preserve"> </v>
      </c>
      <c r="BA9" s="338" t="str">
        <f t="shared" si="50"/>
        <v xml:space="preserve"> </v>
      </c>
      <c r="BB9" s="348" t="str">
        <f t="shared" si="51"/>
        <v xml:space="preserve"> </v>
      </c>
      <c r="BC9" s="349" t="str">
        <f t="shared" si="52"/>
        <v xml:space="preserve"> </v>
      </c>
      <c r="BD9" s="350" t="str">
        <f t="shared" si="53"/>
        <v xml:space="preserve"> </v>
      </c>
      <c r="BE9" s="360" t="str">
        <f t="shared" si="54"/>
        <v xml:space="preserve"> </v>
      </c>
      <c r="BF9" s="361" t="str">
        <f t="shared" si="55"/>
        <v xml:space="preserve"> </v>
      </c>
      <c r="BG9" s="362" t="str">
        <f t="shared" si="56"/>
        <v xml:space="preserve"> </v>
      </c>
      <c r="BH9" s="372" t="str">
        <f t="shared" si="57"/>
        <v xml:space="preserve"> </v>
      </c>
      <c r="BI9" s="373" t="str">
        <f t="shared" si="58"/>
        <v xml:space="preserve"> </v>
      </c>
      <c r="BJ9" s="374" t="str">
        <f t="shared" si="59"/>
        <v xml:space="preserve"> </v>
      </c>
      <c r="BK9" s="384" t="str">
        <f t="shared" si="60"/>
        <v xml:space="preserve"> </v>
      </c>
      <c r="BL9" s="385" t="str">
        <f t="shared" si="61"/>
        <v xml:space="preserve"> </v>
      </c>
      <c r="BM9" s="386" t="str">
        <f t="shared" si="62"/>
        <v xml:space="preserve"> </v>
      </c>
      <c r="BN9" s="312" t="str">
        <f t="shared" si="63"/>
        <v xml:space="preserve"> </v>
      </c>
      <c r="BO9" s="313" t="str">
        <f t="shared" si="64"/>
        <v xml:space="preserve"> </v>
      </c>
      <c r="BP9" s="314" t="str">
        <f t="shared" si="65"/>
        <v xml:space="preserve"> </v>
      </c>
      <c r="BQ9" s="324" t="str">
        <f t="shared" si="66"/>
        <v xml:space="preserve"> </v>
      </c>
      <c r="BR9" s="325" t="str">
        <f t="shared" si="67"/>
        <v xml:space="preserve"> </v>
      </c>
      <c r="BS9" s="326" t="str">
        <f t="shared" si="68"/>
        <v xml:space="preserve"> </v>
      </c>
      <c r="BT9" s="336" t="str">
        <f t="shared" si="69"/>
        <v xml:space="preserve"> </v>
      </c>
      <c r="BU9" s="337" t="str">
        <f t="shared" si="70"/>
        <v xml:space="preserve"> </v>
      </c>
      <c r="BV9" s="338" t="str">
        <f t="shared" si="71"/>
        <v xml:space="preserve"> </v>
      </c>
      <c r="BW9" s="348" t="str">
        <f t="shared" si="72"/>
        <v xml:space="preserve"> </v>
      </c>
      <c r="BX9" s="349" t="str">
        <f t="shared" si="73"/>
        <v xml:space="preserve"> </v>
      </c>
      <c r="BY9" s="350" t="str">
        <f t="shared" si="74"/>
        <v>X</v>
      </c>
      <c r="BZ9" s="360" t="str">
        <f t="shared" si="75"/>
        <v xml:space="preserve"> </v>
      </c>
      <c r="CA9" s="361" t="str">
        <f t="shared" si="76"/>
        <v xml:space="preserve"> </v>
      </c>
      <c r="CB9" s="362" t="str">
        <f t="shared" si="77"/>
        <v xml:space="preserve"> </v>
      </c>
      <c r="CC9" s="372" t="str">
        <f t="shared" si="78"/>
        <v xml:space="preserve"> </v>
      </c>
      <c r="CD9" s="373" t="str">
        <f t="shared" si="79"/>
        <v xml:space="preserve"> </v>
      </c>
      <c r="CE9" s="374" t="str">
        <f t="shared" si="80"/>
        <v xml:space="preserve"> </v>
      </c>
      <c r="CF9" s="384" t="str">
        <f t="shared" si="81"/>
        <v xml:space="preserve"> </v>
      </c>
      <c r="CG9" s="385" t="str">
        <f t="shared" si="82"/>
        <v xml:space="preserve"> </v>
      </c>
      <c r="CH9" s="386" t="str">
        <f t="shared" si="83"/>
        <v xml:space="preserve"> </v>
      </c>
      <c r="CI9" s="312" t="str">
        <f t="shared" si="84"/>
        <v xml:space="preserve"> </v>
      </c>
      <c r="CJ9" s="313" t="str">
        <f t="shared" si="85"/>
        <v xml:space="preserve"> </v>
      </c>
      <c r="CK9" s="314" t="str">
        <f t="shared" si="86"/>
        <v xml:space="preserve"> </v>
      </c>
      <c r="CL9" s="324" t="str">
        <f t="shared" si="87"/>
        <v xml:space="preserve"> </v>
      </c>
      <c r="CM9" s="325" t="str">
        <f t="shared" si="88"/>
        <v xml:space="preserve"> </v>
      </c>
      <c r="CN9" s="326" t="str">
        <f t="shared" si="89"/>
        <v xml:space="preserve"> </v>
      </c>
      <c r="CO9" s="336" t="str">
        <f t="shared" si="90"/>
        <v xml:space="preserve"> </v>
      </c>
      <c r="CP9" s="337" t="str">
        <f t="shared" si="91"/>
        <v xml:space="preserve"> </v>
      </c>
      <c r="CQ9" s="338" t="str">
        <f t="shared" si="92"/>
        <v xml:space="preserve"> </v>
      </c>
      <c r="CR9" s="348" t="str">
        <f t="shared" si="93"/>
        <v xml:space="preserve"> </v>
      </c>
      <c r="CS9" s="349" t="str">
        <f t="shared" si="94"/>
        <v xml:space="preserve"> </v>
      </c>
      <c r="CT9" s="350" t="str">
        <f t="shared" si="95"/>
        <v xml:space="preserve"> </v>
      </c>
      <c r="CU9" s="360" t="str">
        <f t="shared" si="96"/>
        <v xml:space="preserve"> </v>
      </c>
      <c r="CV9" s="361" t="str">
        <f t="shared" si="97"/>
        <v xml:space="preserve"> </v>
      </c>
      <c r="CW9" s="362" t="str">
        <f t="shared" si="98"/>
        <v xml:space="preserve"> </v>
      </c>
      <c r="CX9" s="372" t="str">
        <f t="shared" si="99"/>
        <v xml:space="preserve"> </v>
      </c>
      <c r="CY9" s="373" t="str">
        <f t="shared" si="100"/>
        <v xml:space="preserve"> </v>
      </c>
      <c r="CZ9" s="374" t="str">
        <f t="shared" si="101"/>
        <v xml:space="preserve"> </v>
      </c>
      <c r="DA9" s="384" t="str">
        <f t="shared" si="102"/>
        <v xml:space="preserve"> </v>
      </c>
      <c r="DB9" s="385" t="str">
        <f t="shared" si="103"/>
        <v xml:space="preserve"> </v>
      </c>
      <c r="DC9" s="386" t="str">
        <f t="shared" si="104"/>
        <v xml:space="preserve"> </v>
      </c>
      <c r="DD9" s="312" t="str">
        <f t="shared" si="105"/>
        <v xml:space="preserve"> </v>
      </c>
      <c r="DE9" s="313" t="str">
        <f t="shared" si="106"/>
        <v xml:space="preserve"> </v>
      </c>
      <c r="DF9" s="314" t="str">
        <f t="shared" si="107"/>
        <v xml:space="preserve"> </v>
      </c>
      <c r="DG9" s="324" t="str">
        <f t="shared" si="108"/>
        <v xml:space="preserve"> </v>
      </c>
      <c r="DH9" s="325" t="str">
        <f t="shared" si="109"/>
        <v xml:space="preserve"> </v>
      </c>
      <c r="DI9" s="326" t="str">
        <f t="shared" si="110"/>
        <v xml:space="preserve"> </v>
      </c>
      <c r="DJ9" s="336" t="str">
        <f t="shared" si="111"/>
        <v xml:space="preserve"> </v>
      </c>
      <c r="DK9" s="337" t="str">
        <f t="shared" si="112"/>
        <v xml:space="preserve"> </v>
      </c>
      <c r="DL9" s="338" t="str">
        <f t="shared" si="113"/>
        <v xml:space="preserve"> </v>
      </c>
      <c r="DM9" s="348" t="str">
        <f t="shared" si="114"/>
        <v xml:space="preserve"> </v>
      </c>
      <c r="DN9" s="349" t="str">
        <f t="shared" si="115"/>
        <v xml:space="preserve"> </v>
      </c>
      <c r="DO9" s="350" t="str">
        <f t="shared" si="116"/>
        <v xml:space="preserve"> </v>
      </c>
      <c r="DP9" s="360" t="str">
        <f t="shared" si="117"/>
        <v xml:space="preserve"> </v>
      </c>
      <c r="DQ9" s="361" t="str">
        <f t="shared" si="118"/>
        <v xml:space="preserve"> </v>
      </c>
      <c r="DR9" s="362" t="str">
        <f t="shared" si="119"/>
        <v xml:space="preserve"> </v>
      </c>
      <c r="DS9" s="372" t="str">
        <f t="shared" si="120"/>
        <v xml:space="preserve"> </v>
      </c>
      <c r="DT9" s="373" t="str">
        <f t="shared" si="121"/>
        <v xml:space="preserve"> </v>
      </c>
      <c r="DU9" s="374" t="str">
        <f t="shared" si="122"/>
        <v xml:space="preserve"> </v>
      </c>
      <c r="DV9" s="384" t="str">
        <f t="shared" si="123"/>
        <v xml:space="preserve"> </v>
      </c>
      <c r="DW9" s="385" t="str">
        <f t="shared" si="124"/>
        <v xml:space="preserve"> </v>
      </c>
      <c r="DX9" s="386" t="str">
        <f t="shared" si="125"/>
        <v xml:space="preserve"> </v>
      </c>
    </row>
    <row r="10" spans="1:128">
      <c r="A10" s="244">
        <v>5</v>
      </c>
      <c r="B10" s="247" t="s">
        <v>70</v>
      </c>
      <c r="C10" s="312" t="str">
        <f t="shared" si="0"/>
        <v xml:space="preserve"> </v>
      </c>
      <c r="D10" s="313" t="str">
        <f t="shared" si="1"/>
        <v xml:space="preserve"> </v>
      </c>
      <c r="E10" s="314" t="str">
        <f t="shared" si="2"/>
        <v xml:space="preserve"> </v>
      </c>
      <c r="F10" s="324" t="str">
        <f t="shared" si="3"/>
        <v>X</v>
      </c>
      <c r="G10" s="325" t="str">
        <f t="shared" si="4"/>
        <v>X</v>
      </c>
      <c r="H10" s="326" t="str">
        <f t="shared" si="5"/>
        <v xml:space="preserve"> </v>
      </c>
      <c r="I10" s="336" t="str">
        <f t="shared" si="6"/>
        <v>X</v>
      </c>
      <c r="J10" s="337" t="str">
        <f t="shared" si="7"/>
        <v xml:space="preserve"> </v>
      </c>
      <c r="K10" s="338" t="str">
        <f t="shared" si="8"/>
        <v xml:space="preserve"> </v>
      </c>
      <c r="L10" s="348" t="str">
        <f t="shared" si="9"/>
        <v xml:space="preserve"> </v>
      </c>
      <c r="M10" s="349" t="str">
        <f t="shared" si="10"/>
        <v xml:space="preserve"> </v>
      </c>
      <c r="N10" s="350" t="str">
        <f t="shared" si="11"/>
        <v xml:space="preserve"> </v>
      </c>
      <c r="O10" s="360" t="str">
        <f t="shared" si="12"/>
        <v xml:space="preserve"> </v>
      </c>
      <c r="P10" s="361" t="str">
        <f t="shared" si="13"/>
        <v xml:space="preserve"> </v>
      </c>
      <c r="Q10" s="362" t="str">
        <f t="shared" si="14"/>
        <v xml:space="preserve"> </v>
      </c>
      <c r="R10" s="372" t="str">
        <f t="shared" si="15"/>
        <v xml:space="preserve"> </v>
      </c>
      <c r="S10" s="373" t="str">
        <f t="shared" si="16"/>
        <v xml:space="preserve"> </v>
      </c>
      <c r="T10" s="374" t="str">
        <f t="shared" si="17"/>
        <v xml:space="preserve"> </v>
      </c>
      <c r="U10" s="384" t="str">
        <f t="shared" si="18"/>
        <v xml:space="preserve"> </v>
      </c>
      <c r="V10" s="385" t="str">
        <f t="shared" si="19"/>
        <v xml:space="preserve"> </v>
      </c>
      <c r="W10" s="386" t="str">
        <f t="shared" si="20"/>
        <v xml:space="preserve"> </v>
      </c>
      <c r="X10" s="312" t="str">
        <f t="shared" si="21"/>
        <v xml:space="preserve"> </v>
      </c>
      <c r="Y10" s="313" t="str">
        <f t="shared" si="22"/>
        <v xml:space="preserve"> </v>
      </c>
      <c r="Z10" s="314" t="str">
        <f t="shared" si="23"/>
        <v xml:space="preserve"> </v>
      </c>
      <c r="AA10" s="324" t="str">
        <f t="shared" si="24"/>
        <v xml:space="preserve"> </v>
      </c>
      <c r="AB10" s="325" t="str">
        <f t="shared" si="25"/>
        <v xml:space="preserve"> </v>
      </c>
      <c r="AC10" s="326" t="str">
        <f t="shared" si="26"/>
        <v xml:space="preserve"> </v>
      </c>
      <c r="AD10" s="336" t="str">
        <f t="shared" si="27"/>
        <v xml:space="preserve"> </v>
      </c>
      <c r="AE10" s="337" t="str">
        <f t="shared" si="28"/>
        <v xml:space="preserve"> </v>
      </c>
      <c r="AF10" s="338" t="str">
        <f t="shared" si="29"/>
        <v xml:space="preserve"> </v>
      </c>
      <c r="AG10" s="348" t="str">
        <f t="shared" si="30"/>
        <v>X</v>
      </c>
      <c r="AH10" s="349" t="str">
        <f t="shared" si="31"/>
        <v>X</v>
      </c>
      <c r="AI10" s="350" t="str">
        <f t="shared" si="32"/>
        <v xml:space="preserve"> </v>
      </c>
      <c r="AJ10" s="360" t="str">
        <f t="shared" si="33"/>
        <v>X</v>
      </c>
      <c r="AK10" s="361" t="str">
        <f t="shared" si="34"/>
        <v xml:space="preserve"> </v>
      </c>
      <c r="AL10" s="362" t="str">
        <f t="shared" si="35"/>
        <v xml:space="preserve"> </v>
      </c>
      <c r="AM10" s="372" t="str">
        <f t="shared" si="36"/>
        <v xml:space="preserve"> </v>
      </c>
      <c r="AN10" s="373" t="str">
        <f t="shared" si="37"/>
        <v xml:space="preserve"> </v>
      </c>
      <c r="AO10" s="374" t="str">
        <f t="shared" si="38"/>
        <v xml:space="preserve"> </v>
      </c>
      <c r="AP10" s="384" t="str">
        <f t="shared" si="39"/>
        <v xml:space="preserve"> </v>
      </c>
      <c r="AQ10" s="385" t="str">
        <f t="shared" si="40"/>
        <v xml:space="preserve"> </v>
      </c>
      <c r="AR10" s="386" t="str">
        <f t="shared" si="41"/>
        <v xml:space="preserve"> </v>
      </c>
      <c r="AS10" s="312" t="str">
        <f t="shared" si="42"/>
        <v xml:space="preserve"> </v>
      </c>
      <c r="AT10" s="313" t="str">
        <f t="shared" si="43"/>
        <v xml:space="preserve"> </v>
      </c>
      <c r="AU10" s="314" t="str">
        <f t="shared" si="44"/>
        <v xml:space="preserve"> </v>
      </c>
      <c r="AV10" s="324" t="str">
        <f t="shared" si="45"/>
        <v xml:space="preserve"> </v>
      </c>
      <c r="AW10" s="325" t="str">
        <f t="shared" si="46"/>
        <v xml:space="preserve"> </v>
      </c>
      <c r="AX10" s="326" t="str">
        <f t="shared" si="47"/>
        <v xml:space="preserve"> </v>
      </c>
      <c r="AY10" s="336" t="str">
        <f t="shared" si="48"/>
        <v xml:space="preserve"> </v>
      </c>
      <c r="AZ10" s="337" t="str">
        <f t="shared" si="49"/>
        <v xml:space="preserve"> </v>
      </c>
      <c r="BA10" s="338" t="str">
        <f t="shared" si="50"/>
        <v xml:space="preserve"> </v>
      </c>
      <c r="BB10" s="348" t="str">
        <f t="shared" si="51"/>
        <v xml:space="preserve"> </v>
      </c>
      <c r="BC10" s="349" t="str">
        <f t="shared" si="52"/>
        <v xml:space="preserve"> </v>
      </c>
      <c r="BD10" s="350" t="str">
        <f t="shared" si="53"/>
        <v xml:space="preserve"> </v>
      </c>
      <c r="BE10" s="360" t="str">
        <f t="shared" si="54"/>
        <v xml:space="preserve"> </v>
      </c>
      <c r="BF10" s="361" t="str">
        <f t="shared" si="55"/>
        <v xml:space="preserve"> </v>
      </c>
      <c r="BG10" s="362" t="str">
        <f t="shared" si="56"/>
        <v xml:space="preserve"> </v>
      </c>
      <c r="BH10" s="372" t="str">
        <f t="shared" si="57"/>
        <v xml:space="preserve"> </v>
      </c>
      <c r="BI10" s="373" t="str">
        <f t="shared" si="58"/>
        <v xml:space="preserve"> </v>
      </c>
      <c r="BJ10" s="374" t="str">
        <f t="shared" si="59"/>
        <v xml:space="preserve"> </v>
      </c>
      <c r="BK10" s="384" t="str">
        <f t="shared" si="60"/>
        <v>X</v>
      </c>
      <c r="BL10" s="385" t="str">
        <f t="shared" si="61"/>
        <v>X</v>
      </c>
      <c r="BM10" s="386" t="str">
        <f t="shared" si="62"/>
        <v xml:space="preserve"> </v>
      </c>
      <c r="BN10" s="312" t="str">
        <f t="shared" si="63"/>
        <v>X</v>
      </c>
      <c r="BO10" s="313" t="str">
        <f t="shared" si="64"/>
        <v>X</v>
      </c>
      <c r="BP10" s="314" t="str">
        <f t="shared" si="65"/>
        <v xml:space="preserve"> </v>
      </c>
      <c r="BQ10" s="324" t="str">
        <f t="shared" si="66"/>
        <v>X</v>
      </c>
      <c r="BR10" s="325" t="str">
        <f t="shared" si="67"/>
        <v>X</v>
      </c>
      <c r="BS10" s="326" t="str">
        <f t="shared" si="68"/>
        <v xml:space="preserve"> </v>
      </c>
      <c r="BT10" s="336" t="str">
        <f t="shared" si="69"/>
        <v xml:space="preserve"> </v>
      </c>
      <c r="BU10" s="337" t="str">
        <f t="shared" si="70"/>
        <v xml:space="preserve"> </v>
      </c>
      <c r="BV10" s="338" t="str">
        <f t="shared" si="71"/>
        <v>X</v>
      </c>
      <c r="BW10" s="348" t="str">
        <f t="shared" si="72"/>
        <v xml:space="preserve"> </v>
      </c>
      <c r="BX10" s="349" t="str">
        <f t="shared" si="73"/>
        <v xml:space="preserve"> </v>
      </c>
      <c r="BY10" s="350" t="str">
        <f t="shared" si="74"/>
        <v xml:space="preserve"> </v>
      </c>
      <c r="BZ10" s="360" t="str">
        <f t="shared" si="75"/>
        <v xml:space="preserve"> </v>
      </c>
      <c r="CA10" s="361" t="str">
        <f t="shared" si="76"/>
        <v xml:space="preserve"> </v>
      </c>
      <c r="CB10" s="362" t="str">
        <f t="shared" si="77"/>
        <v xml:space="preserve"> </v>
      </c>
      <c r="CC10" s="372" t="str">
        <f t="shared" si="78"/>
        <v xml:space="preserve"> </v>
      </c>
      <c r="CD10" s="373" t="str">
        <f t="shared" si="79"/>
        <v>X</v>
      </c>
      <c r="CE10" s="374" t="str">
        <f t="shared" si="80"/>
        <v xml:space="preserve"> </v>
      </c>
      <c r="CF10" s="384" t="str">
        <f t="shared" si="81"/>
        <v>X</v>
      </c>
      <c r="CG10" s="385" t="str">
        <f t="shared" si="82"/>
        <v>X</v>
      </c>
      <c r="CH10" s="386" t="str">
        <f t="shared" si="83"/>
        <v>X</v>
      </c>
      <c r="CI10" s="312" t="str">
        <f t="shared" si="84"/>
        <v xml:space="preserve"> </v>
      </c>
      <c r="CJ10" s="313" t="str">
        <f t="shared" si="85"/>
        <v xml:space="preserve"> </v>
      </c>
      <c r="CK10" s="314" t="str">
        <f t="shared" si="86"/>
        <v xml:space="preserve"> </v>
      </c>
      <c r="CL10" s="324" t="str">
        <f t="shared" si="87"/>
        <v>X</v>
      </c>
      <c r="CM10" s="325" t="str">
        <f t="shared" si="88"/>
        <v xml:space="preserve"> </v>
      </c>
      <c r="CN10" s="326" t="str">
        <f t="shared" si="89"/>
        <v xml:space="preserve"> </v>
      </c>
      <c r="CO10" s="336" t="str">
        <f t="shared" si="90"/>
        <v>X</v>
      </c>
      <c r="CP10" s="337" t="str">
        <f t="shared" si="91"/>
        <v>X</v>
      </c>
      <c r="CQ10" s="338" t="str">
        <f t="shared" si="92"/>
        <v>X</v>
      </c>
      <c r="CR10" s="348" t="str">
        <f t="shared" si="93"/>
        <v>X</v>
      </c>
      <c r="CS10" s="349" t="str">
        <f t="shared" si="94"/>
        <v>X</v>
      </c>
      <c r="CT10" s="350" t="str">
        <f t="shared" si="95"/>
        <v xml:space="preserve"> </v>
      </c>
      <c r="CU10" s="360" t="str">
        <f t="shared" si="96"/>
        <v>X</v>
      </c>
      <c r="CV10" s="361" t="str">
        <f t="shared" si="97"/>
        <v>X</v>
      </c>
      <c r="CW10" s="362" t="str">
        <f t="shared" si="98"/>
        <v>X</v>
      </c>
      <c r="CX10" s="372" t="str">
        <f t="shared" si="99"/>
        <v xml:space="preserve"> </v>
      </c>
      <c r="CY10" s="373" t="str">
        <f t="shared" si="100"/>
        <v xml:space="preserve"> </v>
      </c>
      <c r="CZ10" s="374" t="str">
        <f t="shared" si="101"/>
        <v>X</v>
      </c>
      <c r="DA10" s="384" t="str">
        <f t="shared" si="102"/>
        <v xml:space="preserve"> </v>
      </c>
      <c r="DB10" s="385" t="str">
        <f t="shared" si="103"/>
        <v xml:space="preserve"> </v>
      </c>
      <c r="DC10" s="386" t="str">
        <f t="shared" si="104"/>
        <v xml:space="preserve"> </v>
      </c>
      <c r="DD10" s="312" t="str">
        <f t="shared" si="105"/>
        <v xml:space="preserve"> </v>
      </c>
      <c r="DE10" s="313" t="str">
        <f t="shared" si="106"/>
        <v xml:space="preserve"> </v>
      </c>
      <c r="DF10" s="314" t="str">
        <f t="shared" si="107"/>
        <v xml:space="preserve"> </v>
      </c>
      <c r="DG10" s="324" t="str">
        <f t="shared" si="108"/>
        <v xml:space="preserve"> </v>
      </c>
      <c r="DH10" s="325" t="str">
        <f t="shared" si="109"/>
        <v xml:space="preserve"> </v>
      </c>
      <c r="DI10" s="326" t="str">
        <f t="shared" si="110"/>
        <v xml:space="preserve"> </v>
      </c>
      <c r="DJ10" s="336" t="str">
        <f t="shared" si="111"/>
        <v xml:space="preserve"> </v>
      </c>
      <c r="DK10" s="337" t="str">
        <f t="shared" si="112"/>
        <v xml:space="preserve"> </v>
      </c>
      <c r="DL10" s="338" t="str">
        <f t="shared" si="113"/>
        <v xml:space="preserve"> </v>
      </c>
      <c r="DM10" s="348" t="str">
        <f t="shared" si="114"/>
        <v xml:space="preserve"> </v>
      </c>
      <c r="DN10" s="349" t="str">
        <f t="shared" si="115"/>
        <v xml:space="preserve"> </v>
      </c>
      <c r="DO10" s="350" t="str">
        <f t="shared" si="116"/>
        <v xml:space="preserve"> </v>
      </c>
      <c r="DP10" s="360" t="str">
        <f t="shared" si="117"/>
        <v xml:space="preserve"> </v>
      </c>
      <c r="DQ10" s="361" t="str">
        <f t="shared" si="118"/>
        <v xml:space="preserve"> </v>
      </c>
      <c r="DR10" s="362" t="str">
        <f t="shared" si="119"/>
        <v xml:space="preserve"> </v>
      </c>
      <c r="DS10" s="372" t="str">
        <f t="shared" si="120"/>
        <v xml:space="preserve"> </v>
      </c>
      <c r="DT10" s="373" t="str">
        <f t="shared" si="121"/>
        <v xml:space="preserve"> </v>
      </c>
      <c r="DU10" s="374" t="str">
        <f t="shared" si="122"/>
        <v xml:space="preserve"> </v>
      </c>
      <c r="DV10" s="384" t="str">
        <f t="shared" si="123"/>
        <v xml:space="preserve"> </v>
      </c>
      <c r="DW10" s="385" t="str">
        <f t="shared" si="124"/>
        <v xml:space="preserve"> </v>
      </c>
      <c r="DX10" s="386" t="str">
        <f t="shared" si="125"/>
        <v xml:space="preserve"> </v>
      </c>
    </row>
    <row r="11" spans="1:128">
      <c r="A11" s="244">
        <v>6</v>
      </c>
      <c r="B11" s="247" t="s">
        <v>26</v>
      </c>
      <c r="C11" s="312" t="str">
        <f t="shared" si="0"/>
        <v xml:space="preserve"> </v>
      </c>
      <c r="D11" s="313" t="str">
        <f t="shared" si="1"/>
        <v xml:space="preserve"> </v>
      </c>
      <c r="E11" s="314" t="str">
        <f t="shared" si="2"/>
        <v xml:space="preserve"> </v>
      </c>
      <c r="F11" s="324" t="str">
        <f t="shared" si="3"/>
        <v xml:space="preserve"> </v>
      </c>
      <c r="G11" s="325" t="str">
        <f t="shared" si="4"/>
        <v xml:space="preserve"> </v>
      </c>
      <c r="H11" s="326" t="str">
        <f t="shared" si="5"/>
        <v xml:space="preserve"> </v>
      </c>
      <c r="I11" s="336" t="str">
        <f t="shared" si="6"/>
        <v xml:space="preserve"> </v>
      </c>
      <c r="J11" s="337" t="str">
        <f t="shared" si="7"/>
        <v xml:space="preserve"> </v>
      </c>
      <c r="K11" s="338" t="str">
        <f t="shared" si="8"/>
        <v xml:space="preserve"> </v>
      </c>
      <c r="L11" s="348" t="str">
        <f t="shared" si="9"/>
        <v xml:space="preserve"> </v>
      </c>
      <c r="M11" s="349" t="str">
        <f t="shared" si="10"/>
        <v xml:space="preserve"> </v>
      </c>
      <c r="N11" s="350" t="str">
        <f t="shared" si="11"/>
        <v xml:space="preserve"> </v>
      </c>
      <c r="O11" s="360" t="str">
        <f t="shared" si="12"/>
        <v xml:space="preserve"> </v>
      </c>
      <c r="P11" s="361" t="str">
        <f t="shared" si="13"/>
        <v xml:space="preserve"> </v>
      </c>
      <c r="Q11" s="362" t="str">
        <f t="shared" si="14"/>
        <v xml:space="preserve"> </v>
      </c>
      <c r="R11" s="372" t="str">
        <f t="shared" si="15"/>
        <v xml:space="preserve"> </v>
      </c>
      <c r="S11" s="373" t="str">
        <f t="shared" si="16"/>
        <v xml:space="preserve"> </v>
      </c>
      <c r="T11" s="374" t="str">
        <f t="shared" si="17"/>
        <v xml:space="preserve"> </v>
      </c>
      <c r="U11" s="384" t="str">
        <f t="shared" si="18"/>
        <v xml:space="preserve"> </v>
      </c>
      <c r="V11" s="385" t="str">
        <f t="shared" si="19"/>
        <v xml:space="preserve"> </v>
      </c>
      <c r="W11" s="386" t="str">
        <f t="shared" si="20"/>
        <v xml:space="preserve"> </v>
      </c>
      <c r="X11" s="312" t="str">
        <f t="shared" si="21"/>
        <v xml:space="preserve"> </v>
      </c>
      <c r="Y11" s="313" t="str">
        <f t="shared" si="22"/>
        <v xml:space="preserve"> </v>
      </c>
      <c r="Z11" s="314" t="str">
        <f t="shared" si="23"/>
        <v xml:space="preserve"> </v>
      </c>
      <c r="AA11" s="324" t="str">
        <f t="shared" si="24"/>
        <v xml:space="preserve"> </v>
      </c>
      <c r="AB11" s="325" t="str">
        <f t="shared" si="25"/>
        <v xml:space="preserve"> </v>
      </c>
      <c r="AC11" s="326" t="str">
        <f t="shared" si="26"/>
        <v xml:space="preserve"> </v>
      </c>
      <c r="AD11" s="336" t="str">
        <f t="shared" si="27"/>
        <v xml:space="preserve"> </v>
      </c>
      <c r="AE11" s="337" t="str">
        <f t="shared" si="28"/>
        <v xml:space="preserve"> </v>
      </c>
      <c r="AF11" s="338" t="str">
        <f t="shared" si="29"/>
        <v xml:space="preserve"> </v>
      </c>
      <c r="AG11" s="348" t="str">
        <f t="shared" si="30"/>
        <v xml:space="preserve"> </v>
      </c>
      <c r="AH11" s="349" t="str">
        <f t="shared" si="31"/>
        <v xml:space="preserve"> </v>
      </c>
      <c r="AI11" s="350" t="str">
        <f t="shared" si="32"/>
        <v xml:space="preserve"> </v>
      </c>
      <c r="AJ11" s="360" t="str">
        <f t="shared" si="33"/>
        <v xml:space="preserve"> </v>
      </c>
      <c r="AK11" s="361" t="str">
        <f t="shared" si="34"/>
        <v xml:space="preserve"> </v>
      </c>
      <c r="AL11" s="362" t="str">
        <f t="shared" si="35"/>
        <v xml:space="preserve"> </v>
      </c>
      <c r="AM11" s="372" t="str">
        <f t="shared" si="36"/>
        <v xml:space="preserve"> </v>
      </c>
      <c r="AN11" s="373" t="str">
        <f t="shared" si="37"/>
        <v xml:space="preserve"> </v>
      </c>
      <c r="AO11" s="374" t="str">
        <f t="shared" si="38"/>
        <v xml:space="preserve"> </v>
      </c>
      <c r="AP11" s="384" t="str">
        <f t="shared" si="39"/>
        <v xml:space="preserve"> </v>
      </c>
      <c r="AQ11" s="385" t="str">
        <f t="shared" si="40"/>
        <v xml:space="preserve"> </v>
      </c>
      <c r="AR11" s="386" t="str">
        <f t="shared" si="41"/>
        <v xml:space="preserve"> </v>
      </c>
      <c r="AS11" s="312" t="str">
        <f t="shared" si="42"/>
        <v xml:space="preserve"> </v>
      </c>
      <c r="AT11" s="313" t="str">
        <f t="shared" si="43"/>
        <v xml:space="preserve"> </v>
      </c>
      <c r="AU11" s="314" t="str">
        <f t="shared" si="44"/>
        <v xml:space="preserve"> </v>
      </c>
      <c r="AV11" s="324" t="str">
        <f t="shared" si="45"/>
        <v xml:space="preserve"> </v>
      </c>
      <c r="AW11" s="325" t="str">
        <f t="shared" si="46"/>
        <v xml:space="preserve"> </v>
      </c>
      <c r="AX11" s="326" t="str">
        <f t="shared" si="47"/>
        <v xml:space="preserve"> </v>
      </c>
      <c r="AY11" s="336" t="str">
        <f t="shared" si="48"/>
        <v xml:space="preserve"> </v>
      </c>
      <c r="AZ11" s="337" t="str">
        <f t="shared" si="49"/>
        <v xml:space="preserve"> </v>
      </c>
      <c r="BA11" s="338" t="str">
        <f t="shared" si="50"/>
        <v xml:space="preserve"> </v>
      </c>
      <c r="BB11" s="348" t="str">
        <f t="shared" si="51"/>
        <v xml:space="preserve"> </v>
      </c>
      <c r="BC11" s="349" t="str">
        <f t="shared" si="52"/>
        <v xml:space="preserve"> </v>
      </c>
      <c r="BD11" s="350" t="str">
        <f t="shared" si="53"/>
        <v xml:space="preserve"> </v>
      </c>
      <c r="BE11" s="360" t="str">
        <f t="shared" si="54"/>
        <v xml:space="preserve"> </v>
      </c>
      <c r="BF11" s="361" t="str">
        <f t="shared" si="55"/>
        <v xml:space="preserve"> </v>
      </c>
      <c r="BG11" s="362" t="str">
        <f t="shared" si="56"/>
        <v xml:space="preserve"> </v>
      </c>
      <c r="BH11" s="372" t="str">
        <f t="shared" si="57"/>
        <v xml:space="preserve"> </v>
      </c>
      <c r="BI11" s="373" t="str">
        <f t="shared" si="58"/>
        <v xml:space="preserve"> </v>
      </c>
      <c r="BJ11" s="374" t="str">
        <f t="shared" si="59"/>
        <v xml:space="preserve"> </v>
      </c>
      <c r="BK11" s="384" t="str">
        <f t="shared" si="60"/>
        <v xml:space="preserve"> </v>
      </c>
      <c r="BL11" s="385" t="str">
        <f t="shared" si="61"/>
        <v xml:space="preserve"> </v>
      </c>
      <c r="BM11" s="386" t="str">
        <f t="shared" si="62"/>
        <v xml:space="preserve"> </v>
      </c>
      <c r="BN11" s="312" t="str">
        <f t="shared" si="63"/>
        <v xml:space="preserve"> </v>
      </c>
      <c r="BO11" s="313" t="str">
        <f t="shared" si="64"/>
        <v xml:space="preserve"> </v>
      </c>
      <c r="BP11" s="314" t="str">
        <f t="shared" si="65"/>
        <v xml:space="preserve"> </v>
      </c>
      <c r="BQ11" s="324" t="str">
        <f t="shared" si="66"/>
        <v xml:space="preserve"> </v>
      </c>
      <c r="BR11" s="325" t="str">
        <f t="shared" si="67"/>
        <v xml:space="preserve"> </v>
      </c>
      <c r="BS11" s="326" t="str">
        <f t="shared" si="68"/>
        <v xml:space="preserve"> </v>
      </c>
      <c r="BT11" s="336" t="str">
        <f t="shared" si="69"/>
        <v xml:space="preserve"> </v>
      </c>
      <c r="BU11" s="337" t="str">
        <f t="shared" si="70"/>
        <v xml:space="preserve"> </v>
      </c>
      <c r="BV11" s="338" t="str">
        <f t="shared" si="71"/>
        <v xml:space="preserve"> </v>
      </c>
      <c r="BW11" s="348" t="str">
        <f t="shared" si="72"/>
        <v xml:space="preserve"> </v>
      </c>
      <c r="BX11" s="349" t="str">
        <f t="shared" si="73"/>
        <v xml:space="preserve"> </v>
      </c>
      <c r="BY11" s="350" t="str">
        <f t="shared" si="74"/>
        <v>X</v>
      </c>
      <c r="BZ11" s="360" t="str">
        <f t="shared" si="75"/>
        <v xml:space="preserve"> </v>
      </c>
      <c r="CA11" s="361" t="str">
        <f t="shared" si="76"/>
        <v xml:space="preserve"> </v>
      </c>
      <c r="CB11" s="362" t="str">
        <f t="shared" si="77"/>
        <v xml:space="preserve"> </v>
      </c>
      <c r="CC11" s="372" t="str">
        <f t="shared" si="78"/>
        <v xml:space="preserve"> </v>
      </c>
      <c r="CD11" s="373" t="str">
        <f t="shared" si="79"/>
        <v xml:space="preserve"> </v>
      </c>
      <c r="CE11" s="374" t="str">
        <f t="shared" si="80"/>
        <v xml:space="preserve"> </v>
      </c>
      <c r="CF11" s="384" t="str">
        <f t="shared" si="81"/>
        <v xml:space="preserve"> </v>
      </c>
      <c r="CG11" s="385" t="str">
        <f t="shared" si="82"/>
        <v xml:space="preserve"> </v>
      </c>
      <c r="CH11" s="386" t="str">
        <f t="shared" si="83"/>
        <v xml:space="preserve"> </v>
      </c>
      <c r="CI11" s="312" t="str">
        <f t="shared" si="84"/>
        <v xml:space="preserve"> </v>
      </c>
      <c r="CJ11" s="313" t="str">
        <f t="shared" si="85"/>
        <v xml:space="preserve"> </v>
      </c>
      <c r="CK11" s="314" t="str">
        <f t="shared" si="86"/>
        <v>X</v>
      </c>
      <c r="CL11" s="324" t="str">
        <f t="shared" si="87"/>
        <v xml:space="preserve"> </v>
      </c>
      <c r="CM11" s="325" t="str">
        <f t="shared" si="88"/>
        <v xml:space="preserve"> </v>
      </c>
      <c r="CN11" s="326" t="str">
        <f t="shared" si="89"/>
        <v xml:space="preserve"> </v>
      </c>
      <c r="CO11" s="336" t="str">
        <f t="shared" si="90"/>
        <v xml:space="preserve"> </v>
      </c>
      <c r="CP11" s="337" t="str">
        <f t="shared" si="91"/>
        <v xml:space="preserve"> </v>
      </c>
      <c r="CQ11" s="338" t="str">
        <f t="shared" si="92"/>
        <v>X</v>
      </c>
      <c r="CR11" s="348" t="str">
        <f t="shared" si="93"/>
        <v xml:space="preserve"> </v>
      </c>
      <c r="CS11" s="349" t="str">
        <f t="shared" si="94"/>
        <v xml:space="preserve"> </v>
      </c>
      <c r="CT11" s="350" t="str">
        <f t="shared" si="95"/>
        <v xml:space="preserve"> </v>
      </c>
      <c r="CU11" s="360" t="str">
        <f t="shared" si="96"/>
        <v xml:space="preserve"> </v>
      </c>
      <c r="CV11" s="361" t="str">
        <f t="shared" si="97"/>
        <v xml:space="preserve"> </v>
      </c>
      <c r="CW11" s="362" t="str">
        <f t="shared" si="98"/>
        <v xml:space="preserve"> </v>
      </c>
      <c r="CX11" s="372" t="str">
        <f t="shared" si="99"/>
        <v xml:space="preserve"> </v>
      </c>
      <c r="CY11" s="373" t="str">
        <f t="shared" si="100"/>
        <v xml:space="preserve"> </v>
      </c>
      <c r="CZ11" s="374" t="str">
        <f t="shared" si="101"/>
        <v xml:space="preserve"> </v>
      </c>
      <c r="DA11" s="384" t="str">
        <f t="shared" si="102"/>
        <v xml:space="preserve"> </v>
      </c>
      <c r="DB11" s="385" t="str">
        <f t="shared" si="103"/>
        <v xml:space="preserve"> </v>
      </c>
      <c r="DC11" s="386" t="str">
        <f t="shared" si="104"/>
        <v xml:space="preserve"> </v>
      </c>
      <c r="DD11" s="312" t="str">
        <f t="shared" si="105"/>
        <v xml:space="preserve"> </v>
      </c>
      <c r="DE11" s="313" t="str">
        <f t="shared" si="106"/>
        <v xml:space="preserve"> </v>
      </c>
      <c r="DF11" s="314" t="str">
        <f t="shared" si="107"/>
        <v xml:space="preserve"> </v>
      </c>
      <c r="DG11" s="324" t="str">
        <f t="shared" si="108"/>
        <v xml:space="preserve"> </v>
      </c>
      <c r="DH11" s="325" t="str">
        <f t="shared" si="109"/>
        <v xml:space="preserve"> </v>
      </c>
      <c r="DI11" s="326" t="str">
        <f t="shared" si="110"/>
        <v xml:space="preserve"> </v>
      </c>
      <c r="DJ11" s="336" t="str">
        <f t="shared" si="111"/>
        <v xml:space="preserve"> </v>
      </c>
      <c r="DK11" s="337" t="str">
        <f t="shared" si="112"/>
        <v xml:space="preserve"> </v>
      </c>
      <c r="DL11" s="338" t="str">
        <f t="shared" si="113"/>
        <v xml:space="preserve"> </v>
      </c>
      <c r="DM11" s="348" t="str">
        <f t="shared" si="114"/>
        <v xml:space="preserve"> </v>
      </c>
      <c r="DN11" s="349" t="str">
        <f t="shared" si="115"/>
        <v xml:space="preserve"> </v>
      </c>
      <c r="DO11" s="350" t="str">
        <f t="shared" si="116"/>
        <v xml:space="preserve"> </v>
      </c>
      <c r="DP11" s="360" t="str">
        <f t="shared" si="117"/>
        <v xml:space="preserve"> </v>
      </c>
      <c r="DQ11" s="361" t="str">
        <f t="shared" si="118"/>
        <v xml:space="preserve"> </v>
      </c>
      <c r="DR11" s="362" t="str">
        <f t="shared" si="119"/>
        <v xml:space="preserve"> </v>
      </c>
      <c r="DS11" s="372" t="str">
        <f t="shared" si="120"/>
        <v xml:space="preserve"> </v>
      </c>
      <c r="DT11" s="373" t="str">
        <f t="shared" si="121"/>
        <v xml:space="preserve"> </v>
      </c>
      <c r="DU11" s="374" t="str">
        <f t="shared" si="122"/>
        <v xml:space="preserve"> </v>
      </c>
      <c r="DV11" s="384" t="str">
        <f t="shared" si="123"/>
        <v xml:space="preserve"> </v>
      </c>
      <c r="DW11" s="385" t="str">
        <f t="shared" si="124"/>
        <v xml:space="preserve"> </v>
      </c>
      <c r="DX11" s="386" t="str">
        <f t="shared" si="125"/>
        <v xml:space="preserve"> </v>
      </c>
    </row>
    <row r="12" spans="1:128">
      <c r="A12" s="244">
        <v>7</v>
      </c>
      <c r="B12" s="247" t="s">
        <v>17</v>
      </c>
      <c r="C12" s="312" t="str">
        <f t="shared" si="0"/>
        <v xml:space="preserve"> </v>
      </c>
      <c r="D12" s="313" t="str">
        <f t="shared" si="1"/>
        <v xml:space="preserve"> </v>
      </c>
      <c r="E12" s="314" t="str">
        <f t="shared" si="2"/>
        <v xml:space="preserve"> </v>
      </c>
      <c r="F12" s="324" t="str">
        <f t="shared" si="3"/>
        <v xml:space="preserve"> </v>
      </c>
      <c r="G12" s="325" t="str">
        <f t="shared" si="4"/>
        <v xml:space="preserve"> </v>
      </c>
      <c r="H12" s="326" t="str">
        <f t="shared" si="5"/>
        <v xml:space="preserve"> </v>
      </c>
      <c r="I12" s="336" t="str">
        <f t="shared" si="6"/>
        <v xml:space="preserve"> </v>
      </c>
      <c r="J12" s="337" t="str">
        <f t="shared" si="7"/>
        <v xml:space="preserve"> </v>
      </c>
      <c r="K12" s="338" t="str">
        <f t="shared" si="8"/>
        <v xml:space="preserve"> </v>
      </c>
      <c r="L12" s="348" t="str">
        <f t="shared" si="9"/>
        <v xml:space="preserve"> </v>
      </c>
      <c r="M12" s="349" t="str">
        <f t="shared" si="10"/>
        <v xml:space="preserve"> </v>
      </c>
      <c r="N12" s="350" t="str">
        <f t="shared" si="11"/>
        <v xml:space="preserve"> </v>
      </c>
      <c r="O12" s="360" t="str">
        <f t="shared" si="12"/>
        <v xml:space="preserve"> </v>
      </c>
      <c r="P12" s="361" t="str">
        <f t="shared" si="13"/>
        <v xml:space="preserve"> </v>
      </c>
      <c r="Q12" s="362" t="str">
        <f t="shared" si="14"/>
        <v xml:space="preserve"> </v>
      </c>
      <c r="R12" s="372" t="str">
        <f t="shared" si="15"/>
        <v xml:space="preserve"> </v>
      </c>
      <c r="S12" s="373" t="str">
        <f t="shared" si="16"/>
        <v xml:space="preserve"> </v>
      </c>
      <c r="T12" s="374" t="str">
        <f t="shared" si="17"/>
        <v xml:space="preserve"> </v>
      </c>
      <c r="U12" s="384" t="str">
        <f t="shared" si="18"/>
        <v xml:space="preserve"> </v>
      </c>
      <c r="V12" s="385" t="str">
        <f t="shared" si="19"/>
        <v xml:space="preserve"> </v>
      </c>
      <c r="W12" s="386" t="str">
        <f t="shared" si="20"/>
        <v xml:space="preserve"> </v>
      </c>
      <c r="X12" s="312" t="str">
        <f t="shared" si="21"/>
        <v xml:space="preserve"> </v>
      </c>
      <c r="Y12" s="313" t="str">
        <f t="shared" si="22"/>
        <v xml:space="preserve"> </v>
      </c>
      <c r="Z12" s="314" t="str">
        <f t="shared" si="23"/>
        <v xml:space="preserve"> </v>
      </c>
      <c r="AA12" s="324" t="str">
        <f t="shared" si="24"/>
        <v xml:space="preserve"> </v>
      </c>
      <c r="AB12" s="325" t="str">
        <f t="shared" si="25"/>
        <v xml:space="preserve"> </v>
      </c>
      <c r="AC12" s="326" t="str">
        <f t="shared" si="26"/>
        <v xml:space="preserve"> </v>
      </c>
      <c r="AD12" s="336" t="str">
        <f t="shared" si="27"/>
        <v xml:space="preserve"> </v>
      </c>
      <c r="AE12" s="337" t="str">
        <f t="shared" si="28"/>
        <v xml:space="preserve"> </v>
      </c>
      <c r="AF12" s="338" t="str">
        <f t="shared" si="29"/>
        <v xml:space="preserve"> </v>
      </c>
      <c r="AG12" s="348" t="str">
        <f t="shared" si="30"/>
        <v xml:space="preserve"> </v>
      </c>
      <c r="AH12" s="349" t="str">
        <f t="shared" si="31"/>
        <v xml:space="preserve"> </v>
      </c>
      <c r="AI12" s="350" t="str">
        <f t="shared" si="32"/>
        <v xml:space="preserve"> </v>
      </c>
      <c r="AJ12" s="360" t="str">
        <f t="shared" si="33"/>
        <v xml:space="preserve"> </v>
      </c>
      <c r="AK12" s="361" t="str">
        <f t="shared" si="34"/>
        <v xml:space="preserve"> </v>
      </c>
      <c r="AL12" s="362" t="str">
        <f t="shared" si="35"/>
        <v xml:space="preserve"> </v>
      </c>
      <c r="AM12" s="372" t="str">
        <f t="shared" si="36"/>
        <v xml:space="preserve"> </v>
      </c>
      <c r="AN12" s="373" t="str">
        <f t="shared" si="37"/>
        <v xml:space="preserve"> </v>
      </c>
      <c r="AO12" s="374" t="str">
        <f t="shared" si="38"/>
        <v xml:space="preserve"> </v>
      </c>
      <c r="AP12" s="384" t="str">
        <f t="shared" si="39"/>
        <v xml:space="preserve"> </v>
      </c>
      <c r="AQ12" s="385" t="str">
        <f t="shared" si="40"/>
        <v xml:space="preserve"> </v>
      </c>
      <c r="AR12" s="386" t="str">
        <f t="shared" si="41"/>
        <v xml:space="preserve"> </v>
      </c>
      <c r="AS12" s="312" t="str">
        <f t="shared" si="42"/>
        <v xml:space="preserve"> </v>
      </c>
      <c r="AT12" s="313" t="str">
        <f t="shared" si="43"/>
        <v xml:space="preserve"> </v>
      </c>
      <c r="AU12" s="314" t="str">
        <f t="shared" si="44"/>
        <v xml:space="preserve"> </v>
      </c>
      <c r="AV12" s="324" t="str">
        <f t="shared" si="45"/>
        <v xml:space="preserve"> </v>
      </c>
      <c r="AW12" s="325" t="str">
        <f t="shared" si="46"/>
        <v xml:space="preserve"> </v>
      </c>
      <c r="AX12" s="326" t="str">
        <f t="shared" si="47"/>
        <v xml:space="preserve"> </v>
      </c>
      <c r="AY12" s="336" t="str">
        <f t="shared" si="48"/>
        <v xml:space="preserve"> </v>
      </c>
      <c r="AZ12" s="337" t="str">
        <f t="shared" si="49"/>
        <v xml:space="preserve"> </v>
      </c>
      <c r="BA12" s="338" t="str">
        <f t="shared" si="50"/>
        <v xml:space="preserve"> </v>
      </c>
      <c r="BB12" s="348" t="str">
        <f t="shared" si="51"/>
        <v xml:space="preserve"> </v>
      </c>
      <c r="BC12" s="349" t="str">
        <f t="shared" si="52"/>
        <v xml:space="preserve"> </v>
      </c>
      <c r="BD12" s="350" t="str">
        <f t="shared" si="53"/>
        <v xml:space="preserve"> </v>
      </c>
      <c r="BE12" s="360" t="str">
        <f t="shared" si="54"/>
        <v xml:space="preserve"> </v>
      </c>
      <c r="BF12" s="361" t="str">
        <f t="shared" si="55"/>
        <v xml:space="preserve"> </v>
      </c>
      <c r="BG12" s="362" t="str">
        <f t="shared" si="56"/>
        <v xml:space="preserve"> </v>
      </c>
      <c r="BH12" s="372" t="str">
        <f t="shared" si="57"/>
        <v xml:space="preserve"> </v>
      </c>
      <c r="BI12" s="373" t="str">
        <f t="shared" si="58"/>
        <v xml:space="preserve"> </v>
      </c>
      <c r="BJ12" s="374" t="str">
        <f t="shared" si="59"/>
        <v xml:space="preserve"> </v>
      </c>
      <c r="BK12" s="384" t="str">
        <f t="shared" si="60"/>
        <v xml:space="preserve"> </v>
      </c>
      <c r="BL12" s="385" t="str">
        <f t="shared" si="61"/>
        <v xml:space="preserve"> </v>
      </c>
      <c r="BM12" s="386" t="str">
        <f t="shared" si="62"/>
        <v xml:space="preserve"> </v>
      </c>
      <c r="BN12" s="312" t="str">
        <f t="shared" si="63"/>
        <v xml:space="preserve"> </v>
      </c>
      <c r="BO12" s="313" t="str">
        <f t="shared" si="64"/>
        <v xml:space="preserve"> </v>
      </c>
      <c r="BP12" s="314" t="str">
        <f t="shared" si="65"/>
        <v xml:space="preserve"> </v>
      </c>
      <c r="BQ12" s="324" t="str">
        <f t="shared" si="66"/>
        <v xml:space="preserve"> </v>
      </c>
      <c r="BR12" s="325" t="str">
        <f t="shared" si="67"/>
        <v xml:space="preserve"> </v>
      </c>
      <c r="BS12" s="326" t="str">
        <f t="shared" si="68"/>
        <v xml:space="preserve"> </v>
      </c>
      <c r="BT12" s="336" t="str">
        <f t="shared" si="69"/>
        <v xml:space="preserve"> </v>
      </c>
      <c r="BU12" s="337" t="str">
        <f t="shared" si="70"/>
        <v xml:space="preserve"> </v>
      </c>
      <c r="BV12" s="338" t="str">
        <f t="shared" si="71"/>
        <v xml:space="preserve"> </v>
      </c>
      <c r="BW12" s="348" t="str">
        <f t="shared" si="72"/>
        <v xml:space="preserve"> </v>
      </c>
      <c r="BX12" s="349" t="str">
        <f t="shared" si="73"/>
        <v xml:space="preserve"> </v>
      </c>
      <c r="BY12" s="350" t="str">
        <f t="shared" si="74"/>
        <v>X</v>
      </c>
      <c r="BZ12" s="360" t="str">
        <f t="shared" si="75"/>
        <v xml:space="preserve"> </v>
      </c>
      <c r="CA12" s="361" t="str">
        <f t="shared" si="76"/>
        <v xml:space="preserve"> </v>
      </c>
      <c r="CB12" s="362" t="str">
        <f t="shared" si="77"/>
        <v>X</v>
      </c>
      <c r="CC12" s="372" t="str">
        <f t="shared" si="78"/>
        <v xml:space="preserve"> </v>
      </c>
      <c r="CD12" s="373" t="str">
        <f t="shared" si="79"/>
        <v xml:space="preserve"> </v>
      </c>
      <c r="CE12" s="374" t="str">
        <f t="shared" si="80"/>
        <v xml:space="preserve"> </v>
      </c>
      <c r="CF12" s="384" t="str">
        <f t="shared" si="81"/>
        <v xml:space="preserve"> </v>
      </c>
      <c r="CG12" s="385" t="str">
        <f t="shared" si="82"/>
        <v xml:space="preserve"> </v>
      </c>
      <c r="CH12" s="386" t="str">
        <f t="shared" si="83"/>
        <v xml:space="preserve"> </v>
      </c>
      <c r="CI12" s="312" t="str">
        <f t="shared" si="84"/>
        <v xml:space="preserve"> </v>
      </c>
      <c r="CJ12" s="313" t="str">
        <f t="shared" si="85"/>
        <v xml:space="preserve"> </v>
      </c>
      <c r="CK12" s="314" t="str">
        <f t="shared" si="86"/>
        <v>X</v>
      </c>
      <c r="CL12" s="324" t="str">
        <f t="shared" si="87"/>
        <v xml:space="preserve"> </v>
      </c>
      <c r="CM12" s="325" t="str">
        <f t="shared" si="88"/>
        <v xml:space="preserve"> </v>
      </c>
      <c r="CN12" s="326" t="str">
        <f t="shared" si="89"/>
        <v xml:space="preserve"> </v>
      </c>
      <c r="CO12" s="336" t="str">
        <f t="shared" si="90"/>
        <v xml:space="preserve"> </v>
      </c>
      <c r="CP12" s="337" t="str">
        <f t="shared" si="91"/>
        <v xml:space="preserve"> </v>
      </c>
      <c r="CQ12" s="338" t="str">
        <f t="shared" si="92"/>
        <v xml:space="preserve"> </v>
      </c>
      <c r="CR12" s="348" t="str">
        <f t="shared" si="93"/>
        <v xml:space="preserve"> </v>
      </c>
      <c r="CS12" s="349" t="str">
        <f t="shared" si="94"/>
        <v xml:space="preserve"> </v>
      </c>
      <c r="CT12" s="350" t="str">
        <f t="shared" si="95"/>
        <v>X</v>
      </c>
      <c r="CU12" s="360" t="str">
        <f t="shared" si="96"/>
        <v xml:space="preserve"> </v>
      </c>
      <c r="CV12" s="361" t="str">
        <f t="shared" si="97"/>
        <v xml:space="preserve"> </v>
      </c>
      <c r="CW12" s="362" t="str">
        <f t="shared" si="98"/>
        <v xml:space="preserve"> </v>
      </c>
      <c r="CX12" s="372" t="str">
        <f t="shared" si="99"/>
        <v xml:space="preserve"> </v>
      </c>
      <c r="CY12" s="373" t="str">
        <f t="shared" si="100"/>
        <v xml:space="preserve"> </v>
      </c>
      <c r="CZ12" s="374" t="str">
        <f t="shared" si="101"/>
        <v xml:space="preserve"> </v>
      </c>
      <c r="DA12" s="384" t="str">
        <f t="shared" si="102"/>
        <v xml:space="preserve"> </v>
      </c>
      <c r="DB12" s="385" t="str">
        <f t="shared" si="103"/>
        <v xml:space="preserve"> </v>
      </c>
      <c r="DC12" s="386" t="str">
        <f t="shared" si="104"/>
        <v xml:space="preserve"> </v>
      </c>
      <c r="DD12" s="312" t="str">
        <f t="shared" si="105"/>
        <v xml:space="preserve"> </v>
      </c>
      <c r="DE12" s="313" t="str">
        <f t="shared" si="106"/>
        <v xml:space="preserve"> </v>
      </c>
      <c r="DF12" s="314" t="str">
        <f t="shared" si="107"/>
        <v xml:space="preserve"> </v>
      </c>
      <c r="DG12" s="324" t="str">
        <f t="shared" si="108"/>
        <v xml:space="preserve"> </v>
      </c>
      <c r="DH12" s="325" t="str">
        <f t="shared" si="109"/>
        <v xml:space="preserve"> </v>
      </c>
      <c r="DI12" s="326" t="str">
        <f t="shared" si="110"/>
        <v xml:space="preserve"> </v>
      </c>
      <c r="DJ12" s="336" t="str">
        <f t="shared" si="111"/>
        <v xml:space="preserve"> </v>
      </c>
      <c r="DK12" s="337" t="str">
        <f t="shared" si="112"/>
        <v xml:space="preserve"> </v>
      </c>
      <c r="DL12" s="338" t="str">
        <f t="shared" si="113"/>
        <v xml:space="preserve"> </v>
      </c>
      <c r="DM12" s="348" t="str">
        <f t="shared" si="114"/>
        <v xml:space="preserve"> </v>
      </c>
      <c r="DN12" s="349" t="str">
        <f t="shared" si="115"/>
        <v xml:space="preserve"> </v>
      </c>
      <c r="DO12" s="350" t="str">
        <f t="shared" si="116"/>
        <v xml:space="preserve"> </v>
      </c>
      <c r="DP12" s="360" t="str">
        <f t="shared" si="117"/>
        <v xml:space="preserve"> </v>
      </c>
      <c r="DQ12" s="361" t="str">
        <f t="shared" si="118"/>
        <v xml:space="preserve"> </v>
      </c>
      <c r="DR12" s="362" t="str">
        <f t="shared" si="119"/>
        <v xml:space="preserve"> </v>
      </c>
      <c r="DS12" s="372" t="str">
        <f t="shared" si="120"/>
        <v xml:space="preserve"> </v>
      </c>
      <c r="DT12" s="373" t="str">
        <f t="shared" si="121"/>
        <v xml:space="preserve"> </v>
      </c>
      <c r="DU12" s="374" t="str">
        <f t="shared" si="122"/>
        <v xml:space="preserve"> </v>
      </c>
      <c r="DV12" s="384" t="str">
        <f t="shared" si="123"/>
        <v xml:space="preserve"> </v>
      </c>
      <c r="DW12" s="385" t="str">
        <f t="shared" si="124"/>
        <v xml:space="preserve"> </v>
      </c>
      <c r="DX12" s="386" t="str">
        <f t="shared" si="125"/>
        <v xml:space="preserve"> </v>
      </c>
    </row>
    <row r="13" spans="1:128">
      <c r="A13" s="244">
        <v>8</v>
      </c>
      <c r="B13" s="247" t="s">
        <v>71</v>
      </c>
      <c r="C13" s="312" t="str">
        <f t="shared" si="0"/>
        <v xml:space="preserve"> </v>
      </c>
      <c r="D13" s="313" t="str">
        <f t="shared" si="1"/>
        <v xml:space="preserve"> </v>
      </c>
      <c r="E13" s="314" t="str">
        <f t="shared" si="2"/>
        <v xml:space="preserve"> </v>
      </c>
      <c r="F13" s="324" t="str">
        <f t="shared" si="3"/>
        <v xml:space="preserve"> </v>
      </c>
      <c r="G13" s="325" t="str">
        <f t="shared" si="4"/>
        <v xml:space="preserve"> </v>
      </c>
      <c r="H13" s="326" t="str">
        <f t="shared" si="5"/>
        <v xml:space="preserve"> </v>
      </c>
      <c r="I13" s="336" t="str">
        <f t="shared" si="6"/>
        <v>X</v>
      </c>
      <c r="J13" s="337" t="str">
        <f t="shared" si="7"/>
        <v xml:space="preserve"> </v>
      </c>
      <c r="K13" s="338" t="str">
        <f t="shared" si="8"/>
        <v xml:space="preserve"> </v>
      </c>
      <c r="L13" s="348" t="str">
        <f t="shared" si="9"/>
        <v xml:space="preserve"> </v>
      </c>
      <c r="M13" s="349" t="str">
        <f t="shared" si="10"/>
        <v xml:space="preserve"> </v>
      </c>
      <c r="N13" s="350" t="str">
        <f t="shared" si="11"/>
        <v xml:space="preserve"> </v>
      </c>
      <c r="O13" s="360" t="str">
        <f t="shared" si="12"/>
        <v xml:space="preserve"> </v>
      </c>
      <c r="P13" s="361" t="str">
        <f t="shared" si="13"/>
        <v xml:space="preserve"> </v>
      </c>
      <c r="Q13" s="362" t="str">
        <f t="shared" si="14"/>
        <v xml:space="preserve"> </v>
      </c>
      <c r="R13" s="372" t="str">
        <f t="shared" si="15"/>
        <v xml:space="preserve"> </v>
      </c>
      <c r="S13" s="373" t="str">
        <f t="shared" si="16"/>
        <v xml:space="preserve"> </v>
      </c>
      <c r="T13" s="374" t="str">
        <f t="shared" si="17"/>
        <v xml:space="preserve"> </v>
      </c>
      <c r="U13" s="384" t="str">
        <f t="shared" si="18"/>
        <v xml:space="preserve"> </v>
      </c>
      <c r="V13" s="385" t="str">
        <f t="shared" si="19"/>
        <v xml:space="preserve"> </v>
      </c>
      <c r="W13" s="386" t="str">
        <f t="shared" si="20"/>
        <v xml:space="preserve"> </v>
      </c>
      <c r="X13" s="312" t="str">
        <f t="shared" si="21"/>
        <v xml:space="preserve"> </v>
      </c>
      <c r="Y13" s="313" t="str">
        <f t="shared" si="22"/>
        <v xml:space="preserve"> </v>
      </c>
      <c r="Z13" s="314" t="str">
        <f t="shared" si="23"/>
        <v xml:space="preserve"> </v>
      </c>
      <c r="AA13" s="324" t="str">
        <f t="shared" si="24"/>
        <v xml:space="preserve"> </v>
      </c>
      <c r="AB13" s="325" t="str">
        <f t="shared" si="25"/>
        <v xml:space="preserve"> </v>
      </c>
      <c r="AC13" s="326" t="str">
        <f t="shared" si="26"/>
        <v xml:space="preserve"> </v>
      </c>
      <c r="AD13" s="336" t="str">
        <f t="shared" si="27"/>
        <v xml:space="preserve"> </v>
      </c>
      <c r="AE13" s="337" t="str">
        <f t="shared" si="28"/>
        <v xml:space="preserve"> </v>
      </c>
      <c r="AF13" s="338" t="str">
        <f t="shared" si="29"/>
        <v xml:space="preserve"> </v>
      </c>
      <c r="AG13" s="348" t="str">
        <f t="shared" si="30"/>
        <v xml:space="preserve"> </v>
      </c>
      <c r="AH13" s="349" t="str">
        <f t="shared" si="31"/>
        <v xml:space="preserve"> </v>
      </c>
      <c r="AI13" s="350" t="str">
        <f t="shared" si="32"/>
        <v xml:space="preserve"> </v>
      </c>
      <c r="AJ13" s="360" t="str">
        <f t="shared" si="33"/>
        <v>X</v>
      </c>
      <c r="AK13" s="361" t="str">
        <f t="shared" si="34"/>
        <v xml:space="preserve"> </v>
      </c>
      <c r="AL13" s="362" t="str">
        <f t="shared" si="35"/>
        <v xml:space="preserve"> </v>
      </c>
      <c r="AM13" s="372" t="str">
        <f t="shared" si="36"/>
        <v xml:space="preserve"> </v>
      </c>
      <c r="AN13" s="373" t="str">
        <f t="shared" si="37"/>
        <v xml:space="preserve"> </v>
      </c>
      <c r="AO13" s="374" t="str">
        <f t="shared" si="38"/>
        <v xml:space="preserve"> </v>
      </c>
      <c r="AP13" s="384" t="str">
        <f t="shared" si="39"/>
        <v xml:space="preserve"> </v>
      </c>
      <c r="AQ13" s="385" t="str">
        <f t="shared" si="40"/>
        <v xml:space="preserve"> </v>
      </c>
      <c r="AR13" s="386" t="str">
        <f t="shared" si="41"/>
        <v xml:space="preserve"> </v>
      </c>
      <c r="AS13" s="312" t="str">
        <f t="shared" si="42"/>
        <v xml:space="preserve"> </v>
      </c>
      <c r="AT13" s="313" t="str">
        <f t="shared" si="43"/>
        <v xml:space="preserve"> </v>
      </c>
      <c r="AU13" s="314" t="str">
        <f t="shared" si="44"/>
        <v xml:space="preserve"> </v>
      </c>
      <c r="AV13" s="324" t="str">
        <f t="shared" si="45"/>
        <v xml:space="preserve"> </v>
      </c>
      <c r="AW13" s="325" t="str">
        <f t="shared" si="46"/>
        <v xml:space="preserve"> </v>
      </c>
      <c r="AX13" s="326" t="str">
        <f t="shared" si="47"/>
        <v xml:space="preserve"> </v>
      </c>
      <c r="AY13" s="336" t="str">
        <f t="shared" si="48"/>
        <v xml:space="preserve"> </v>
      </c>
      <c r="AZ13" s="337" t="str">
        <f t="shared" si="49"/>
        <v xml:space="preserve"> </v>
      </c>
      <c r="BA13" s="338" t="str">
        <f t="shared" si="50"/>
        <v xml:space="preserve"> </v>
      </c>
      <c r="BB13" s="348" t="str">
        <f t="shared" si="51"/>
        <v xml:space="preserve"> </v>
      </c>
      <c r="BC13" s="349" t="str">
        <f t="shared" si="52"/>
        <v xml:space="preserve"> </v>
      </c>
      <c r="BD13" s="350" t="str">
        <f t="shared" si="53"/>
        <v xml:space="preserve"> </v>
      </c>
      <c r="BE13" s="360" t="str">
        <f t="shared" si="54"/>
        <v xml:space="preserve"> </v>
      </c>
      <c r="BF13" s="361" t="str">
        <f t="shared" si="55"/>
        <v xml:space="preserve"> </v>
      </c>
      <c r="BG13" s="362" t="str">
        <f t="shared" si="56"/>
        <v xml:space="preserve"> </v>
      </c>
      <c r="BH13" s="372" t="str">
        <f t="shared" si="57"/>
        <v xml:space="preserve"> </v>
      </c>
      <c r="BI13" s="373" t="str">
        <f t="shared" si="58"/>
        <v xml:space="preserve"> </v>
      </c>
      <c r="BJ13" s="374" t="str">
        <f t="shared" si="59"/>
        <v xml:space="preserve"> </v>
      </c>
      <c r="BK13" s="384" t="str">
        <f t="shared" si="60"/>
        <v>X</v>
      </c>
      <c r="BL13" s="385" t="str">
        <f t="shared" si="61"/>
        <v>X</v>
      </c>
      <c r="BM13" s="386" t="str">
        <f t="shared" si="62"/>
        <v xml:space="preserve"> </v>
      </c>
      <c r="BN13" s="312" t="str">
        <f t="shared" si="63"/>
        <v xml:space="preserve"> </v>
      </c>
      <c r="BO13" s="313" t="str">
        <f t="shared" si="64"/>
        <v>X</v>
      </c>
      <c r="BP13" s="314" t="str">
        <f t="shared" si="65"/>
        <v xml:space="preserve"> </v>
      </c>
      <c r="BQ13" s="324" t="str">
        <f t="shared" si="66"/>
        <v xml:space="preserve"> </v>
      </c>
      <c r="BR13" s="325" t="str">
        <f t="shared" si="67"/>
        <v xml:space="preserve"> </v>
      </c>
      <c r="BS13" s="326" t="str">
        <f t="shared" si="68"/>
        <v xml:space="preserve"> </v>
      </c>
      <c r="BT13" s="336" t="str">
        <f t="shared" si="69"/>
        <v xml:space="preserve"> </v>
      </c>
      <c r="BU13" s="337" t="str">
        <f t="shared" si="70"/>
        <v xml:space="preserve"> </v>
      </c>
      <c r="BV13" s="338" t="str">
        <f t="shared" si="71"/>
        <v>X</v>
      </c>
      <c r="BW13" s="348" t="str">
        <f t="shared" si="72"/>
        <v xml:space="preserve"> </v>
      </c>
      <c r="BX13" s="349" t="str">
        <f t="shared" si="73"/>
        <v xml:space="preserve"> </v>
      </c>
      <c r="BY13" s="350" t="str">
        <f t="shared" si="74"/>
        <v xml:space="preserve"> </v>
      </c>
      <c r="BZ13" s="360" t="str">
        <f t="shared" si="75"/>
        <v xml:space="preserve"> </v>
      </c>
      <c r="CA13" s="361" t="str">
        <f t="shared" si="76"/>
        <v xml:space="preserve"> </v>
      </c>
      <c r="CB13" s="362" t="str">
        <f t="shared" si="77"/>
        <v xml:space="preserve"> </v>
      </c>
      <c r="CC13" s="372" t="str">
        <f t="shared" si="78"/>
        <v xml:space="preserve"> </v>
      </c>
      <c r="CD13" s="373" t="str">
        <f t="shared" si="79"/>
        <v xml:space="preserve"> </v>
      </c>
      <c r="CE13" s="374" t="str">
        <f t="shared" si="80"/>
        <v xml:space="preserve"> </v>
      </c>
      <c r="CF13" s="384" t="str">
        <f t="shared" si="81"/>
        <v>X</v>
      </c>
      <c r="CG13" s="385" t="str">
        <f t="shared" si="82"/>
        <v>X</v>
      </c>
      <c r="CH13" s="386" t="str">
        <f t="shared" si="83"/>
        <v>X</v>
      </c>
      <c r="CI13" s="312" t="str">
        <f t="shared" si="84"/>
        <v xml:space="preserve"> </v>
      </c>
      <c r="CJ13" s="313" t="str">
        <f t="shared" si="85"/>
        <v xml:space="preserve"> </v>
      </c>
      <c r="CK13" s="314" t="str">
        <f t="shared" si="86"/>
        <v xml:space="preserve"> </v>
      </c>
      <c r="CL13" s="324" t="str">
        <f t="shared" si="87"/>
        <v xml:space="preserve"> </v>
      </c>
      <c r="CM13" s="325" t="str">
        <f t="shared" si="88"/>
        <v xml:space="preserve"> </v>
      </c>
      <c r="CN13" s="326" t="str">
        <f t="shared" si="89"/>
        <v xml:space="preserve"> </v>
      </c>
      <c r="CO13" s="336" t="str">
        <f t="shared" si="90"/>
        <v xml:space="preserve"> </v>
      </c>
      <c r="CP13" s="337" t="str">
        <f t="shared" si="91"/>
        <v xml:space="preserve"> </v>
      </c>
      <c r="CQ13" s="338" t="str">
        <f t="shared" si="92"/>
        <v>X</v>
      </c>
      <c r="CR13" s="348" t="str">
        <f t="shared" si="93"/>
        <v xml:space="preserve"> </v>
      </c>
      <c r="CS13" s="349" t="str">
        <f t="shared" si="94"/>
        <v xml:space="preserve"> </v>
      </c>
      <c r="CT13" s="350" t="str">
        <f t="shared" si="95"/>
        <v xml:space="preserve"> </v>
      </c>
      <c r="CU13" s="360" t="str">
        <f t="shared" si="96"/>
        <v xml:space="preserve"> </v>
      </c>
      <c r="CV13" s="361" t="str">
        <f t="shared" si="97"/>
        <v>X</v>
      </c>
      <c r="CW13" s="362" t="str">
        <f t="shared" si="98"/>
        <v xml:space="preserve"> </v>
      </c>
      <c r="CX13" s="372" t="str">
        <f t="shared" si="99"/>
        <v xml:space="preserve"> </v>
      </c>
      <c r="CY13" s="373" t="str">
        <f t="shared" si="100"/>
        <v xml:space="preserve"> </v>
      </c>
      <c r="CZ13" s="374" t="str">
        <f t="shared" si="101"/>
        <v xml:space="preserve"> </v>
      </c>
      <c r="DA13" s="384" t="str">
        <f t="shared" si="102"/>
        <v xml:space="preserve"> </v>
      </c>
      <c r="DB13" s="385" t="str">
        <f t="shared" si="103"/>
        <v xml:space="preserve"> </v>
      </c>
      <c r="DC13" s="386" t="str">
        <f t="shared" si="104"/>
        <v xml:space="preserve"> </v>
      </c>
      <c r="DD13" s="312" t="str">
        <f t="shared" si="105"/>
        <v xml:space="preserve"> </v>
      </c>
      <c r="DE13" s="313" t="str">
        <f t="shared" si="106"/>
        <v xml:space="preserve"> </v>
      </c>
      <c r="DF13" s="314" t="str">
        <f t="shared" si="107"/>
        <v xml:space="preserve"> </v>
      </c>
      <c r="DG13" s="324" t="str">
        <f t="shared" si="108"/>
        <v xml:space="preserve"> </v>
      </c>
      <c r="DH13" s="325" t="str">
        <f t="shared" si="109"/>
        <v xml:space="preserve"> </v>
      </c>
      <c r="DI13" s="326" t="str">
        <f t="shared" si="110"/>
        <v xml:space="preserve"> </v>
      </c>
      <c r="DJ13" s="336" t="str">
        <f t="shared" si="111"/>
        <v xml:space="preserve"> </v>
      </c>
      <c r="DK13" s="337" t="str">
        <f t="shared" si="112"/>
        <v xml:space="preserve"> </v>
      </c>
      <c r="DL13" s="338" t="str">
        <f t="shared" si="113"/>
        <v xml:space="preserve"> </v>
      </c>
      <c r="DM13" s="348" t="str">
        <f t="shared" si="114"/>
        <v xml:space="preserve"> </v>
      </c>
      <c r="DN13" s="349" t="str">
        <f t="shared" si="115"/>
        <v xml:space="preserve"> </v>
      </c>
      <c r="DO13" s="350" t="str">
        <f t="shared" si="116"/>
        <v xml:space="preserve"> </v>
      </c>
      <c r="DP13" s="360" t="str">
        <f t="shared" si="117"/>
        <v xml:space="preserve"> </v>
      </c>
      <c r="DQ13" s="361" t="str">
        <f t="shared" si="118"/>
        <v xml:space="preserve"> </v>
      </c>
      <c r="DR13" s="362" t="str">
        <f t="shared" si="119"/>
        <v xml:space="preserve"> </v>
      </c>
      <c r="DS13" s="372" t="str">
        <f t="shared" si="120"/>
        <v xml:space="preserve"> </v>
      </c>
      <c r="DT13" s="373" t="str">
        <f t="shared" si="121"/>
        <v xml:space="preserve"> </v>
      </c>
      <c r="DU13" s="374" t="str">
        <f t="shared" si="122"/>
        <v xml:space="preserve"> </v>
      </c>
      <c r="DV13" s="384" t="str">
        <f t="shared" si="123"/>
        <v xml:space="preserve"> </v>
      </c>
      <c r="DW13" s="385" t="str">
        <f t="shared" si="124"/>
        <v xml:space="preserve"> </v>
      </c>
      <c r="DX13" s="386" t="str">
        <f t="shared" si="125"/>
        <v xml:space="preserve"> </v>
      </c>
    </row>
    <row r="14" spans="1:128">
      <c r="A14" s="244">
        <v>9</v>
      </c>
      <c r="B14" s="247" t="s">
        <v>27</v>
      </c>
      <c r="C14" s="312" t="str">
        <f t="shared" si="0"/>
        <v xml:space="preserve"> </v>
      </c>
      <c r="D14" s="313" t="str">
        <f t="shared" si="1"/>
        <v xml:space="preserve"> </v>
      </c>
      <c r="E14" s="314" t="str">
        <f t="shared" si="2"/>
        <v xml:space="preserve"> </v>
      </c>
      <c r="F14" s="324" t="str">
        <f t="shared" si="3"/>
        <v xml:space="preserve"> </v>
      </c>
      <c r="G14" s="325" t="str">
        <f t="shared" si="4"/>
        <v xml:space="preserve"> </v>
      </c>
      <c r="H14" s="326" t="str">
        <f t="shared" si="5"/>
        <v xml:space="preserve"> </v>
      </c>
      <c r="I14" s="336" t="str">
        <f t="shared" si="6"/>
        <v xml:space="preserve"> </v>
      </c>
      <c r="J14" s="337" t="str">
        <f t="shared" si="7"/>
        <v xml:space="preserve"> </v>
      </c>
      <c r="K14" s="338" t="str">
        <f t="shared" si="8"/>
        <v xml:space="preserve"> </v>
      </c>
      <c r="L14" s="348" t="str">
        <f t="shared" si="9"/>
        <v xml:space="preserve"> </v>
      </c>
      <c r="M14" s="349" t="str">
        <f t="shared" si="10"/>
        <v xml:space="preserve"> </v>
      </c>
      <c r="N14" s="350" t="str">
        <f t="shared" si="11"/>
        <v xml:space="preserve"> </v>
      </c>
      <c r="O14" s="360" t="str">
        <f t="shared" si="12"/>
        <v xml:space="preserve"> </v>
      </c>
      <c r="P14" s="361" t="str">
        <f t="shared" si="13"/>
        <v xml:space="preserve"> </v>
      </c>
      <c r="Q14" s="362" t="str">
        <f t="shared" si="14"/>
        <v xml:space="preserve"> </v>
      </c>
      <c r="R14" s="372" t="str">
        <f t="shared" si="15"/>
        <v xml:space="preserve"> </v>
      </c>
      <c r="S14" s="373" t="str">
        <f t="shared" si="16"/>
        <v xml:space="preserve"> </v>
      </c>
      <c r="T14" s="374" t="str">
        <f t="shared" si="17"/>
        <v xml:space="preserve"> </v>
      </c>
      <c r="U14" s="384" t="str">
        <f t="shared" si="18"/>
        <v xml:space="preserve"> </v>
      </c>
      <c r="V14" s="385" t="str">
        <f t="shared" si="19"/>
        <v xml:space="preserve"> </v>
      </c>
      <c r="W14" s="386" t="str">
        <f t="shared" si="20"/>
        <v xml:space="preserve"> </v>
      </c>
      <c r="X14" s="312" t="str">
        <f t="shared" si="21"/>
        <v xml:space="preserve"> </v>
      </c>
      <c r="Y14" s="313" t="str">
        <f t="shared" si="22"/>
        <v xml:space="preserve"> </v>
      </c>
      <c r="Z14" s="314" t="str">
        <f t="shared" si="23"/>
        <v xml:space="preserve"> </v>
      </c>
      <c r="AA14" s="324" t="str">
        <f t="shared" si="24"/>
        <v xml:space="preserve"> </v>
      </c>
      <c r="AB14" s="325" t="str">
        <f t="shared" si="25"/>
        <v xml:space="preserve"> </v>
      </c>
      <c r="AC14" s="326" t="str">
        <f t="shared" si="26"/>
        <v xml:space="preserve"> </v>
      </c>
      <c r="AD14" s="336" t="str">
        <f t="shared" si="27"/>
        <v xml:space="preserve"> </v>
      </c>
      <c r="AE14" s="337" t="str">
        <f t="shared" si="28"/>
        <v xml:space="preserve"> </v>
      </c>
      <c r="AF14" s="338" t="str">
        <f t="shared" si="29"/>
        <v xml:space="preserve"> </v>
      </c>
      <c r="AG14" s="348" t="str">
        <f t="shared" si="30"/>
        <v xml:space="preserve"> </v>
      </c>
      <c r="AH14" s="349" t="str">
        <f t="shared" si="31"/>
        <v xml:space="preserve"> </v>
      </c>
      <c r="AI14" s="350" t="str">
        <f t="shared" si="32"/>
        <v xml:space="preserve"> </v>
      </c>
      <c r="AJ14" s="360" t="str">
        <f t="shared" si="33"/>
        <v xml:space="preserve"> </v>
      </c>
      <c r="AK14" s="361" t="str">
        <f t="shared" si="34"/>
        <v xml:space="preserve"> </v>
      </c>
      <c r="AL14" s="362" t="str">
        <f t="shared" si="35"/>
        <v xml:space="preserve"> </v>
      </c>
      <c r="AM14" s="372" t="str">
        <f t="shared" si="36"/>
        <v xml:space="preserve"> </v>
      </c>
      <c r="AN14" s="373" t="str">
        <f t="shared" si="37"/>
        <v xml:space="preserve"> </v>
      </c>
      <c r="AO14" s="374" t="str">
        <f t="shared" si="38"/>
        <v xml:space="preserve"> </v>
      </c>
      <c r="AP14" s="384" t="str">
        <f t="shared" si="39"/>
        <v xml:space="preserve"> </v>
      </c>
      <c r="AQ14" s="385" t="str">
        <f t="shared" si="40"/>
        <v xml:space="preserve"> </v>
      </c>
      <c r="AR14" s="386" t="str">
        <f t="shared" si="41"/>
        <v xml:space="preserve"> </v>
      </c>
      <c r="AS14" s="312" t="str">
        <f t="shared" si="42"/>
        <v xml:space="preserve"> </v>
      </c>
      <c r="AT14" s="313" t="str">
        <f t="shared" si="43"/>
        <v xml:space="preserve"> </v>
      </c>
      <c r="AU14" s="314" t="str">
        <f t="shared" si="44"/>
        <v xml:space="preserve"> </v>
      </c>
      <c r="AV14" s="324" t="str">
        <f t="shared" si="45"/>
        <v xml:space="preserve"> </v>
      </c>
      <c r="AW14" s="325" t="str">
        <f t="shared" si="46"/>
        <v xml:space="preserve"> </v>
      </c>
      <c r="AX14" s="326" t="str">
        <f t="shared" si="47"/>
        <v xml:space="preserve"> </v>
      </c>
      <c r="AY14" s="336" t="str">
        <f t="shared" si="48"/>
        <v xml:space="preserve"> </v>
      </c>
      <c r="AZ14" s="337" t="str">
        <f t="shared" si="49"/>
        <v xml:space="preserve"> </v>
      </c>
      <c r="BA14" s="338" t="str">
        <f t="shared" si="50"/>
        <v xml:space="preserve"> </v>
      </c>
      <c r="BB14" s="348" t="str">
        <f t="shared" si="51"/>
        <v xml:space="preserve"> </v>
      </c>
      <c r="BC14" s="349" t="str">
        <f t="shared" si="52"/>
        <v xml:space="preserve"> </v>
      </c>
      <c r="BD14" s="350" t="str">
        <f t="shared" si="53"/>
        <v xml:space="preserve"> </v>
      </c>
      <c r="BE14" s="360" t="str">
        <f t="shared" si="54"/>
        <v xml:space="preserve"> </v>
      </c>
      <c r="BF14" s="361" t="str">
        <f t="shared" si="55"/>
        <v xml:space="preserve"> </v>
      </c>
      <c r="BG14" s="362" t="str">
        <f t="shared" si="56"/>
        <v xml:space="preserve"> </v>
      </c>
      <c r="BH14" s="372" t="str">
        <f t="shared" si="57"/>
        <v xml:space="preserve"> </v>
      </c>
      <c r="BI14" s="373" t="str">
        <f t="shared" si="58"/>
        <v xml:space="preserve"> </v>
      </c>
      <c r="BJ14" s="374" t="str">
        <f t="shared" si="59"/>
        <v xml:space="preserve"> </v>
      </c>
      <c r="BK14" s="384" t="str">
        <f t="shared" si="60"/>
        <v xml:space="preserve"> </v>
      </c>
      <c r="BL14" s="385" t="str">
        <f t="shared" si="61"/>
        <v xml:space="preserve"> </v>
      </c>
      <c r="BM14" s="386" t="str">
        <f t="shared" si="62"/>
        <v xml:space="preserve"> </v>
      </c>
      <c r="BN14" s="312" t="str">
        <f t="shared" si="63"/>
        <v xml:space="preserve"> </v>
      </c>
      <c r="BO14" s="313" t="str">
        <f t="shared" si="64"/>
        <v xml:space="preserve"> </v>
      </c>
      <c r="BP14" s="314" t="str">
        <f t="shared" si="65"/>
        <v xml:space="preserve"> </v>
      </c>
      <c r="BQ14" s="324" t="str">
        <f t="shared" si="66"/>
        <v xml:space="preserve"> </v>
      </c>
      <c r="BR14" s="325" t="str">
        <f t="shared" si="67"/>
        <v xml:space="preserve"> </v>
      </c>
      <c r="BS14" s="326" t="str">
        <f t="shared" si="68"/>
        <v xml:space="preserve"> </v>
      </c>
      <c r="BT14" s="336" t="str">
        <f t="shared" si="69"/>
        <v xml:space="preserve"> </v>
      </c>
      <c r="BU14" s="337" t="str">
        <f t="shared" si="70"/>
        <v xml:space="preserve"> </v>
      </c>
      <c r="BV14" s="338" t="str">
        <f t="shared" si="71"/>
        <v xml:space="preserve"> </v>
      </c>
      <c r="BW14" s="348" t="str">
        <f t="shared" si="72"/>
        <v xml:space="preserve"> </v>
      </c>
      <c r="BX14" s="349" t="str">
        <f t="shared" si="73"/>
        <v xml:space="preserve"> </v>
      </c>
      <c r="BY14" s="350" t="str">
        <f t="shared" si="74"/>
        <v xml:space="preserve"> </v>
      </c>
      <c r="BZ14" s="360" t="str">
        <f t="shared" si="75"/>
        <v xml:space="preserve"> </v>
      </c>
      <c r="CA14" s="361" t="str">
        <f t="shared" si="76"/>
        <v xml:space="preserve"> </v>
      </c>
      <c r="CB14" s="362" t="str">
        <f t="shared" si="77"/>
        <v xml:space="preserve"> </v>
      </c>
      <c r="CC14" s="372" t="str">
        <f t="shared" si="78"/>
        <v xml:space="preserve"> </v>
      </c>
      <c r="CD14" s="373" t="str">
        <f t="shared" si="79"/>
        <v xml:space="preserve"> </v>
      </c>
      <c r="CE14" s="374" t="str">
        <f t="shared" si="80"/>
        <v xml:space="preserve"> </v>
      </c>
      <c r="CF14" s="384" t="str">
        <f t="shared" si="81"/>
        <v xml:space="preserve"> </v>
      </c>
      <c r="CG14" s="385" t="str">
        <f t="shared" si="82"/>
        <v xml:space="preserve"> </v>
      </c>
      <c r="CH14" s="386" t="str">
        <f t="shared" si="83"/>
        <v xml:space="preserve"> </v>
      </c>
      <c r="CI14" s="312" t="str">
        <f t="shared" si="84"/>
        <v xml:space="preserve"> </v>
      </c>
      <c r="CJ14" s="313" t="str">
        <f t="shared" si="85"/>
        <v xml:space="preserve"> </v>
      </c>
      <c r="CK14" s="314" t="str">
        <f t="shared" si="86"/>
        <v xml:space="preserve"> </v>
      </c>
      <c r="CL14" s="324" t="str">
        <f t="shared" si="87"/>
        <v xml:space="preserve"> </v>
      </c>
      <c r="CM14" s="325" t="str">
        <f t="shared" si="88"/>
        <v xml:space="preserve"> </v>
      </c>
      <c r="CN14" s="326" t="str">
        <f t="shared" si="89"/>
        <v xml:space="preserve"> </v>
      </c>
      <c r="CO14" s="336" t="str">
        <f t="shared" si="90"/>
        <v xml:space="preserve"> </v>
      </c>
      <c r="CP14" s="337" t="str">
        <f t="shared" si="91"/>
        <v xml:space="preserve"> </v>
      </c>
      <c r="CQ14" s="338" t="str">
        <f t="shared" si="92"/>
        <v xml:space="preserve"> </v>
      </c>
      <c r="CR14" s="348" t="str">
        <f t="shared" si="93"/>
        <v xml:space="preserve"> </v>
      </c>
      <c r="CS14" s="349" t="str">
        <f t="shared" si="94"/>
        <v xml:space="preserve"> </v>
      </c>
      <c r="CT14" s="350" t="str">
        <f t="shared" si="95"/>
        <v xml:space="preserve"> </v>
      </c>
      <c r="CU14" s="360" t="str">
        <f t="shared" si="96"/>
        <v xml:space="preserve"> </v>
      </c>
      <c r="CV14" s="361" t="str">
        <f t="shared" si="97"/>
        <v xml:space="preserve"> </v>
      </c>
      <c r="CW14" s="362" t="str">
        <f t="shared" si="98"/>
        <v xml:space="preserve"> </v>
      </c>
      <c r="CX14" s="372" t="str">
        <f t="shared" si="99"/>
        <v xml:space="preserve"> </v>
      </c>
      <c r="CY14" s="373" t="str">
        <f t="shared" si="100"/>
        <v xml:space="preserve"> </v>
      </c>
      <c r="CZ14" s="374" t="str">
        <f t="shared" si="101"/>
        <v xml:space="preserve"> </v>
      </c>
      <c r="DA14" s="384" t="str">
        <f t="shared" si="102"/>
        <v xml:space="preserve"> </v>
      </c>
      <c r="DB14" s="385" t="str">
        <f t="shared" si="103"/>
        <v xml:space="preserve"> </v>
      </c>
      <c r="DC14" s="386" t="str">
        <f t="shared" si="104"/>
        <v xml:space="preserve"> </v>
      </c>
      <c r="DD14" s="312" t="str">
        <f t="shared" si="105"/>
        <v xml:space="preserve"> </v>
      </c>
      <c r="DE14" s="313" t="str">
        <f t="shared" si="106"/>
        <v xml:space="preserve"> </v>
      </c>
      <c r="DF14" s="314" t="str">
        <f t="shared" si="107"/>
        <v xml:space="preserve"> </v>
      </c>
      <c r="DG14" s="324" t="str">
        <f t="shared" si="108"/>
        <v xml:space="preserve"> </v>
      </c>
      <c r="DH14" s="325" t="str">
        <f t="shared" si="109"/>
        <v xml:space="preserve"> </v>
      </c>
      <c r="DI14" s="326" t="str">
        <f t="shared" si="110"/>
        <v xml:space="preserve"> </v>
      </c>
      <c r="DJ14" s="336" t="str">
        <f t="shared" si="111"/>
        <v xml:space="preserve"> </v>
      </c>
      <c r="DK14" s="337" t="str">
        <f t="shared" si="112"/>
        <v xml:space="preserve"> </v>
      </c>
      <c r="DL14" s="338" t="str">
        <f t="shared" si="113"/>
        <v xml:space="preserve"> </v>
      </c>
      <c r="DM14" s="348" t="str">
        <f t="shared" si="114"/>
        <v xml:space="preserve"> </v>
      </c>
      <c r="DN14" s="349" t="str">
        <f t="shared" si="115"/>
        <v xml:space="preserve"> </v>
      </c>
      <c r="DO14" s="350" t="str">
        <f t="shared" si="116"/>
        <v xml:space="preserve"> </v>
      </c>
      <c r="DP14" s="360" t="str">
        <f t="shared" si="117"/>
        <v xml:space="preserve"> </v>
      </c>
      <c r="DQ14" s="361" t="str">
        <f t="shared" si="118"/>
        <v xml:space="preserve"> </v>
      </c>
      <c r="DR14" s="362" t="str">
        <f t="shared" si="119"/>
        <v xml:space="preserve"> </v>
      </c>
      <c r="DS14" s="372" t="str">
        <f t="shared" si="120"/>
        <v xml:space="preserve"> </v>
      </c>
      <c r="DT14" s="373" t="str">
        <f t="shared" si="121"/>
        <v xml:space="preserve"> </v>
      </c>
      <c r="DU14" s="374" t="str">
        <f t="shared" si="122"/>
        <v xml:space="preserve"> </v>
      </c>
      <c r="DV14" s="384" t="str">
        <f t="shared" si="123"/>
        <v xml:space="preserve"> </v>
      </c>
      <c r="DW14" s="385" t="str">
        <f t="shared" si="124"/>
        <v xml:space="preserve"> </v>
      </c>
      <c r="DX14" s="386" t="str">
        <f t="shared" si="125"/>
        <v xml:space="preserve"> </v>
      </c>
    </row>
    <row r="15" spans="1:128">
      <c r="A15" s="244">
        <v>10</v>
      </c>
      <c r="B15" s="247" t="s">
        <v>28</v>
      </c>
      <c r="C15" s="312" t="str">
        <f t="shared" si="0"/>
        <v xml:space="preserve"> </v>
      </c>
      <c r="D15" s="313" t="str">
        <f t="shared" si="1"/>
        <v xml:space="preserve"> </v>
      </c>
      <c r="E15" s="314" t="str">
        <f t="shared" si="2"/>
        <v xml:space="preserve"> </v>
      </c>
      <c r="F15" s="324" t="str">
        <f t="shared" si="3"/>
        <v xml:space="preserve"> </v>
      </c>
      <c r="G15" s="325" t="str">
        <f t="shared" si="4"/>
        <v xml:space="preserve"> </v>
      </c>
      <c r="H15" s="326" t="str">
        <f t="shared" si="5"/>
        <v xml:space="preserve"> </v>
      </c>
      <c r="I15" s="336" t="str">
        <f t="shared" si="6"/>
        <v xml:space="preserve"> </v>
      </c>
      <c r="J15" s="337" t="str">
        <f t="shared" si="7"/>
        <v xml:space="preserve"> </v>
      </c>
      <c r="K15" s="338" t="str">
        <f t="shared" si="8"/>
        <v xml:space="preserve"> </v>
      </c>
      <c r="L15" s="348" t="str">
        <f t="shared" si="9"/>
        <v xml:space="preserve"> </v>
      </c>
      <c r="M15" s="349" t="str">
        <f t="shared" si="10"/>
        <v xml:space="preserve"> </v>
      </c>
      <c r="N15" s="350" t="str">
        <f t="shared" si="11"/>
        <v xml:space="preserve"> </v>
      </c>
      <c r="O15" s="360" t="str">
        <f t="shared" si="12"/>
        <v xml:space="preserve"> </v>
      </c>
      <c r="P15" s="361" t="str">
        <f t="shared" si="13"/>
        <v xml:space="preserve"> </v>
      </c>
      <c r="Q15" s="362" t="str">
        <f t="shared" si="14"/>
        <v xml:space="preserve"> </v>
      </c>
      <c r="R15" s="372" t="str">
        <f t="shared" si="15"/>
        <v xml:space="preserve"> </v>
      </c>
      <c r="S15" s="373" t="str">
        <f t="shared" si="16"/>
        <v xml:space="preserve"> </v>
      </c>
      <c r="T15" s="374" t="str">
        <f t="shared" si="17"/>
        <v xml:space="preserve"> </v>
      </c>
      <c r="U15" s="384" t="str">
        <f t="shared" si="18"/>
        <v xml:space="preserve"> </v>
      </c>
      <c r="V15" s="385" t="str">
        <f t="shared" si="19"/>
        <v xml:space="preserve"> </v>
      </c>
      <c r="W15" s="386" t="str">
        <f t="shared" si="20"/>
        <v xml:space="preserve"> </v>
      </c>
      <c r="X15" s="312" t="str">
        <f t="shared" si="21"/>
        <v xml:space="preserve"> </v>
      </c>
      <c r="Y15" s="313" t="str">
        <f t="shared" si="22"/>
        <v xml:space="preserve"> </v>
      </c>
      <c r="Z15" s="314" t="str">
        <f t="shared" si="23"/>
        <v xml:space="preserve"> </v>
      </c>
      <c r="AA15" s="324" t="str">
        <f t="shared" si="24"/>
        <v xml:space="preserve"> </v>
      </c>
      <c r="AB15" s="325" t="str">
        <f t="shared" si="25"/>
        <v xml:space="preserve"> </v>
      </c>
      <c r="AC15" s="326" t="str">
        <f t="shared" si="26"/>
        <v xml:space="preserve"> </v>
      </c>
      <c r="AD15" s="336" t="str">
        <f t="shared" si="27"/>
        <v xml:space="preserve"> </v>
      </c>
      <c r="AE15" s="337" t="str">
        <f t="shared" si="28"/>
        <v xml:space="preserve"> </v>
      </c>
      <c r="AF15" s="338" t="str">
        <f t="shared" si="29"/>
        <v xml:space="preserve"> </v>
      </c>
      <c r="AG15" s="348" t="str">
        <f t="shared" si="30"/>
        <v xml:space="preserve"> </v>
      </c>
      <c r="AH15" s="349" t="str">
        <f t="shared" si="31"/>
        <v xml:space="preserve"> </v>
      </c>
      <c r="AI15" s="350" t="str">
        <f t="shared" si="32"/>
        <v xml:space="preserve"> </v>
      </c>
      <c r="AJ15" s="360" t="str">
        <f t="shared" si="33"/>
        <v xml:space="preserve"> </v>
      </c>
      <c r="AK15" s="361" t="str">
        <f t="shared" si="34"/>
        <v xml:space="preserve"> </v>
      </c>
      <c r="AL15" s="362" t="str">
        <f t="shared" si="35"/>
        <v xml:space="preserve"> </v>
      </c>
      <c r="AM15" s="372" t="str">
        <f t="shared" si="36"/>
        <v xml:space="preserve"> </v>
      </c>
      <c r="AN15" s="373" t="str">
        <f t="shared" si="37"/>
        <v xml:space="preserve"> </v>
      </c>
      <c r="AO15" s="374" t="str">
        <f t="shared" si="38"/>
        <v xml:space="preserve"> </v>
      </c>
      <c r="AP15" s="384" t="str">
        <f t="shared" si="39"/>
        <v xml:space="preserve"> </v>
      </c>
      <c r="AQ15" s="385" t="str">
        <f t="shared" si="40"/>
        <v xml:space="preserve"> </v>
      </c>
      <c r="AR15" s="386" t="str">
        <f t="shared" si="41"/>
        <v xml:space="preserve"> </v>
      </c>
      <c r="AS15" s="312" t="str">
        <f t="shared" si="42"/>
        <v xml:space="preserve"> </v>
      </c>
      <c r="AT15" s="313" t="str">
        <f t="shared" si="43"/>
        <v xml:space="preserve"> </v>
      </c>
      <c r="AU15" s="314" t="str">
        <f t="shared" si="44"/>
        <v xml:space="preserve"> </v>
      </c>
      <c r="AV15" s="324" t="str">
        <f t="shared" si="45"/>
        <v xml:space="preserve"> </v>
      </c>
      <c r="AW15" s="325" t="str">
        <f t="shared" si="46"/>
        <v xml:space="preserve"> </v>
      </c>
      <c r="AX15" s="326" t="str">
        <f t="shared" si="47"/>
        <v xml:space="preserve"> </v>
      </c>
      <c r="AY15" s="336" t="str">
        <f t="shared" si="48"/>
        <v xml:space="preserve"> </v>
      </c>
      <c r="AZ15" s="337" t="str">
        <f t="shared" si="49"/>
        <v xml:space="preserve"> </v>
      </c>
      <c r="BA15" s="338" t="str">
        <f t="shared" si="50"/>
        <v xml:space="preserve"> </v>
      </c>
      <c r="BB15" s="348" t="str">
        <f t="shared" si="51"/>
        <v xml:space="preserve"> </v>
      </c>
      <c r="BC15" s="349" t="str">
        <f t="shared" si="52"/>
        <v xml:space="preserve"> </v>
      </c>
      <c r="BD15" s="350" t="str">
        <f t="shared" si="53"/>
        <v xml:space="preserve"> </v>
      </c>
      <c r="BE15" s="360" t="str">
        <f t="shared" si="54"/>
        <v xml:space="preserve"> </v>
      </c>
      <c r="BF15" s="361" t="str">
        <f t="shared" si="55"/>
        <v xml:space="preserve"> </v>
      </c>
      <c r="BG15" s="362" t="str">
        <f t="shared" si="56"/>
        <v xml:space="preserve"> </v>
      </c>
      <c r="BH15" s="372" t="str">
        <f t="shared" si="57"/>
        <v xml:space="preserve"> </v>
      </c>
      <c r="BI15" s="373" t="str">
        <f t="shared" si="58"/>
        <v xml:space="preserve"> </v>
      </c>
      <c r="BJ15" s="374" t="str">
        <f t="shared" si="59"/>
        <v xml:space="preserve"> </v>
      </c>
      <c r="BK15" s="384" t="str">
        <f t="shared" si="60"/>
        <v xml:space="preserve"> </v>
      </c>
      <c r="BL15" s="385" t="str">
        <f t="shared" si="61"/>
        <v xml:space="preserve"> </v>
      </c>
      <c r="BM15" s="386" t="str">
        <f t="shared" si="62"/>
        <v xml:space="preserve"> </v>
      </c>
      <c r="BN15" s="312" t="str">
        <f t="shared" si="63"/>
        <v xml:space="preserve"> </v>
      </c>
      <c r="BO15" s="313" t="str">
        <f t="shared" si="64"/>
        <v xml:space="preserve"> </v>
      </c>
      <c r="BP15" s="314" t="str">
        <f t="shared" si="65"/>
        <v xml:space="preserve"> </v>
      </c>
      <c r="BQ15" s="324" t="str">
        <f t="shared" si="66"/>
        <v xml:space="preserve"> </v>
      </c>
      <c r="BR15" s="325" t="str">
        <f t="shared" si="67"/>
        <v xml:space="preserve"> </v>
      </c>
      <c r="BS15" s="326" t="str">
        <f t="shared" si="68"/>
        <v xml:space="preserve"> </v>
      </c>
      <c r="BT15" s="336" t="str">
        <f t="shared" si="69"/>
        <v xml:space="preserve"> </v>
      </c>
      <c r="BU15" s="337" t="str">
        <f t="shared" si="70"/>
        <v xml:space="preserve"> </v>
      </c>
      <c r="BV15" s="338" t="str">
        <f t="shared" si="71"/>
        <v xml:space="preserve"> </v>
      </c>
      <c r="BW15" s="348" t="str">
        <f t="shared" si="72"/>
        <v xml:space="preserve"> </v>
      </c>
      <c r="BX15" s="349" t="str">
        <f t="shared" si="73"/>
        <v xml:space="preserve"> </v>
      </c>
      <c r="BY15" s="350" t="str">
        <f t="shared" si="74"/>
        <v xml:space="preserve"> </v>
      </c>
      <c r="BZ15" s="360" t="str">
        <f t="shared" si="75"/>
        <v xml:space="preserve"> </v>
      </c>
      <c r="CA15" s="361" t="str">
        <f t="shared" si="76"/>
        <v xml:space="preserve"> </v>
      </c>
      <c r="CB15" s="362" t="str">
        <f t="shared" si="77"/>
        <v xml:space="preserve"> </v>
      </c>
      <c r="CC15" s="372" t="str">
        <f t="shared" si="78"/>
        <v xml:space="preserve"> </v>
      </c>
      <c r="CD15" s="373" t="str">
        <f t="shared" si="79"/>
        <v xml:space="preserve"> </v>
      </c>
      <c r="CE15" s="374" t="str">
        <f t="shared" si="80"/>
        <v xml:space="preserve"> </v>
      </c>
      <c r="CF15" s="384" t="str">
        <f t="shared" si="81"/>
        <v xml:space="preserve"> </v>
      </c>
      <c r="CG15" s="385" t="str">
        <f t="shared" si="82"/>
        <v xml:space="preserve"> </v>
      </c>
      <c r="CH15" s="386" t="str">
        <f t="shared" si="83"/>
        <v xml:space="preserve"> </v>
      </c>
      <c r="CI15" s="312" t="str">
        <f t="shared" si="84"/>
        <v xml:space="preserve"> </v>
      </c>
      <c r="CJ15" s="313" t="str">
        <f t="shared" si="85"/>
        <v xml:space="preserve"> </v>
      </c>
      <c r="CK15" s="314" t="str">
        <f t="shared" si="86"/>
        <v xml:space="preserve"> </v>
      </c>
      <c r="CL15" s="324" t="str">
        <f t="shared" si="87"/>
        <v xml:space="preserve"> </v>
      </c>
      <c r="CM15" s="325" t="str">
        <f t="shared" si="88"/>
        <v xml:space="preserve"> </v>
      </c>
      <c r="CN15" s="326" t="str">
        <f t="shared" si="89"/>
        <v xml:space="preserve"> </v>
      </c>
      <c r="CO15" s="336" t="str">
        <f t="shared" si="90"/>
        <v xml:space="preserve"> </v>
      </c>
      <c r="CP15" s="337" t="str">
        <f t="shared" si="91"/>
        <v xml:space="preserve"> </v>
      </c>
      <c r="CQ15" s="338" t="str">
        <f t="shared" si="92"/>
        <v xml:space="preserve"> </v>
      </c>
      <c r="CR15" s="348" t="str">
        <f t="shared" si="93"/>
        <v xml:space="preserve"> </v>
      </c>
      <c r="CS15" s="349" t="str">
        <f t="shared" si="94"/>
        <v xml:space="preserve"> </v>
      </c>
      <c r="CT15" s="350" t="str">
        <f t="shared" si="95"/>
        <v xml:space="preserve"> </v>
      </c>
      <c r="CU15" s="360" t="str">
        <f t="shared" si="96"/>
        <v xml:space="preserve"> </v>
      </c>
      <c r="CV15" s="361" t="str">
        <f t="shared" si="97"/>
        <v xml:space="preserve"> </v>
      </c>
      <c r="CW15" s="362" t="str">
        <f t="shared" si="98"/>
        <v xml:space="preserve"> </v>
      </c>
      <c r="CX15" s="372" t="str">
        <f t="shared" si="99"/>
        <v xml:space="preserve"> </v>
      </c>
      <c r="CY15" s="373" t="str">
        <f t="shared" si="100"/>
        <v xml:space="preserve"> </v>
      </c>
      <c r="CZ15" s="374" t="str">
        <f t="shared" si="101"/>
        <v xml:space="preserve"> </v>
      </c>
      <c r="DA15" s="384" t="str">
        <f t="shared" si="102"/>
        <v xml:space="preserve"> </v>
      </c>
      <c r="DB15" s="385" t="str">
        <f t="shared" si="103"/>
        <v xml:space="preserve"> </v>
      </c>
      <c r="DC15" s="386" t="str">
        <f t="shared" si="104"/>
        <v xml:space="preserve"> </v>
      </c>
      <c r="DD15" s="312" t="str">
        <f t="shared" si="105"/>
        <v xml:space="preserve"> </v>
      </c>
      <c r="DE15" s="313" t="str">
        <f t="shared" si="106"/>
        <v xml:space="preserve"> </v>
      </c>
      <c r="DF15" s="314" t="str">
        <f t="shared" si="107"/>
        <v xml:space="preserve"> </v>
      </c>
      <c r="DG15" s="324" t="str">
        <f t="shared" si="108"/>
        <v xml:space="preserve"> </v>
      </c>
      <c r="DH15" s="325" t="str">
        <f t="shared" si="109"/>
        <v xml:space="preserve"> </v>
      </c>
      <c r="DI15" s="326" t="str">
        <f t="shared" si="110"/>
        <v xml:space="preserve"> </v>
      </c>
      <c r="DJ15" s="336" t="str">
        <f t="shared" si="111"/>
        <v xml:space="preserve"> </v>
      </c>
      <c r="DK15" s="337" t="str">
        <f t="shared" si="112"/>
        <v xml:space="preserve"> </v>
      </c>
      <c r="DL15" s="338" t="str">
        <f t="shared" si="113"/>
        <v xml:space="preserve"> </v>
      </c>
      <c r="DM15" s="348" t="str">
        <f t="shared" si="114"/>
        <v xml:space="preserve"> </v>
      </c>
      <c r="DN15" s="349" t="str">
        <f t="shared" si="115"/>
        <v xml:space="preserve"> </v>
      </c>
      <c r="DO15" s="350" t="str">
        <f t="shared" si="116"/>
        <v xml:space="preserve"> </v>
      </c>
      <c r="DP15" s="360" t="str">
        <f t="shared" si="117"/>
        <v xml:space="preserve"> </v>
      </c>
      <c r="DQ15" s="361" t="str">
        <f t="shared" si="118"/>
        <v xml:space="preserve"> </v>
      </c>
      <c r="DR15" s="362" t="str">
        <f t="shared" si="119"/>
        <v xml:space="preserve"> </v>
      </c>
      <c r="DS15" s="372" t="str">
        <f t="shared" si="120"/>
        <v xml:space="preserve"> </v>
      </c>
      <c r="DT15" s="373" t="str">
        <f t="shared" si="121"/>
        <v xml:space="preserve"> </v>
      </c>
      <c r="DU15" s="374" t="str">
        <f t="shared" si="122"/>
        <v xml:space="preserve"> </v>
      </c>
      <c r="DV15" s="384" t="str">
        <f t="shared" si="123"/>
        <v xml:space="preserve"> </v>
      </c>
      <c r="DW15" s="385" t="str">
        <f t="shared" si="124"/>
        <v xml:space="preserve"> </v>
      </c>
      <c r="DX15" s="386" t="str">
        <f t="shared" si="125"/>
        <v xml:space="preserve"> </v>
      </c>
    </row>
    <row r="16" spans="1:128">
      <c r="A16" s="244">
        <v>11</v>
      </c>
      <c r="B16" s="247" t="s">
        <v>72</v>
      </c>
      <c r="C16" s="312" t="str">
        <f t="shared" si="0"/>
        <v xml:space="preserve"> </v>
      </c>
      <c r="D16" s="313" t="str">
        <f t="shared" si="1"/>
        <v xml:space="preserve"> </v>
      </c>
      <c r="E16" s="314" t="str">
        <f t="shared" si="2"/>
        <v xml:space="preserve"> </v>
      </c>
      <c r="F16" s="324" t="str">
        <f t="shared" si="3"/>
        <v xml:space="preserve"> </v>
      </c>
      <c r="G16" s="325" t="str">
        <f t="shared" si="4"/>
        <v xml:space="preserve"> </v>
      </c>
      <c r="H16" s="326" t="str">
        <f t="shared" si="5"/>
        <v xml:space="preserve"> </v>
      </c>
      <c r="I16" s="336" t="str">
        <f t="shared" si="6"/>
        <v xml:space="preserve"> </v>
      </c>
      <c r="J16" s="337" t="str">
        <f t="shared" si="7"/>
        <v xml:space="preserve"> </v>
      </c>
      <c r="K16" s="338" t="str">
        <f t="shared" si="8"/>
        <v xml:space="preserve"> </v>
      </c>
      <c r="L16" s="348" t="str">
        <f t="shared" si="9"/>
        <v xml:space="preserve"> </v>
      </c>
      <c r="M16" s="349" t="str">
        <f t="shared" si="10"/>
        <v xml:space="preserve"> </v>
      </c>
      <c r="N16" s="350" t="str">
        <f t="shared" si="11"/>
        <v xml:space="preserve"> </v>
      </c>
      <c r="O16" s="360" t="str">
        <f t="shared" si="12"/>
        <v xml:space="preserve"> </v>
      </c>
      <c r="P16" s="361" t="str">
        <f t="shared" si="13"/>
        <v xml:space="preserve"> </v>
      </c>
      <c r="Q16" s="362" t="str">
        <f t="shared" si="14"/>
        <v xml:space="preserve"> </v>
      </c>
      <c r="R16" s="372" t="str">
        <f t="shared" si="15"/>
        <v xml:space="preserve"> </v>
      </c>
      <c r="S16" s="373" t="str">
        <f t="shared" si="16"/>
        <v xml:space="preserve"> </v>
      </c>
      <c r="T16" s="374" t="str">
        <f t="shared" si="17"/>
        <v xml:space="preserve"> </v>
      </c>
      <c r="U16" s="384" t="str">
        <f t="shared" si="18"/>
        <v xml:space="preserve"> </v>
      </c>
      <c r="V16" s="385" t="str">
        <f t="shared" si="19"/>
        <v xml:space="preserve"> </v>
      </c>
      <c r="W16" s="386" t="str">
        <f t="shared" si="20"/>
        <v xml:space="preserve"> </v>
      </c>
      <c r="X16" s="312" t="str">
        <f t="shared" si="21"/>
        <v xml:space="preserve"> </v>
      </c>
      <c r="Y16" s="313" t="str">
        <f t="shared" si="22"/>
        <v xml:space="preserve"> </v>
      </c>
      <c r="Z16" s="314" t="str">
        <f t="shared" si="23"/>
        <v xml:space="preserve"> </v>
      </c>
      <c r="AA16" s="324" t="str">
        <f t="shared" si="24"/>
        <v xml:space="preserve"> </v>
      </c>
      <c r="AB16" s="325" t="str">
        <f t="shared" si="25"/>
        <v xml:space="preserve"> </v>
      </c>
      <c r="AC16" s="326" t="str">
        <f t="shared" si="26"/>
        <v xml:space="preserve"> </v>
      </c>
      <c r="AD16" s="336" t="str">
        <f t="shared" si="27"/>
        <v xml:space="preserve"> </v>
      </c>
      <c r="AE16" s="337" t="str">
        <f t="shared" si="28"/>
        <v xml:space="preserve"> </v>
      </c>
      <c r="AF16" s="338" t="str">
        <f t="shared" si="29"/>
        <v xml:space="preserve"> </v>
      </c>
      <c r="AG16" s="348" t="str">
        <f t="shared" si="30"/>
        <v xml:space="preserve"> </v>
      </c>
      <c r="AH16" s="349" t="str">
        <f t="shared" si="31"/>
        <v xml:space="preserve"> </v>
      </c>
      <c r="AI16" s="350" t="str">
        <f t="shared" si="32"/>
        <v xml:space="preserve"> </v>
      </c>
      <c r="AJ16" s="360" t="str">
        <f t="shared" si="33"/>
        <v xml:space="preserve"> </v>
      </c>
      <c r="AK16" s="361" t="str">
        <f t="shared" si="34"/>
        <v xml:space="preserve"> </v>
      </c>
      <c r="AL16" s="362" t="str">
        <f t="shared" si="35"/>
        <v xml:space="preserve"> </v>
      </c>
      <c r="AM16" s="372" t="str">
        <f t="shared" si="36"/>
        <v xml:space="preserve"> </v>
      </c>
      <c r="AN16" s="373" t="str">
        <f t="shared" si="37"/>
        <v xml:space="preserve"> </v>
      </c>
      <c r="AO16" s="374" t="str">
        <f t="shared" si="38"/>
        <v xml:space="preserve"> </v>
      </c>
      <c r="AP16" s="384" t="str">
        <f t="shared" si="39"/>
        <v xml:space="preserve"> </v>
      </c>
      <c r="AQ16" s="385" t="str">
        <f t="shared" si="40"/>
        <v xml:space="preserve"> </v>
      </c>
      <c r="AR16" s="386" t="str">
        <f t="shared" si="41"/>
        <v xml:space="preserve"> </v>
      </c>
      <c r="AS16" s="312" t="str">
        <f t="shared" si="42"/>
        <v xml:space="preserve"> </v>
      </c>
      <c r="AT16" s="313" t="str">
        <f t="shared" si="43"/>
        <v xml:space="preserve"> </v>
      </c>
      <c r="AU16" s="314" t="str">
        <f t="shared" si="44"/>
        <v xml:space="preserve"> </v>
      </c>
      <c r="AV16" s="324" t="str">
        <f t="shared" si="45"/>
        <v xml:space="preserve"> </v>
      </c>
      <c r="AW16" s="325" t="str">
        <f t="shared" si="46"/>
        <v xml:space="preserve"> </v>
      </c>
      <c r="AX16" s="326" t="str">
        <f t="shared" si="47"/>
        <v xml:space="preserve"> </v>
      </c>
      <c r="AY16" s="336" t="str">
        <f t="shared" si="48"/>
        <v xml:space="preserve"> </v>
      </c>
      <c r="AZ16" s="337" t="str">
        <f t="shared" si="49"/>
        <v xml:space="preserve"> </v>
      </c>
      <c r="BA16" s="338" t="str">
        <f t="shared" si="50"/>
        <v xml:space="preserve"> </v>
      </c>
      <c r="BB16" s="348" t="str">
        <f t="shared" si="51"/>
        <v xml:space="preserve"> </v>
      </c>
      <c r="BC16" s="349" t="str">
        <f t="shared" si="52"/>
        <v xml:space="preserve"> </v>
      </c>
      <c r="BD16" s="350" t="str">
        <f t="shared" si="53"/>
        <v xml:space="preserve"> </v>
      </c>
      <c r="BE16" s="360" t="str">
        <f t="shared" si="54"/>
        <v xml:space="preserve"> </v>
      </c>
      <c r="BF16" s="361" t="str">
        <f t="shared" si="55"/>
        <v xml:space="preserve"> </v>
      </c>
      <c r="BG16" s="362" t="str">
        <f t="shared" si="56"/>
        <v xml:space="preserve"> </v>
      </c>
      <c r="BH16" s="372" t="str">
        <f t="shared" si="57"/>
        <v xml:space="preserve"> </v>
      </c>
      <c r="BI16" s="373" t="str">
        <f t="shared" si="58"/>
        <v xml:space="preserve"> </v>
      </c>
      <c r="BJ16" s="374" t="str">
        <f t="shared" si="59"/>
        <v xml:space="preserve"> </v>
      </c>
      <c r="BK16" s="384" t="str">
        <f t="shared" si="60"/>
        <v xml:space="preserve"> </v>
      </c>
      <c r="BL16" s="385" t="str">
        <f t="shared" si="61"/>
        <v xml:space="preserve"> </v>
      </c>
      <c r="BM16" s="386" t="str">
        <f t="shared" si="62"/>
        <v xml:space="preserve"> </v>
      </c>
      <c r="BN16" s="312" t="str">
        <f t="shared" si="63"/>
        <v xml:space="preserve"> </v>
      </c>
      <c r="BO16" s="313" t="str">
        <f t="shared" si="64"/>
        <v xml:space="preserve"> </v>
      </c>
      <c r="BP16" s="314" t="str">
        <f t="shared" si="65"/>
        <v xml:space="preserve"> </v>
      </c>
      <c r="BQ16" s="324" t="str">
        <f t="shared" si="66"/>
        <v xml:space="preserve"> </v>
      </c>
      <c r="BR16" s="325" t="str">
        <f t="shared" si="67"/>
        <v xml:space="preserve"> </v>
      </c>
      <c r="BS16" s="326" t="str">
        <f t="shared" si="68"/>
        <v xml:space="preserve"> </v>
      </c>
      <c r="BT16" s="336" t="str">
        <f t="shared" si="69"/>
        <v xml:space="preserve"> </v>
      </c>
      <c r="BU16" s="337" t="str">
        <f t="shared" si="70"/>
        <v xml:space="preserve"> </v>
      </c>
      <c r="BV16" s="338" t="str">
        <f t="shared" si="71"/>
        <v xml:space="preserve"> </v>
      </c>
      <c r="BW16" s="348" t="str">
        <f t="shared" si="72"/>
        <v xml:space="preserve"> </v>
      </c>
      <c r="BX16" s="349" t="str">
        <f t="shared" si="73"/>
        <v xml:space="preserve"> </v>
      </c>
      <c r="BY16" s="350" t="str">
        <f t="shared" si="74"/>
        <v xml:space="preserve"> </v>
      </c>
      <c r="BZ16" s="360" t="str">
        <f t="shared" si="75"/>
        <v xml:space="preserve"> </v>
      </c>
      <c r="CA16" s="361" t="str">
        <f t="shared" si="76"/>
        <v xml:space="preserve"> </v>
      </c>
      <c r="CB16" s="362" t="str">
        <f t="shared" si="77"/>
        <v xml:space="preserve"> </v>
      </c>
      <c r="CC16" s="372" t="str">
        <f t="shared" si="78"/>
        <v xml:space="preserve"> </v>
      </c>
      <c r="CD16" s="373" t="str">
        <f t="shared" si="79"/>
        <v xml:space="preserve"> </v>
      </c>
      <c r="CE16" s="374" t="str">
        <f t="shared" si="80"/>
        <v xml:space="preserve"> </v>
      </c>
      <c r="CF16" s="384" t="str">
        <f t="shared" si="81"/>
        <v xml:space="preserve"> </v>
      </c>
      <c r="CG16" s="385" t="str">
        <f t="shared" si="82"/>
        <v xml:space="preserve"> </v>
      </c>
      <c r="CH16" s="386" t="str">
        <f t="shared" si="83"/>
        <v xml:space="preserve"> </v>
      </c>
      <c r="CI16" s="312" t="str">
        <f t="shared" si="84"/>
        <v xml:space="preserve"> </v>
      </c>
      <c r="CJ16" s="313" t="str">
        <f t="shared" si="85"/>
        <v xml:space="preserve"> </v>
      </c>
      <c r="CK16" s="314" t="str">
        <f t="shared" si="86"/>
        <v xml:space="preserve"> </v>
      </c>
      <c r="CL16" s="324" t="str">
        <f t="shared" si="87"/>
        <v xml:space="preserve"> </v>
      </c>
      <c r="CM16" s="325" t="str">
        <f t="shared" si="88"/>
        <v xml:space="preserve"> </v>
      </c>
      <c r="CN16" s="326" t="str">
        <f t="shared" si="89"/>
        <v xml:space="preserve"> </v>
      </c>
      <c r="CO16" s="336" t="str">
        <f t="shared" si="90"/>
        <v xml:space="preserve"> </v>
      </c>
      <c r="CP16" s="337" t="str">
        <f t="shared" si="91"/>
        <v xml:space="preserve"> </v>
      </c>
      <c r="CQ16" s="338" t="str">
        <f t="shared" si="92"/>
        <v xml:space="preserve"> </v>
      </c>
      <c r="CR16" s="348" t="str">
        <f t="shared" si="93"/>
        <v xml:space="preserve"> </v>
      </c>
      <c r="CS16" s="349" t="str">
        <f t="shared" si="94"/>
        <v xml:space="preserve"> </v>
      </c>
      <c r="CT16" s="350" t="str">
        <f t="shared" si="95"/>
        <v xml:space="preserve"> </v>
      </c>
      <c r="CU16" s="360" t="str">
        <f t="shared" si="96"/>
        <v xml:space="preserve"> </v>
      </c>
      <c r="CV16" s="361" t="str">
        <f t="shared" si="97"/>
        <v xml:space="preserve"> </v>
      </c>
      <c r="CW16" s="362" t="str">
        <f t="shared" si="98"/>
        <v xml:space="preserve"> </v>
      </c>
      <c r="CX16" s="372" t="str">
        <f t="shared" si="99"/>
        <v xml:space="preserve"> </v>
      </c>
      <c r="CY16" s="373" t="str">
        <f t="shared" si="100"/>
        <v xml:space="preserve"> </v>
      </c>
      <c r="CZ16" s="374" t="str">
        <f t="shared" si="101"/>
        <v xml:space="preserve"> </v>
      </c>
      <c r="DA16" s="384" t="str">
        <f t="shared" si="102"/>
        <v xml:space="preserve"> </v>
      </c>
      <c r="DB16" s="385" t="str">
        <f t="shared" si="103"/>
        <v xml:space="preserve"> </v>
      </c>
      <c r="DC16" s="386" t="str">
        <f t="shared" si="104"/>
        <v xml:space="preserve"> </v>
      </c>
      <c r="DD16" s="312" t="str">
        <f t="shared" si="105"/>
        <v xml:space="preserve"> </v>
      </c>
      <c r="DE16" s="313" t="str">
        <f t="shared" si="106"/>
        <v xml:space="preserve"> </v>
      </c>
      <c r="DF16" s="314" t="str">
        <f t="shared" si="107"/>
        <v xml:space="preserve"> </v>
      </c>
      <c r="DG16" s="324" t="str">
        <f t="shared" si="108"/>
        <v xml:space="preserve"> </v>
      </c>
      <c r="DH16" s="325" t="str">
        <f t="shared" si="109"/>
        <v xml:space="preserve"> </v>
      </c>
      <c r="DI16" s="326" t="str">
        <f t="shared" si="110"/>
        <v xml:space="preserve"> </v>
      </c>
      <c r="DJ16" s="336" t="str">
        <f t="shared" si="111"/>
        <v xml:space="preserve"> </v>
      </c>
      <c r="DK16" s="337" t="str">
        <f t="shared" si="112"/>
        <v xml:space="preserve"> </v>
      </c>
      <c r="DL16" s="338" t="str">
        <f t="shared" si="113"/>
        <v xml:space="preserve"> </v>
      </c>
      <c r="DM16" s="348" t="str">
        <f t="shared" si="114"/>
        <v xml:space="preserve"> </v>
      </c>
      <c r="DN16" s="349" t="str">
        <f t="shared" si="115"/>
        <v xml:space="preserve"> </v>
      </c>
      <c r="DO16" s="350" t="str">
        <f t="shared" si="116"/>
        <v xml:space="preserve"> </v>
      </c>
      <c r="DP16" s="360" t="str">
        <f t="shared" si="117"/>
        <v xml:space="preserve"> </v>
      </c>
      <c r="DQ16" s="361" t="str">
        <f t="shared" si="118"/>
        <v xml:space="preserve"> </v>
      </c>
      <c r="DR16" s="362" t="str">
        <f t="shared" si="119"/>
        <v xml:space="preserve"> </v>
      </c>
      <c r="DS16" s="372" t="str">
        <f t="shared" si="120"/>
        <v xml:space="preserve"> </v>
      </c>
      <c r="DT16" s="373" t="str">
        <f t="shared" si="121"/>
        <v xml:space="preserve"> </v>
      </c>
      <c r="DU16" s="374" t="str">
        <f t="shared" si="122"/>
        <v xml:space="preserve"> </v>
      </c>
      <c r="DV16" s="384" t="str">
        <f t="shared" si="123"/>
        <v xml:space="preserve"> </v>
      </c>
      <c r="DW16" s="385" t="str">
        <f t="shared" si="124"/>
        <v xml:space="preserve"> </v>
      </c>
      <c r="DX16" s="386" t="str">
        <f t="shared" si="125"/>
        <v xml:space="preserve"> </v>
      </c>
    </row>
    <row r="17" spans="1:128">
      <c r="A17" s="244">
        <v>12</v>
      </c>
      <c r="B17" s="247" t="s">
        <v>73</v>
      </c>
      <c r="C17" s="312" t="str">
        <f t="shared" si="0"/>
        <v xml:space="preserve"> </v>
      </c>
      <c r="D17" s="313" t="str">
        <f t="shared" si="1"/>
        <v xml:space="preserve"> </v>
      </c>
      <c r="E17" s="314" t="str">
        <f t="shared" si="2"/>
        <v xml:space="preserve"> </v>
      </c>
      <c r="F17" s="324" t="str">
        <f t="shared" si="3"/>
        <v xml:space="preserve"> </v>
      </c>
      <c r="G17" s="325" t="str">
        <f t="shared" si="4"/>
        <v xml:space="preserve"> </v>
      </c>
      <c r="H17" s="326" t="str">
        <f t="shared" si="5"/>
        <v xml:space="preserve"> </v>
      </c>
      <c r="I17" s="336" t="str">
        <f t="shared" si="6"/>
        <v xml:space="preserve"> </v>
      </c>
      <c r="J17" s="337" t="str">
        <f t="shared" si="7"/>
        <v xml:space="preserve"> </v>
      </c>
      <c r="K17" s="338" t="str">
        <f t="shared" si="8"/>
        <v xml:space="preserve"> </v>
      </c>
      <c r="L17" s="348" t="str">
        <f t="shared" si="9"/>
        <v xml:space="preserve"> </v>
      </c>
      <c r="M17" s="349" t="str">
        <f t="shared" si="10"/>
        <v xml:space="preserve"> </v>
      </c>
      <c r="N17" s="350" t="str">
        <f t="shared" si="11"/>
        <v xml:space="preserve"> </v>
      </c>
      <c r="O17" s="360" t="str">
        <f t="shared" si="12"/>
        <v xml:space="preserve"> </v>
      </c>
      <c r="P17" s="361" t="str">
        <f t="shared" si="13"/>
        <v xml:space="preserve"> </v>
      </c>
      <c r="Q17" s="362" t="str">
        <f t="shared" si="14"/>
        <v xml:space="preserve"> </v>
      </c>
      <c r="R17" s="372" t="str">
        <f t="shared" si="15"/>
        <v xml:space="preserve"> </v>
      </c>
      <c r="S17" s="373" t="str">
        <f t="shared" si="16"/>
        <v xml:space="preserve"> </v>
      </c>
      <c r="T17" s="374" t="str">
        <f t="shared" si="17"/>
        <v xml:space="preserve"> </v>
      </c>
      <c r="U17" s="384" t="str">
        <f t="shared" si="18"/>
        <v xml:space="preserve"> </v>
      </c>
      <c r="V17" s="385" t="str">
        <f t="shared" si="19"/>
        <v xml:space="preserve"> </v>
      </c>
      <c r="W17" s="386" t="str">
        <f t="shared" si="20"/>
        <v xml:space="preserve"> </v>
      </c>
      <c r="X17" s="312" t="str">
        <f t="shared" si="21"/>
        <v xml:space="preserve"> </v>
      </c>
      <c r="Y17" s="313" t="str">
        <f t="shared" si="22"/>
        <v xml:space="preserve"> </v>
      </c>
      <c r="Z17" s="314" t="str">
        <f t="shared" si="23"/>
        <v xml:space="preserve"> </v>
      </c>
      <c r="AA17" s="324" t="str">
        <f t="shared" si="24"/>
        <v xml:space="preserve"> </v>
      </c>
      <c r="AB17" s="325" t="str">
        <f t="shared" si="25"/>
        <v xml:space="preserve"> </v>
      </c>
      <c r="AC17" s="326" t="str">
        <f t="shared" si="26"/>
        <v xml:space="preserve"> </v>
      </c>
      <c r="AD17" s="336" t="str">
        <f t="shared" si="27"/>
        <v xml:space="preserve"> </v>
      </c>
      <c r="AE17" s="337" t="str">
        <f t="shared" si="28"/>
        <v xml:space="preserve"> </v>
      </c>
      <c r="AF17" s="338" t="str">
        <f t="shared" si="29"/>
        <v xml:space="preserve"> </v>
      </c>
      <c r="AG17" s="348" t="str">
        <f t="shared" si="30"/>
        <v xml:space="preserve"> </v>
      </c>
      <c r="AH17" s="349" t="str">
        <f t="shared" si="31"/>
        <v xml:space="preserve"> </v>
      </c>
      <c r="AI17" s="350" t="str">
        <f t="shared" si="32"/>
        <v xml:space="preserve"> </v>
      </c>
      <c r="AJ17" s="360" t="str">
        <f t="shared" si="33"/>
        <v xml:space="preserve"> </v>
      </c>
      <c r="AK17" s="361" t="str">
        <f t="shared" si="34"/>
        <v xml:space="preserve"> </v>
      </c>
      <c r="AL17" s="362" t="str">
        <f t="shared" si="35"/>
        <v xml:space="preserve"> </v>
      </c>
      <c r="AM17" s="372" t="str">
        <f t="shared" si="36"/>
        <v xml:space="preserve"> </v>
      </c>
      <c r="AN17" s="373" t="str">
        <f t="shared" si="37"/>
        <v xml:space="preserve"> </v>
      </c>
      <c r="AO17" s="374" t="str">
        <f t="shared" si="38"/>
        <v xml:space="preserve"> </v>
      </c>
      <c r="AP17" s="384" t="str">
        <f t="shared" si="39"/>
        <v xml:space="preserve"> </v>
      </c>
      <c r="AQ17" s="385" t="str">
        <f t="shared" si="40"/>
        <v xml:space="preserve"> </v>
      </c>
      <c r="AR17" s="386" t="str">
        <f t="shared" si="41"/>
        <v xml:space="preserve"> </v>
      </c>
      <c r="AS17" s="312" t="str">
        <f t="shared" si="42"/>
        <v xml:space="preserve"> </v>
      </c>
      <c r="AT17" s="313" t="str">
        <f t="shared" si="43"/>
        <v xml:space="preserve"> </v>
      </c>
      <c r="AU17" s="314" t="str">
        <f t="shared" si="44"/>
        <v xml:space="preserve"> </v>
      </c>
      <c r="AV17" s="324" t="str">
        <f t="shared" si="45"/>
        <v xml:space="preserve"> </v>
      </c>
      <c r="AW17" s="325" t="str">
        <f t="shared" si="46"/>
        <v xml:space="preserve"> </v>
      </c>
      <c r="AX17" s="326" t="str">
        <f t="shared" si="47"/>
        <v xml:space="preserve"> </v>
      </c>
      <c r="AY17" s="336" t="str">
        <f t="shared" si="48"/>
        <v xml:space="preserve"> </v>
      </c>
      <c r="AZ17" s="337" t="str">
        <f t="shared" si="49"/>
        <v xml:space="preserve"> </v>
      </c>
      <c r="BA17" s="338" t="str">
        <f t="shared" si="50"/>
        <v xml:space="preserve"> </v>
      </c>
      <c r="BB17" s="348" t="str">
        <f t="shared" si="51"/>
        <v xml:space="preserve"> </v>
      </c>
      <c r="BC17" s="349" t="str">
        <f t="shared" si="52"/>
        <v xml:space="preserve"> </v>
      </c>
      <c r="BD17" s="350" t="str">
        <f t="shared" si="53"/>
        <v xml:space="preserve"> </v>
      </c>
      <c r="BE17" s="360" t="str">
        <f t="shared" si="54"/>
        <v xml:space="preserve"> </v>
      </c>
      <c r="BF17" s="361" t="str">
        <f t="shared" si="55"/>
        <v xml:space="preserve"> </v>
      </c>
      <c r="BG17" s="362" t="str">
        <f t="shared" si="56"/>
        <v xml:space="preserve"> </v>
      </c>
      <c r="BH17" s="372" t="str">
        <f t="shared" si="57"/>
        <v xml:space="preserve"> </v>
      </c>
      <c r="BI17" s="373" t="str">
        <f t="shared" si="58"/>
        <v xml:space="preserve"> </v>
      </c>
      <c r="BJ17" s="374" t="str">
        <f t="shared" si="59"/>
        <v xml:space="preserve"> </v>
      </c>
      <c r="BK17" s="384" t="str">
        <f t="shared" si="60"/>
        <v xml:space="preserve"> </v>
      </c>
      <c r="BL17" s="385" t="str">
        <f t="shared" si="61"/>
        <v xml:space="preserve"> </v>
      </c>
      <c r="BM17" s="386" t="str">
        <f t="shared" si="62"/>
        <v xml:space="preserve"> </v>
      </c>
      <c r="BN17" s="312" t="str">
        <f t="shared" si="63"/>
        <v xml:space="preserve"> </v>
      </c>
      <c r="BO17" s="313" t="str">
        <f t="shared" si="64"/>
        <v xml:space="preserve"> </v>
      </c>
      <c r="BP17" s="314" t="str">
        <f t="shared" si="65"/>
        <v xml:space="preserve"> </v>
      </c>
      <c r="BQ17" s="324" t="str">
        <f t="shared" si="66"/>
        <v xml:space="preserve"> </v>
      </c>
      <c r="BR17" s="325" t="str">
        <f t="shared" si="67"/>
        <v xml:space="preserve"> </v>
      </c>
      <c r="BS17" s="326" t="str">
        <f t="shared" si="68"/>
        <v xml:space="preserve"> </v>
      </c>
      <c r="BT17" s="336" t="str">
        <f t="shared" si="69"/>
        <v xml:space="preserve"> </v>
      </c>
      <c r="BU17" s="337" t="str">
        <f t="shared" si="70"/>
        <v xml:space="preserve"> </v>
      </c>
      <c r="BV17" s="338" t="str">
        <f t="shared" si="71"/>
        <v xml:space="preserve"> </v>
      </c>
      <c r="BW17" s="348" t="str">
        <f t="shared" si="72"/>
        <v xml:space="preserve"> </v>
      </c>
      <c r="BX17" s="349" t="str">
        <f t="shared" si="73"/>
        <v xml:space="preserve"> </v>
      </c>
      <c r="BY17" s="350" t="str">
        <f t="shared" si="74"/>
        <v xml:space="preserve"> </v>
      </c>
      <c r="BZ17" s="360" t="str">
        <f t="shared" si="75"/>
        <v xml:space="preserve"> </v>
      </c>
      <c r="CA17" s="361" t="str">
        <f t="shared" si="76"/>
        <v xml:space="preserve"> </v>
      </c>
      <c r="CB17" s="362" t="str">
        <f t="shared" si="77"/>
        <v xml:space="preserve"> </v>
      </c>
      <c r="CC17" s="372" t="str">
        <f t="shared" si="78"/>
        <v xml:space="preserve"> </v>
      </c>
      <c r="CD17" s="373" t="str">
        <f t="shared" si="79"/>
        <v xml:space="preserve"> </v>
      </c>
      <c r="CE17" s="374" t="str">
        <f t="shared" si="80"/>
        <v xml:space="preserve"> </v>
      </c>
      <c r="CF17" s="384" t="str">
        <f t="shared" si="81"/>
        <v xml:space="preserve"> </v>
      </c>
      <c r="CG17" s="385" t="str">
        <f t="shared" si="82"/>
        <v xml:space="preserve"> </v>
      </c>
      <c r="CH17" s="386" t="str">
        <f t="shared" si="83"/>
        <v xml:space="preserve"> </v>
      </c>
      <c r="CI17" s="312" t="str">
        <f t="shared" si="84"/>
        <v xml:space="preserve"> </v>
      </c>
      <c r="CJ17" s="313" t="str">
        <f t="shared" si="85"/>
        <v xml:space="preserve"> </v>
      </c>
      <c r="CK17" s="314" t="str">
        <f t="shared" si="86"/>
        <v xml:space="preserve"> </v>
      </c>
      <c r="CL17" s="324" t="str">
        <f t="shared" si="87"/>
        <v xml:space="preserve"> </v>
      </c>
      <c r="CM17" s="325" t="str">
        <f t="shared" si="88"/>
        <v xml:space="preserve"> </v>
      </c>
      <c r="CN17" s="326" t="str">
        <f t="shared" si="89"/>
        <v xml:space="preserve"> </v>
      </c>
      <c r="CO17" s="336" t="str">
        <f t="shared" si="90"/>
        <v xml:space="preserve"> </v>
      </c>
      <c r="CP17" s="337" t="str">
        <f t="shared" si="91"/>
        <v xml:space="preserve"> </v>
      </c>
      <c r="CQ17" s="338" t="str">
        <f t="shared" si="92"/>
        <v xml:space="preserve"> </v>
      </c>
      <c r="CR17" s="348" t="str">
        <f t="shared" si="93"/>
        <v xml:space="preserve"> </v>
      </c>
      <c r="CS17" s="349" t="str">
        <f t="shared" si="94"/>
        <v xml:space="preserve"> </v>
      </c>
      <c r="CT17" s="350" t="str">
        <f t="shared" si="95"/>
        <v xml:space="preserve"> </v>
      </c>
      <c r="CU17" s="360" t="str">
        <f t="shared" si="96"/>
        <v xml:space="preserve"> </v>
      </c>
      <c r="CV17" s="361" t="str">
        <f t="shared" si="97"/>
        <v xml:space="preserve"> </v>
      </c>
      <c r="CW17" s="362" t="str">
        <f t="shared" si="98"/>
        <v xml:space="preserve"> </v>
      </c>
      <c r="CX17" s="372" t="str">
        <f t="shared" si="99"/>
        <v xml:space="preserve"> </v>
      </c>
      <c r="CY17" s="373" t="str">
        <f t="shared" si="100"/>
        <v xml:space="preserve"> </v>
      </c>
      <c r="CZ17" s="374" t="str">
        <f t="shared" si="101"/>
        <v xml:space="preserve"> </v>
      </c>
      <c r="DA17" s="384" t="str">
        <f t="shared" si="102"/>
        <v xml:space="preserve"> </v>
      </c>
      <c r="DB17" s="385" t="str">
        <f t="shared" si="103"/>
        <v xml:space="preserve"> </v>
      </c>
      <c r="DC17" s="386" t="str">
        <f t="shared" si="104"/>
        <v xml:space="preserve"> </v>
      </c>
      <c r="DD17" s="312" t="str">
        <f t="shared" si="105"/>
        <v xml:space="preserve"> </v>
      </c>
      <c r="DE17" s="313" t="str">
        <f t="shared" si="106"/>
        <v xml:space="preserve"> </v>
      </c>
      <c r="DF17" s="314" t="str">
        <f t="shared" si="107"/>
        <v xml:space="preserve"> </v>
      </c>
      <c r="DG17" s="324" t="str">
        <f t="shared" si="108"/>
        <v xml:space="preserve"> </v>
      </c>
      <c r="DH17" s="325" t="str">
        <f t="shared" si="109"/>
        <v xml:space="preserve"> </v>
      </c>
      <c r="DI17" s="326" t="str">
        <f t="shared" si="110"/>
        <v xml:space="preserve"> </v>
      </c>
      <c r="DJ17" s="336" t="str">
        <f t="shared" si="111"/>
        <v xml:space="preserve"> </v>
      </c>
      <c r="DK17" s="337" t="str">
        <f t="shared" si="112"/>
        <v xml:space="preserve"> </v>
      </c>
      <c r="DL17" s="338" t="str">
        <f t="shared" si="113"/>
        <v xml:space="preserve"> </v>
      </c>
      <c r="DM17" s="348" t="str">
        <f t="shared" si="114"/>
        <v xml:space="preserve"> </v>
      </c>
      <c r="DN17" s="349" t="str">
        <f t="shared" si="115"/>
        <v xml:space="preserve"> </v>
      </c>
      <c r="DO17" s="350" t="str">
        <f t="shared" si="116"/>
        <v xml:space="preserve"> </v>
      </c>
      <c r="DP17" s="360" t="str">
        <f t="shared" si="117"/>
        <v xml:space="preserve"> </v>
      </c>
      <c r="DQ17" s="361" t="str">
        <f t="shared" si="118"/>
        <v xml:space="preserve"> </v>
      </c>
      <c r="DR17" s="362" t="str">
        <f t="shared" si="119"/>
        <v xml:space="preserve"> </v>
      </c>
      <c r="DS17" s="372" t="str">
        <f t="shared" si="120"/>
        <v xml:space="preserve"> </v>
      </c>
      <c r="DT17" s="373" t="str">
        <f t="shared" si="121"/>
        <v xml:space="preserve"> </v>
      </c>
      <c r="DU17" s="374" t="str">
        <f t="shared" si="122"/>
        <v xml:space="preserve"> </v>
      </c>
      <c r="DV17" s="384" t="str">
        <f t="shared" si="123"/>
        <v xml:space="preserve"> </v>
      </c>
      <c r="DW17" s="385" t="str">
        <f t="shared" si="124"/>
        <v xml:space="preserve"> </v>
      </c>
      <c r="DX17" s="386" t="str">
        <f t="shared" si="125"/>
        <v xml:space="preserve"> </v>
      </c>
    </row>
    <row r="18" spans="1:128">
      <c r="A18" s="244">
        <v>13</v>
      </c>
      <c r="B18" s="247" t="s">
        <v>5</v>
      </c>
      <c r="C18" s="312" t="str">
        <f t="shared" si="0"/>
        <v xml:space="preserve"> </v>
      </c>
      <c r="D18" s="313" t="str">
        <f t="shared" si="1"/>
        <v xml:space="preserve"> </v>
      </c>
      <c r="E18" s="314" t="str">
        <f t="shared" si="2"/>
        <v xml:space="preserve"> </v>
      </c>
      <c r="F18" s="324" t="str">
        <f t="shared" si="3"/>
        <v xml:space="preserve"> </v>
      </c>
      <c r="G18" s="325" t="str">
        <f t="shared" si="4"/>
        <v xml:space="preserve"> </v>
      </c>
      <c r="H18" s="326" t="str">
        <f t="shared" si="5"/>
        <v xml:space="preserve"> </v>
      </c>
      <c r="I18" s="336" t="str">
        <f t="shared" si="6"/>
        <v xml:space="preserve"> </v>
      </c>
      <c r="J18" s="337" t="str">
        <f t="shared" si="7"/>
        <v xml:space="preserve"> </v>
      </c>
      <c r="K18" s="338" t="str">
        <f t="shared" si="8"/>
        <v xml:space="preserve"> </v>
      </c>
      <c r="L18" s="348" t="str">
        <f t="shared" si="9"/>
        <v xml:space="preserve"> </v>
      </c>
      <c r="M18" s="349" t="str">
        <f t="shared" si="10"/>
        <v xml:space="preserve"> </v>
      </c>
      <c r="N18" s="350" t="str">
        <f t="shared" si="11"/>
        <v xml:space="preserve"> </v>
      </c>
      <c r="O18" s="360" t="str">
        <f t="shared" si="12"/>
        <v xml:space="preserve"> </v>
      </c>
      <c r="P18" s="361" t="str">
        <f t="shared" si="13"/>
        <v xml:space="preserve"> </v>
      </c>
      <c r="Q18" s="362" t="str">
        <f t="shared" si="14"/>
        <v xml:space="preserve"> </v>
      </c>
      <c r="R18" s="372" t="str">
        <f t="shared" si="15"/>
        <v xml:space="preserve"> </v>
      </c>
      <c r="S18" s="373" t="str">
        <f t="shared" si="16"/>
        <v xml:space="preserve"> </v>
      </c>
      <c r="T18" s="374" t="str">
        <f t="shared" si="17"/>
        <v xml:space="preserve"> </v>
      </c>
      <c r="U18" s="384" t="str">
        <f t="shared" si="18"/>
        <v xml:space="preserve"> </v>
      </c>
      <c r="V18" s="385" t="str">
        <f t="shared" si="19"/>
        <v xml:space="preserve"> </v>
      </c>
      <c r="W18" s="386" t="str">
        <f t="shared" si="20"/>
        <v xml:space="preserve"> </v>
      </c>
      <c r="X18" s="312" t="str">
        <f t="shared" si="21"/>
        <v xml:space="preserve"> </v>
      </c>
      <c r="Y18" s="313" t="str">
        <f t="shared" si="22"/>
        <v xml:space="preserve"> </v>
      </c>
      <c r="Z18" s="314" t="str">
        <f t="shared" si="23"/>
        <v xml:space="preserve"> </v>
      </c>
      <c r="AA18" s="324" t="str">
        <f t="shared" si="24"/>
        <v xml:space="preserve"> </v>
      </c>
      <c r="AB18" s="325" t="str">
        <f t="shared" si="25"/>
        <v xml:space="preserve"> </v>
      </c>
      <c r="AC18" s="326" t="str">
        <f t="shared" si="26"/>
        <v xml:space="preserve"> </v>
      </c>
      <c r="AD18" s="336" t="str">
        <f t="shared" si="27"/>
        <v xml:space="preserve"> </v>
      </c>
      <c r="AE18" s="337" t="str">
        <f t="shared" si="28"/>
        <v xml:space="preserve"> </v>
      </c>
      <c r="AF18" s="338" t="str">
        <f t="shared" si="29"/>
        <v xml:space="preserve"> </v>
      </c>
      <c r="AG18" s="348" t="str">
        <f t="shared" si="30"/>
        <v xml:space="preserve"> </v>
      </c>
      <c r="AH18" s="349" t="str">
        <f t="shared" si="31"/>
        <v xml:space="preserve"> </v>
      </c>
      <c r="AI18" s="350" t="str">
        <f t="shared" si="32"/>
        <v xml:space="preserve"> </v>
      </c>
      <c r="AJ18" s="360" t="str">
        <f t="shared" si="33"/>
        <v xml:space="preserve"> </v>
      </c>
      <c r="AK18" s="361" t="str">
        <f t="shared" si="34"/>
        <v xml:space="preserve"> </v>
      </c>
      <c r="AL18" s="362" t="str">
        <f t="shared" si="35"/>
        <v xml:space="preserve"> </v>
      </c>
      <c r="AM18" s="372" t="str">
        <f t="shared" si="36"/>
        <v xml:space="preserve"> </v>
      </c>
      <c r="AN18" s="373" t="str">
        <f t="shared" si="37"/>
        <v xml:space="preserve"> </v>
      </c>
      <c r="AO18" s="374" t="str">
        <f t="shared" si="38"/>
        <v xml:space="preserve"> </v>
      </c>
      <c r="AP18" s="384" t="str">
        <f t="shared" si="39"/>
        <v xml:space="preserve"> </v>
      </c>
      <c r="AQ18" s="385" t="str">
        <f t="shared" si="40"/>
        <v xml:space="preserve"> </v>
      </c>
      <c r="AR18" s="386" t="str">
        <f t="shared" si="41"/>
        <v xml:space="preserve"> </v>
      </c>
      <c r="AS18" s="312" t="str">
        <f t="shared" si="42"/>
        <v xml:space="preserve"> </v>
      </c>
      <c r="AT18" s="313" t="str">
        <f t="shared" si="43"/>
        <v xml:space="preserve"> </v>
      </c>
      <c r="AU18" s="314" t="str">
        <f t="shared" si="44"/>
        <v xml:space="preserve"> </v>
      </c>
      <c r="AV18" s="324" t="str">
        <f t="shared" si="45"/>
        <v xml:space="preserve"> </v>
      </c>
      <c r="AW18" s="325" t="str">
        <f t="shared" si="46"/>
        <v xml:space="preserve"> </v>
      </c>
      <c r="AX18" s="326" t="str">
        <f t="shared" si="47"/>
        <v xml:space="preserve"> </v>
      </c>
      <c r="AY18" s="336" t="str">
        <f t="shared" si="48"/>
        <v xml:space="preserve"> </v>
      </c>
      <c r="AZ18" s="337" t="str">
        <f t="shared" si="49"/>
        <v xml:space="preserve"> </v>
      </c>
      <c r="BA18" s="338" t="str">
        <f t="shared" si="50"/>
        <v xml:space="preserve"> </v>
      </c>
      <c r="BB18" s="348" t="str">
        <f t="shared" si="51"/>
        <v xml:space="preserve"> </v>
      </c>
      <c r="BC18" s="349" t="str">
        <f t="shared" si="52"/>
        <v xml:space="preserve"> </v>
      </c>
      <c r="BD18" s="350" t="str">
        <f t="shared" si="53"/>
        <v xml:space="preserve"> </v>
      </c>
      <c r="BE18" s="360" t="str">
        <f t="shared" si="54"/>
        <v xml:space="preserve"> </v>
      </c>
      <c r="BF18" s="361" t="str">
        <f t="shared" si="55"/>
        <v xml:space="preserve"> </v>
      </c>
      <c r="BG18" s="362" t="str">
        <f t="shared" si="56"/>
        <v xml:space="preserve"> </v>
      </c>
      <c r="BH18" s="372" t="str">
        <f t="shared" si="57"/>
        <v xml:space="preserve"> </v>
      </c>
      <c r="BI18" s="373" t="str">
        <f t="shared" si="58"/>
        <v xml:space="preserve"> </v>
      </c>
      <c r="BJ18" s="374" t="str">
        <f t="shared" si="59"/>
        <v xml:space="preserve"> </v>
      </c>
      <c r="BK18" s="384" t="str">
        <f t="shared" si="60"/>
        <v xml:space="preserve"> </v>
      </c>
      <c r="BL18" s="385" t="str">
        <f t="shared" si="61"/>
        <v xml:space="preserve"> </v>
      </c>
      <c r="BM18" s="386" t="str">
        <f t="shared" si="62"/>
        <v xml:space="preserve"> </v>
      </c>
      <c r="BN18" s="312" t="str">
        <f t="shared" si="63"/>
        <v xml:space="preserve"> </v>
      </c>
      <c r="BO18" s="313" t="str">
        <f t="shared" si="64"/>
        <v xml:space="preserve"> </v>
      </c>
      <c r="BP18" s="314" t="str">
        <f t="shared" si="65"/>
        <v xml:space="preserve"> </v>
      </c>
      <c r="BQ18" s="324" t="str">
        <f t="shared" si="66"/>
        <v xml:space="preserve"> </v>
      </c>
      <c r="BR18" s="325" t="str">
        <f t="shared" si="67"/>
        <v xml:space="preserve"> </v>
      </c>
      <c r="BS18" s="326" t="str">
        <f t="shared" si="68"/>
        <v xml:space="preserve"> </v>
      </c>
      <c r="BT18" s="336" t="str">
        <f t="shared" si="69"/>
        <v xml:space="preserve"> </v>
      </c>
      <c r="BU18" s="337" t="str">
        <f t="shared" si="70"/>
        <v xml:space="preserve"> </v>
      </c>
      <c r="BV18" s="338" t="str">
        <f t="shared" si="71"/>
        <v xml:space="preserve"> </v>
      </c>
      <c r="BW18" s="348" t="str">
        <f t="shared" si="72"/>
        <v xml:space="preserve"> </v>
      </c>
      <c r="BX18" s="349" t="str">
        <f t="shared" si="73"/>
        <v xml:space="preserve"> </v>
      </c>
      <c r="BY18" s="350" t="str">
        <f t="shared" si="74"/>
        <v xml:space="preserve"> </v>
      </c>
      <c r="BZ18" s="360" t="str">
        <f t="shared" si="75"/>
        <v xml:space="preserve"> </v>
      </c>
      <c r="CA18" s="361" t="str">
        <f t="shared" si="76"/>
        <v xml:space="preserve"> </v>
      </c>
      <c r="CB18" s="362" t="str">
        <f t="shared" si="77"/>
        <v xml:space="preserve"> </v>
      </c>
      <c r="CC18" s="372" t="str">
        <f t="shared" si="78"/>
        <v xml:space="preserve"> </v>
      </c>
      <c r="CD18" s="373" t="str">
        <f t="shared" si="79"/>
        <v xml:space="preserve"> </v>
      </c>
      <c r="CE18" s="374" t="str">
        <f t="shared" si="80"/>
        <v xml:space="preserve"> </v>
      </c>
      <c r="CF18" s="384" t="str">
        <f t="shared" si="81"/>
        <v xml:space="preserve"> </v>
      </c>
      <c r="CG18" s="385" t="str">
        <f t="shared" si="82"/>
        <v xml:space="preserve"> </v>
      </c>
      <c r="CH18" s="386" t="str">
        <f t="shared" si="83"/>
        <v xml:space="preserve"> </v>
      </c>
      <c r="CI18" s="312" t="str">
        <f t="shared" si="84"/>
        <v xml:space="preserve"> </v>
      </c>
      <c r="CJ18" s="313" t="str">
        <f t="shared" si="85"/>
        <v xml:space="preserve"> </v>
      </c>
      <c r="CK18" s="314" t="str">
        <f t="shared" si="86"/>
        <v xml:space="preserve"> </v>
      </c>
      <c r="CL18" s="324" t="str">
        <f t="shared" si="87"/>
        <v xml:space="preserve"> </v>
      </c>
      <c r="CM18" s="325" t="str">
        <f t="shared" si="88"/>
        <v xml:space="preserve"> </v>
      </c>
      <c r="CN18" s="326" t="str">
        <f t="shared" si="89"/>
        <v xml:space="preserve"> </v>
      </c>
      <c r="CO18" s="336" t="str">
        <f t="shared" si="90"/>
        <v xml:space="preserve"> </v>
      </c>
      <c r="CP18" s="337" t="str">
        <f t="shared" si="91"/>
        <v xml:space="preserve"> </v>
      </c>
      <c r="CQ18" s="338" t="str">
        <f t="shared" si="92"/>
        <v xml:space="preserve"> </v>
      </c>
      <c r="CR18" s="348" t="str">
        <f t="shared" si="93"/>
        <v xml:space="preserve"> </v>
      </c>
      <c r="CS18" s="349" t="str">
        <f t="shared" si="94"/>
        <v xml:space="preserve"> </v>
      </c>
      <c r="CT18" s="350" t="str">
        <f t="shared" si="95"/>
        <v xml:space="preserve"> </v>
      </c>
      <c r="CU18" s="360" t="str">
        <f t="shared" si="96"/>
        <v xml:space="preserve"> </v>
      </c>
      <c r="CV18" s="361" t="str">
        <f t="shared" si="97"/>
        <v xml:space="preserve"> </v>
      </c>
      <c r="CW18" s="362" t="str">
        <f t="shared" si="98"/>
        <v xml:space="preserve"> </v>
      </c>
      <c r="CX18" s="372" t="str">
        <f t="shared" si="99"/>
        <v xml:space="preserve"> </v>
      </c>
      <c r="CY18" s="373" t="str">
        <f t="shared" si="100"/>
        <v xml:space="preserve"> </v>
      </c>
      <c r="CZ18" s="374" t="str">
        <f t="shared" si="101"/>
        <v xml:space="preserve"> </v>
      </c>
      <c r="DA18" s="384" t="str">
        <f t="shared" si="102"/>
        <v xml:space="preserve"> </v>
      </c>
      <c r="DB18" s="385" t="str">
        <f t="shared" si="103"/>
        <v xml:space="preserve"> </v>
      </c>
      <c r="DC18" s="386" t="str">
        <f t="shared" si="104"/>
        <v xml:space="preserve"> </v>
      </c>
      <c r="DD18" s="312" t="str">
        <f t="shared" si="105"/>
        <v xml:space="preserve"> </v>
      </c>
      <c r="DE18" s="313" t="str">
        <f t="shared" si="106"/>
        <v xml:space="preserve"> </v>
      </c>
      <c r="DF18" s="314" t="str">
        <f t="shared" si="107"/>
        <v xml:space="preserve"> </v>
      </c>
      <c r="DG18" s="324" t="str">
        <f t="shared" si="108"/>
        <v xml:space="preserve"> </v>
      </c>
      <c r="DH18" s="325" t="str">
        <f t="shared" si="109"/>
        <v xml:space="preserve"> </v>
      </c>
      <c r="DI18" s="326" t="str">
        <f t="shared" si="110"/>
        <v xml:space="preserve"> </v>
      </c>
      <c r="DJ18" s="336" t="str">
        <f t="shared" si="111"/>
        <v xml:space="preserve"> </v>
      </c>
      <c r="DK18" s="337" t="str">
        <f t="shared" si="112"/>
        <v xml:space="preserve"> </v>
      </c>
      <c r="DL18" s="338" t="str">
        <f t="shared" si="113"/>
        <v xml:space="preserve"> </v>
      </c>
      <c r="DM18" s="348" t="str">
        <f t="shared" si="114"/>
        <v xml:space="preserve"> </v>
      </c>
      <c r="DN18" s="349" t="str">
        <f t="shared" si="115"/>
        <v xml:space="preserve"> </v>
      </c>
      <c r="DO18" s="350" t="str">
        <f t="shared" si="116"/>
        <v xml:space="preserve"> </v>
      </c>
      <c r="DP18" s="360" t="str">
        <f t="shared" si="117"/>
        <v xml:space="preserve"> </v>
      </c>
      <c r="DQ18" s="361" t="str">
        <f t="shared" si="118"/>
        <v xml:space="preserve"> </v>
      </c>
      <c r="DR18" s="362" t="str">
        <f t="shared" si="119"/>
        <v xml:space="preserve"> </v>
      </c>
      <c r="DS18" s="372" t="str">
        <f t="shared" si="120"/>
        <v xml:space="preserve"> </v>
      </c>
      <c r="DT18" s="373" t="str">
        <f t="shared" si="121"/>
        <v xml:space="preserve"> </v>
      </c>
      <c r="DU18" s="374" t="str">
        <f t="shared" si="122"/>
        <v xml:space="preserve"> </v>
      </c>
      <c r="DV18" s="384" t="str">
        <f t="shared" si="123"/>
        <v xml:space="preserve"> </v>
      </c>
      <c r="DW18" s="385" t="str">
        <f t="shared" si="124"/>
        <v xml:space="preserve"> </v>
      </c>
      <c r="DX18" s="386" t="str">
        <f t="shared" si="125"/>
        <v xml:space="preserve"> </v>
      </c>
    </row>
    <row r="19" spans="1:128">
      <c r="A19" s="244">
        <v>14</v>
      </c>
      <c r="B19" s="247" t="s">
        <v>6</v>
      </c>
      <c r="C19" s="312" t="str">
        <f t="shared" si="0"/>
        <v xml:space="preserve"> </v>
      </c>
      <c r="D19" s="313" t="str">
        <f t="shared" si="1"/>
        <v xml:space="preserve"> </v>
      </c>
      <c r="E19" s="314" t="str">
        <f t="shared" si="2"/>
        <v xml:space="preserve"> </v>
      </c>
      <c r="F19" s="324" t="str">
        <f t="shared" si="3"/>
        <v xml:space="preserve"> </v>
      </c>
      <c r="G19" s="325" t="str">
        <f t="shared" si="4"/>
        <v xml:space="preserve"> </v>
      </c>
      <c r="H19" s="326" t="str">
        <f t="shared" si="5"/>
        <v xml:space="preserve"> </v>
      </c>
      <c r="I19" s="336" t="str">
        <f t="shared" si="6"/>
        <v xml:space="preserve"> </v>
      </c>
      <c r="J19" s="337" t="str">
        <f t="shared" si="7"/>
        <v xml:space="preserve"> </v>
      </c>
      <c r="K19" s="338" t="str">
        <f t="shared" si="8"/>
        <v xml:space="preserve"> </v>
      </c>
      <c r="L19" s="348" t="str">
        <f t="shared" si="9"/>
        <v xml:space="preserve"> </v>
      </c>
      <c r="M19" s="349" t="str">
        <f t="shared" si="10"/>
        <v xml:space="preserve"> </v>
      </c>
      <c r="N19" s="350" t="str">
        <f t="shared" si="11"/>
        <v xml:space="preserve"> </v>
      </c>
      <c r="O19" s="360" t="str">
        <f t="shared" si="12"/>
        <v xml:space="preserve"> </v>
      </c>
      <c r="P19" s="361" t="str">
        <f t="shared" si="13"/>
        <v xml:space="preserve"> </v>
      </c>
      <c r="Q19" s="362" t="str">
        <f t="shared" si="14"/>
        <v xml:space="preserve"> </v>
      </c>
      <c r="R19" s="372" t="str">
        <f t="shared" si="15"/>
        <v xml:space="preserve"> </v>
      </c>
      <c r="S19" s="373" t="str">
        <f t="shared" si="16"/>
        <v xml:space="preserve"> </v>
      </c>
      <c r="T19" s="374" t="str">
        <f t="shared" si="17"/>
        <v xml:space="preserve"> </v>
      </c>
      <c r="U19" s="384" t="str">
        <f t="shared" si="18"/>
        <v xml:space="preserve"> </v>
      </c>
      <c r="V19" s="385" t="str">
        <f t="shared" si="19"/>
        <v xml:space="preserve"> </v>
      </c>
      <c r="W19" s="386" t="str">
        <f t="shared" si="20"/>
        <v xml:space="preserve"> </v>
      </c>
      <c r="X19" s="312" t="str">
        <f t="shared" si="21"/>
        <v xml:space="preserve"> </v>
      </c>
      <c r="Y19" s="313" t="str">
        <f t="shared" si="22"/>
        <v xml:space="preserve"> </v>
      </c>
      <c r="Z19" s="314" t="str">
        <f t="shared" si="23"/>
        <v xml:space="preserve"> </v>
      </c>
      <c r="AA19" s="324" t="str">
        <f t="shared" si="24"/>
        <v xml:space="preserve"> </v>
      </c>
      <c r="AB19" s="325" t="str">
        <f t="shared" si="25"/>
        <v xml:space="preserve"> </v>
      </c>
      <c r="AC19" s="326" t="str">
        <f t="shared" si="26"/>
        <v xml:space="preserve"> </v>
      </c>
      <c r="AD19" s="336" t="str">
        <f t="shared" si="27"/>
        <v xml:space="preserve"> </v>
      </c>
      <c r="AE19" s="337" t="str">
        <f t="shared" si="28"/>
        <v xml:space="preserve"> </v>
      </c>
      <c r="AF19" s="338" t="str">
        <f t="shared" si="29"/>
        <v xml:space="preserve"> </v>
      </c>
      <c r="AG19" s="348" t="str">
        <f t="shared" si="30"/>
        <v xml:space="preserve"> </v>
      </c>
      <c r="AH19" s="349" t="str">
        <f t="shared" si="31"/>
        <v xml:space="preserve"> </v>
      </c>
      <c r="AI19" s="350" t="str">
        <f t="shared" si="32"/>
        <v xml:space="preserve"> </v>
      </c>
      <c r="AJ19" s="360" t="str">
        <f t="shared" si="33"/>
        <v xml:space="preserve"> </v>
      </c>
      <c r="AK19" s="361" t="str">
        <f t="shared" si="34"/>
        <v xml:space="preserve"> </v>
      </c>
      <c r="AL19" s="362" t="str">
        <f t="shared" si="35"/>
        <v xml:space="preserve"> </v>
      </c>
      <c r="AM19" s="372" t="str">
        <f t="shared" si="36"/>
        <v xml:space="preserve"> </v>
      </c>
      <c r="AN19" s="373" t="str">
        <f t="shared" si="37"/>
        <v xml:space="preserve"> </v>
      </c>
      <c r="AO19" s="374" t="str">
        <f t="shared" si="38"/>
        <v xml:space="preserve"> </v>
      </c>
      <c r="AP19" s="384" t="str">
        <f t="shared" si="39"/>
        <v xml:space="preserve"> </v>
      </c>
      <c r="AQ19" s="385" t="str">
        <f t="shared" si="40"/>
        <v xml:space="preserve"> </v>
      </c>
      <c r="AR19" s="386" t="str">
        <f t="shared" si="41"/>
        <v xml:space="preserve"> </v>
      </c>
      <c r="AS19" s="312" t="str">
        <f t="shared" si="42"/>
        <v xml:space="preserve"> </v>
      </c>
      <c r="AT19" s="313" t="str">
        <f t="shared" si="43"/>
        <v xml:space="preserve"> </v>
      </c>
      <c r="AU19" s="314" t="str">
        <f t="shared" si="44"/>
        <v xml:space="preserve"> </v>
      </c>
      <c r="AV19" s="324" t="str">
        <f t="shared" si="45"/>
        <v xml:space="preserve"> </v>
      </c>
      <c r="AW19" s="325" t="str">
        <f t="shared" si="46"/>
        <v xml:space="preserve"> </v>
      </c>
      <c r="AX19" s="326" t="str">
        <f t="shared" si="47"/>
        <v xml:space="preserve"> </v>
      </c>
      <c r="AY19" s="336" t="str">
        <f t="shared" si="48"/>
        <v xml:space="preserve"> </v>
      </c>
      <c r="AZ19" s="337" t="str">
        <f t="shared" si="49"/>
        <v xml:space="preserve"> </v>
      </c>
      <c r="BA19" s="338" t="str">
        <f t="shared" si="50"/>
        <v xml:space="preserve"> </v>
      </c>
      <c r="BB19" s="348" t="str">
        <f t="shared" si="51"/>
        <v xml:space="preserve"> </v>
      </c>
      <c r="BC19" s="349" t="str">
        <f t="shared" si="52"/>
        <v xml:space="preserve"> </v>
      </c>
      <c r="BD19" s="350" t="str">
        <f t="shared" si="53"/>
        <v xml:space="preserve"> </v>
      </c>
      <c r="BE19" s="360" t="str">
        <f t="shared" si="54"/>
        <v xml:space="preserve"> </v>
      </c>
      <c r="BF19" s="361" t="str">
        <f t="shared" si="55"/>
        <v xml:space="preserve"> </v>
      </c>
      <c r="BG19" s="362" t="str">
        <f t="shared" si="56"/>
        <v xml:space="preserve"> </v>
      </c>
      <c r="BH19" s="372" t="str">
        <f t="shared" si="57"/>
        <v xml:space="preserve"> </v>
      </c>
      <c r="BI19" s="373" t="str">
        <f t="shared" si="58"/>
        <v xml:space="preserve"> </v>
      </c>
      <c r="BJ19" s="374" t="str">
        <f t="shared" si="59"/>
        <v xml:space="preserve"> </v>
      </c>
      <c r="BK19" s="384" t="str">
        <f t="shared" si="60"/>
        <v>X</v>
      </c>
      <c r="BL19" s="385" t="str">
        <f t="shared" si="61"/>
        <v xml:space="preserve"> </v>
      </c>
      <c r="BM19" s="386" t="str">
        <f t="shared" si="62"/>
        <v xml:space="preserve"> </v>
      </c>
      <c r="BN19" s="312" t="str">
        <f t="shared" si="63"/>
        <v xml:space="preserve"> </v>
      </c>
      <c r="BO19" s="313" t="str">
        <f t="shared" si="64"/>
        <v xml:space="preserve"> </v>
      </c>
      <c r="BP19" s="314" t="str">
        <f t="shared" si="65"/>
        <v xml:space="preserve"> </v>
      </c>
      <c r="BQ19" s="324" t="str">
        <f t="shared" si="66"/>
        <v xml:space="preserve"> </v>
      </c>
      <c r="BR19" s="325" t="str">
        <f t="shared" si="67"/>
        <v xml:space="preserve"> </v>
      </c>
      <c r="BS19" s="326" t="str">
        <f t="shared" si="68"/>
        <v xml:space="preserve"> </v>
      </c>
      <c r="BT19" s="336" t="str">
        <f t="shared" si="69"/>
        <v xml:space="preserve"> </v>
      </c>
      <c r="BU19" s="337" t="str">
        <f t="shared" si="70"/>
        <v xml:space="preserve"> </v>
      </c>
      <c r="BV19" s="338" t="str">
        <f t="shared" si="71"/>
        <v>X</v>
      </c>
      <c r="BW19" s="348" t="str">
        <f t="shared" si="72"/>
        <v xml:space="preserve"> </v>
      </c>
      <c r="BX19" s="349" t="str">
        <f t="shared" si="73"/>
        <v xml:space="preserve"> </v>
      </c>
      <c r="BY19" s="350" t="str">
        <f t="shared" si="74"/>
        <v xml:space="preserve"> </v>
      </c>
      <c r="BZ19" s="360" t="str">
        <f t="shared" si="75"/>
        <v xml:space="preserve"> </v>
      </c>
      <c r="CA19" s="361" t="str">
        <f t="shared" si="76"/>
        <v xml:space="preserve"> </v>
      </c>
      <c r="CB19" s="362" t="str">
        <f t="shared" si="77"/>
        <v xml:space="preserve"> </v>
      </c>
      <c r="CC19" s="372" t="str">
        <f t="shared" si="78"/>
        <v xml:space="preserve"> </v>
      </c>
      <c r="CD19" s="373" t="str">
        <f t="shared" si="79"/>
        <v xml:space="preserve"> </v>
      </c>
      <c r="CE19" s="374" t="str">
        <f t="shared" si="80"/>
        <v xml:space="preserve"> </v>
      </c>
      <c r="CF19" s="384" t="str">
        <f t="shared" si="81"/>
        <v xml:space="preserve"> </v>
      </c>
      <c r="CG19" s="385" t="str">
        <f t="shared" si="82"/>
        <v xml:space="preserve"> </v>
      </c>
      <c r="CH19" s="386" t="str">
        <f t="shared" si="83"/>
        <v xml:space="preserve"> </v>
      </c>
      <c r="CI19" s="312" t="str">
        <f t="shared" si="84"/>
        <v xml:space="preserve"> </v>
      </c>
      <c r="CJ19" s="313" t="str">
        <f t="shared" si="85"/>
        <v xml:space="preserve"> </v>
      </c>
      <c r="CK19" s="314" t="str">
        <f t="shared" si="86"/>
        <v xml:space="preserve"> </v>
      </c>
      <c r="CL19" s="324" t="str">
        <f t="shared" si="87"/>
        <v xml:space="preserve"> </v>
      </c>
      <c r="CM19" s="325" t="str">
        <f t="shared" si="88"/>
        <v xml:space="preserve"> </v>
      </c>
      <c r="CN19" s="326" t="str">
        <f t="shared" si="89"/>
        <v xml:space="preserve"> </v>
      </c>
      <c r="CO19" s="336" t="str">
        <f t="shared" si="90"/>
        <v xml:space="preserve"> </v>
      </c>
      <c r="CP19" s="337" t="str">
        <f t="shared" si="91"/>
        <v xml:space="preserve"> </v>
      </c>
      <c r="CQ19" s="338" t="str">
        <f t="shared" si="92"/>
        <v xml:space="preserve"> </v>
      </c>
      <c r="CR19" s="348" t="str">
        <f t="shared" si="93"/>
        <v xml:space="preserve"> </v>
      </c>
      <c r="CS19" s="349" t="str">
        <f t="shared" si="94"/>
        <v xml:space="preserve"> </v>
      </c>
      <c r="CT19" s="350" t="str">
        <f t="shared" si="95"/>
        <v xml:space="preserve"> </v>
      </c>
      <c r="CU19" s="360" t="str">
        <f t="shared" si="96"/>
        <v xml:space="preserve"> </v>
      </c>
      <c r="CV19" s="361" t="str">
        <f t="shared" si="97"/>
        <v>X</v>
      </c>
      <c r="CW19" s="362" t="str">
        <f t="shared" si="98"/>
        <v xml:space="preserve"> </v>
      </c>
      <c r="CX19" s="372" t="str">
        <f t="shared" si="99"/>
        <v xml:space="preserve"> </v>
      </c>
      <c r="CY19" s="373" t="str">
        <f t="shared" si="100"/>
        <v xml:space="preserve"> </v>
      </c>
      <c r="CZ19" s="374" t="str">
        <f t="shared" si="101"/>
        <v xml:space="preserve"> </v>
      </c>
      <c r="DA19" s="384" t="str">
        <f t="shared" si="102"/>
        <v xml:space="preserve"> </v>
      </c>
      <c r="DB19" s="385" t="str">
        <f t="shared" si="103"/>
        <v xml:space="preserve"> </v>
      </c>
      <c r="DC19" s="386" t="str">
        <f t="shared" si="104"/>
        <v xml:space="preserve"> </v>
      </c>
      <c r="DD19" s="312" t="str">
        <f t="shared" si="105"/>
        <v xml:space="preserve"> </v>
      </c>
      <c r="DE19" s="313" t="str">
        <f t="shared" si="106"/>
        <v xml:space="preserve"> </v>
      </c>
      <c r="DF19" s="314" t="str">
        <f t="shared" si="107"/>
        <v xml:space="preserve"> </v>
      </c>
      <c r="DG19" s="324" t="str">
        <f t="shared" si="108"/>
        <v xml:space="preserve"> </v>
      </c>
      <c r="DH19" s="325" t="str">
        <f t="shared" si="109"/>
        <v xml:space="preserve"> </v>
      </c>
      <c r="DI19" s="326" t="str">
        <f t="shared" si="110"/>
        <v xml:space="preserve"> </v>
      </c>
      <c r="DJ19" s="336" t="str">
        <f t="shared" si="111"/>
        <v xml:space="preserve"> </v>
      </c>
      <c r="DK19" s="337" t="str">
        <f t="shared" si="112"/>
        <v xml:space="preserve"> </v>
      </c>
      <c r="DL19" s="338" t="str">
        <f t="shared" si="113"/>
        <v xml:space="preserve"> </v>
      </c>
      <c r="DM19" s="348" t="str">
        <f t="shared" si="114"/>
        <v xml:space="preserve"> </v>
      </c>
      <c r="DN19" s="349" t="str">
        <f t="shared" si="115"/>
        <v xml:space="preserve"> </v>
      </c>
      <c r="DO19" s="350" t="str">
        <f t="shared" si="116"/>
        <v xml:space="preserve"> </v>
      </c>
      <c r="DP19" s="360" t="str">
        <f t="shared" si="117"/>
        <v xml:space="preserve"> </v>
      </c>
      <c r="DQ19" s="361" t="str">
        <f t="shared" si="118"/>
        <v xml:space="preserve"> </v>
      </c>
      <c r="DR19" s="362" t="str">
        <f t="shared" si="119"/>
        <v xml:space="preserve"> </v>
      </c>
      <c r="DS19" s="372" t="str">
        <f t="shared" si="120"/>
        <v xml:space="preserve"> </v>
      </c>
      <c r="DT19" s="373" t="str">
        <f t="shared" si="121"/>
        <v xml:space="preserve"> </v>
      </c>
      <c r="DU19" s="374" t="str">
        <f t="shared" si="122"/>
        <v xml:space="preserve"> </v>
      </c>
      <c r="DV19" s="384" t="str">
        <f t="shared" si="123"/>
        <v xml:space="preserve"> </v>
      </c>
      <c r="DW19" s="385" t="str">
        <f t="shared" si="124"/>
        <v xml:space="preserve"> </v>
      </c>
      <c r="DX19" s="386" t="str">
        <f t="shared" si="125"/>
        <v xml:space="preserve"> </v>
      </c>
    </row>
    <row r="20" spans="1:128">
      <c r="A20" s="244">
        <v>15</v>
      </c>
      <c r="B20" s="247" t="s">
        <v>7</v>
      </c>
      <c r="C20" s="312" t="str">
        <f t="shared" si="0"/>
        <v xml:space="preserve"> </v>
      </c>
      <c r="D20" s="313" t="str">
        <f t="shared" si="1"/>
        <v xml:space="preserve"> </v>
      </c>
      <c r="E20" s="314" t="str">
        <f t="shared" si="2"/>
        <v xml:space="preserve"> </v>
      </c>
      <c r="F20" s="324" t="str">
        <f t="shared" si="3"/>
        <v xml:space="preserve"> </v>
      </c>
      <c r="G20" s="325" t="str">
        <f t="shared" si="4"/>
        <v xml:space="preserve"> </v>
      </c>
      <c r="H20" s="326" t="str">
        <f t="shared" si="5"/>
        <v xml:space="preserve"> </v>
      </c>
      <c r="I20" s="336" t="str">
        <f t="shared" si="6"/>
        <v xml:space="preserve"> </v>
      </c>
      <c r="J20" s="337" t="str">
        <f t="shared" si="7"/>
        <v xml:space="preserve"> </v>
      </c>
      <c r="K20" s="338" t="str">
        <f t="shared" si="8"/>
        <v xml:space="preserve"> </v>
      </c>
      <c r="L20" s="348" t="str">
        <f t="shared" si="9"/>
        <v xml:space="preserve"> </v>
      </c>
      <c r="M20" s="349" t="str">
        <f t="shared" si="10"/>
        <v xml:space="preserve"> </v>
      </c>
      <c r="N20" s="350" t="str">
        <f t="shared" si="11"/>
        <v xml:space="preserve"> </v>
      </c>
      <c r="O20" s="360" t="str">
        <f t="shared" si="12"/>
        <v xml:space="preserve"> </v>
      </c>
      <c r="P20" s="361" t="str">
        <f t="shared" si="13"/>
        <v xml:space="preserve"> </v>
      </c>
      <c r="Q20" s="362" t="str">
        <f t="shared" si="14"/>
        <v xml:space="preserve"> </v>
      </c>
      <c r="R20" s="372" t="str">
        <f t="shared" si="15"/>
        <v xml:space="preserve"> </v>
      </c>
      <c r="S20" s="373" t="str">
        <f t="shared" si="16"/>
        <v xml:space="preserve"> </v>
      </c>
      <c r="T20" s="374" t="str">
        <f t="shared" si="17"/>
        <v xml:space="preserve"> </v>
      </c>
      <c r="U20" s="384" t="str">
        <f t="shared" si="18"/>
        <v xml:space="preserve"> </v>
      </c>
      <c r="V20" s="385" t="str">
        <f t="shared" si="19"/>
        <v xml:space="preserve"> </v>
      </c>
      <c r="W20" s="386" t="str">
        <f t="shared" si="20"/>
        <v xml:space="preserve"> </v>
      </c>
      <c r="X20" s="312" t="str">
        <f t="shared" si="21"/>
        <v xml:space="preserve"> </v>
      </c>
      <c r="Y20" s="313" t="str">
        <f t="shared" si="22"/>
        <v xml:space="preserve"> </v>
      </c>
      <c r="Z20" s="314" t="str">
        <f t="shared" si="23"/>
        <v xml:space="preserve"> </v>
      </c>
      <c r="AA20" s="324" t="str">
        <f t="shared" si="24"/>
        <v xml:space="preserve"> </v>
      </c>
      <c r="AB20" s="325" t="str">
        <f t="shared" si="25"/>
        <v xml:space="preserve"> </v>
      </c>
      <c r="AC20" s="326" t="str">
        <f t="shared" si="26"/>
        <v xml:space="preserve"> </v>
      </c>
      <c r="AD20" s="336" t="str">
        <f t="shared" si="27"/>
        <v xml:space="preserve"> </v>
      </c>
      <c r="AE20" s="337" t="str">
        <f t="shared" si="28"/>
        <v xml:space="preserve"> </v>
      </c>
      <c r="AF20" s="338" t="str">
        <f t="shared" si="29"/>
        <v xml:space="preserve"> </v>
      </c>
      <c r="AG20" s="348" t="str">
        <f t="shared" si="30"/>
        <v xml:space="preserve"> </v>
      </c>
      <c r="AH20" s="349" t="str">
        <f t="shared" si="31"/>
        <v xml:space="preserve"> </v>
      </c>
      <c r="AI20" s="350" t="str">
        <f t="shared" si="32"/>
        <v xml:space="preserve"> </v>
      </c>
      <c r="AJ20" s="360" t="str">
        <f t="shared" si="33"/>
        <v xml:space="preserve"> </v>
      </c>
      <c r="AK20" s="361" t="str">
        <f t="shared" si="34"/>
        <v xml:space="preserve"> </v>
      </c>
      <c r="AL20" s="362" t="str">
        <f t="shared" si="35"/>
        <v xml:space="preserve"> </v>
      </c>
      <c r="AM20" s="372" t="str">
        <f t="shared" si="36"/>
        <v xml:space="preserve"> </v>
      </c>
      <c r="AN20" s="373" t="str">
        <f t="shared" si="37"/>
        <v xml:space="preserve"> </v>
      </c>
      <c r="AO20" s="374" t="str">
        <f t="shared" si="38"/>
        <v xml:space="preserve"> </v>
      </c>
      <c r="AP20" s="384" t="str">
        <f t="shared" si="39"/>
        <v xml:space="preserve"> </v>
      </c>
      <c r="AQ20" s="385" t="str">
        <f t="shared" si="40"/>
        <v xml:space="preserve"> </v>
      </c>
      <c r="AR20" s="386" t="str">
        <f t="shared" si="41"/>
        <v xml:space="preserve"> </v>
      </c>
      <c r="AS20" s="312" t="str">
        <f t="shared" si="42"/>
        <v xml:space="preserve"> </v>
      </c>
      <c r="AT20" s="313" t="str">
        <f t="shared" si="43"/>
        <v xml:space="preserve"> </v>
      </c>
      <c r="AU20" s="314" t="str">
        <f t="shared" si="44"/>
        <v xml:space="preserve"> </v>
      </c>
      <c r="AV20" s="324" t="str">
        <f t="shared" si="45"/>
        <v xml:space="preserve"> </v>
      </c>
      <c r="AW20" s="325" t="str">
        <f t="shared" si="46"/>
        <v xml:space="preserve"> </v>
      </c>
      <c r="AX20" s="326" t="str">
        <f t="shared" si="47"/>
        <v xml:space="preserve"> </v>
      </c>
      <c r="AY20" s="336" t="str">
        <f t="shared" si="48"/>
        <v xml:space="preserve"> </v>
      </c>
      <c r="AZ20" s="337" t="str">
        <f t="shared" si="49"/>
        <v xml:space="preserve"> </v>
      </c>
      <c r="BA20" s="338" t="str">
        <f t="shared" si="50"/>
        <v xml:space="preserve"> </v>
      </c>
      <c r="BB20" s="348" t="str">
        <f t="shared" si="51"/>
        <v xml:space="preserve"> </v>
      </c>
      <c r="BC20" s="349" t="str">
        <f t="shared" si="52"/>
        <v xml:space="preserve"> </v>
      </c>
      <c r="BD20" s="350" t="str">
        <f t="shared" si="53"/>
        <v xml:space="preserve"> </v>
      </c>
      <c r="BE20" s="360" t="str">
        <f t="shared" si="54"/>
        <v xml:space="preserve"> </v>
      </c>
      <c r="BF20" s="361" t="str">
        <f t="shared" si="55"/>
        <v xml:space="preserve"> </v>
      </c>
      <c r="BG20" s="362" t="str">
        <f t="shared" si="56"/>
        <v xml:space="preserve"> </v>
      </c>
      <c r="BH20" s="372" t="str">
        <f t="shared" si="57"/>
        <v xml:space="preserve"> </v>
      </c>
      <c r="BI20" s="373" t="str">
        <f t="shared" si="58"/>
        <v xml:space="preserve"> </v>
      </c>
      <c r="BJ20" s="374" t="str">
        <f t="shared" si="59"/>
        <v xml:space="preserve"> </v>
      </c>
      <c r="BK20" s="384" t="str">
        <f t="shared" si="60"/>
        <v>X</v>
      </c>
      <c r="BL20" s="385" t="str">
        <f t="shared" si="61"/>
        <v xml:space="preserve"> </v>
      </c>
      <c r="BM20" s="386" t="str">
        <f t="shared" si="62"/>
        <v xml:space="preserve"> </v>
      </c>
      <c r="BN20" s="312" t="str">
        <f t="shared" si="63"/>
        <v xml:space="preserve"> </v>
      </c>
      <c r="BO20" s="313" t="str">
        <f t="shared" si="64"/>
        <v xml:space="preserve"> </v>
      </c>
      <c r="BP20" s="314" t="str">
        <f t="shared" si="65"/>
        <v xml:space="preserve"> </v>
      </c>
      <c r="BQ20" s="324" t="str">
        <f t="shared" si="66"/>
        <v xml:space="preserve"> </v>
      </c>
      <c r="BR20" s="325" t="str">
        <f t="shared" si="67"/>
        <v xml:space="preserve"> </v>
      </c>
      <c r="BS20" s="326" t="str">
        <f t="shared" si="68"/>
        <v xml:space="preserve"> </v>
      </c>
      <c r="BT20" s="336" t="str">
        <f t="shared" si="69"/>
        <v xml:space="preserve"> </v>
      </c>
      <c r="BU20" s="337" t="str">
        <f t="shared" si="70"/>
        <v xml:space="preserve"> </v>
      </c>
      <c r="BV20" s="338" t="str">
        <f t="shared" si="71"/>
        <v>X</v>
      </c>
      <c r="BW20" s="348" t="str">
        <f t="shared" si="72"/>
        <v xml:space="preserve"> </v>
      </c>
      <c r="BX20" s="349" t="str">
        <f t="shared" si="73"/>
        <v xml:space="preserve"> </v>
      </c>
      <c r="BY20" s="350" t="str">
        <f t="shared" si="74"/>
        <v xml:space="preserve"> </v>
      </c>
      <c r="BZ20" s="360" t="str">
        <f t="shared" si="75"/>
        <v xml:space="preserve"> </v>
      </c>
      <c r="CA20" s="361" t="str">
        <f t="shared" si="76"/>
        <v xml:space="preserve"> </v>
      </c>
      <c r="CB20" s="362" t="str">
        <f t="shared" si="77"/>
        <v xml:space="preserve"> </v>
      </c>
      <c r="CC20" s="372" t="str">
        <f t="shared" si="78"/>
        <v xml:space="preserve"> </v>
      </c>
      <c r="CD20" s="373" t="str">
        <f t="shared" si="79"/>
        <v xml:space="preserve"> </v>
      </c>
      <c r="CE20" s="374" t="str">
        <f t="shared" si="80"/>
        <v xml:space="preserve"> </v>
      </c>
      <c r="CF20" s="384" t="str">
        <f t="shared" si="81"/>
        <v xml:space="preserve"> </v>
      </c>
      <c r="CG20" s="385" t="str">
        <f t="shared" si="82"/>
        <v xml:space="preserve"> </v>
      </c>
      <c r="CH20" s="386" t="str">
        <f t="shared" si="83"/>
        <v xml:space="preserve"> </v>
      </c>
      <c r="CI20" s="312" t="str">
        <f t="shared" si="84"/>
        <v xml:space="preserve"> </v>
      </c>
      <c r="CJ20" s="313" t="str">
        <f t="shared" si="85"/>
        <v xml:space="preserve"> </v>
      </c>
      <c r="CK20" s="314" t="str">
        <f t="shared" si="86"/>
        <v xml:space="preserve"> </v>
      </c>
      <c r="CL20" s="324" t="str">
        <f t="shared" si="87"/>
        <v xml:space="preserve"> </v>
      </c>
      <c r="CM20" s="325" t="str">
        <f t="shared" si="88"/>
        <v xml:space="preserve"> </v>
      </c>
      <c r="CN20" s="326" t="str">
        <f t="shared" si="89"/>
        <v xml:space="preserve"> </v>
      </c>
      <c r="CO20" s="336" t="str">
        <f t="shared" si="90"/>
        <v xml:space="preserve"> </v>
      </c>
      <c r="CP20" s="337" t="str">
        <f t="shared" si="91"/>
        <v xml:space="preserve"> </v>
      </c>
      <c r="CQ20" s="338" t="str">
        <f t="shared" si="92"/>
        <v xml:space="preserve"> </v>
      </c>
      <c r="CR20" s="348" t="str">
        <f t="shared" si="93"/>
        <v xml:space="preserve"> </v>
      </c>
      <c r="CS20" s="349" t="str">
        <f t="shared" si="94"/>
        <v xml:space="preserve"> </v>
      </c>
      <c r="CT20" s="350" t="str">
        <f t="shared" si="95"/>
        <v xml:space="preserve"> </v>
      </c>
      <c r="CU20" s="360" t="str">
        <f t="shared" si="96"/>
        <v xml:space="preserve"> </v>
      </c>
      <c r="CV20" s="361" t="str">
        <f t="shared" si="97"/>
        <v>X</v>
      </c>
      <c r="CW20" s="362" t="str">
        <f t="shared" si="98"/>
        <v xml:space="preserve"> </v>
      </c>
      <c r="CX20" s="372" t="str">
        <f t="shared" si="99"/>
        <v xml:space="preserve"> </v>
      </c>
      <c r="CY20" s="373" t="str">
        <f t="shared" si="100"/>
        <v xml:space="preserve"> </v>
      </c>
      <c r="CZ20" s="374" t="str">
        <f t="shared" si="101"/>
        <v xml:space="preserve"> </v>
      </c>
      <c r="DA20" s="384" t="str">
        <f t="shared" si="102"/>
        <v xml:space="preserve"> </v>
      </c>
      <c r="DB20" s="385" t="str">
        <f t="shared" si="103"/>
        <v xml:space="preserve"> </v>
      </c>
      <c r="DC20" s="386" t="str">
        <f t="shared" si="104"/>
        <v xml:space="preserve"> </v>
      </c>
      <c r="DD20" s="312" t="str">
        <f t="shared" si="105"/>
        <v xml:space="preserve"> </v>
      </c>
      <c r="DE20" s="313" t="str">
        <f t="shared" si="106"/>
        <v xml:space="preserve"> </v>
      </c>
      <c r="DF20" s="314" t="str">
        <f t="shared" si="107"/>
        <v xml:space="preserve"> </v>
      </c>
      <c r="DG20" s="324" t="str">
        <f t="shared" si="108"/>
        <v xml:space="preserve"> </v>
      </c>
      <c r="DH20" s="325" t="str">
        <f t="shared" si="109"/>
        <v xml:space="preserve"> </v>
      </c>
      <c r="DI20" s="326" t="str">
        <f t="shared" si="110"/>
        <v xml:space="preserve"> </v>
      </c>
      <c r="DJ20" s="336" t="str">
        <f t="shared" si="111"/>
        <v xml:space="preserve"> </v>
      </c>
      <c r="DK20" s="337" t="str">
        <f t="shared" si="112"/>
        <v xml:space="preserve"> </v>
      </c>
      <c r="DL20" s="338" t="str">
        <f t="shared" si="113"/>
        <v xml:space="preserve"> </v>
      </c>
      <c r="DM20" s="348" t="str">
        <f t="shared" si="114"/>
        <v xml:space="preserve"> </v>
      </c>
      <c r="DN20" s="349" t="str">
        <f t="shared" si="115"/>
        <v xml:space="preserve"> </v>
      </c>
      <c r="DO20" s="350" t="str">
        <f t="shared" si="116"/>
        <v xml:space="preserve"> </v>
      </c>
      <c r="DP20" s="360" t="str">
        <f t="shared" si="117"/>
        <v xml:space="preserve"> </v>
      </c>
      <c r="DQ20" s="361" t="str">
        <f t="shared" si="118"/>
        <v xml:space="preserve"> </v>
      </c>
      <c r="DR20" s="362" t="str">
        <f t="shared" si="119"/>
        <v xml:space="preserve"> </v>
      </c>
      <c r="DS20" s="372" t="str">
        <f t="shared" si="120"/>
        <v xml:space="preserve"> </v>
      </c>
      <c r="DT20" s="373" t="str">
        <f t="shared" si="121"/>
        <v xml:space="preserve"> </v>
      </c>
      <c r="DU20" s="374" t="str">
        <f t="shared" si="122"/>
        <v xml:space="preserve"> </v>
      </c>
      <c r="DV20" s="384" t="str">
        <f t="shared" si="123"/>
        <v xml:space="preserve"> </v>
      </c>
      <c r="DW20" s="385" t="str">
        <f t="shared" si="124"/>
        <v xml:space="preserve"> </v>
      </c>
      <c r="DX20" s="386" t="str">
        <f t="shared" si="125"/>
        <v xml:space="preserve"> </v>
      </c>
    </row>
    <row r="21" spans="1:128">
      <c r="A21" s="244">
        <v>16</v>
      </c>
      <c r="B21" s="247" t="s">
        <v>19</v>
      </c>
      <c r="C21" s="312" t="str">
        <f t="shared" si="0"/>
        <v xml:space="preserve"> </v>
      </c>
      <c r="D21" s="313" t="str">
        <f t="shared" si="1"/>
        <v xml:space="preserve"> </v>
      </c>
      <c r="E21" s="314" t="str">
        <f t="shared" si="2"/>
        <v xml:space="preserve"> </v>
      </c>
      <c r="F21" s="324" t="str">
        <f t="shared" si="3"/>
        <v>X</v>
      </c>
      <c r="G21" s="325" t="str">
        <f t="shared" si="4"/>
        <v xml:space="preserve"> </v>
      </c>
      <c r="H21" s="326" t="str">
        <f t="shared" si="5"/>
        <v xml:space="preserve"> </v>
      </c>
      <c r="I21" s="336" t="str">
        <f t="shared" si="6"/>
        <v xml:space="preserve"> </v>
      </c>
      <c r="J21" s="337" t="str">
        <f t="shared" si="7"/>
        <v>X</v>
      </c>
      <c r="K21" s="338" t="str">
        <f t="shared" si="8"/>
        <v xml:space="preserve"> </v>
      </c>
      <c r="L21" s="348" t="str">
        <f t="shared" si="9"/>
        <v>X</v>
      </c>
      <c r="M21" s="349" t="str">
        <f t="shared" si="10"/>
        <v xml:space="preserve"> </v>
      </c>
      <c r="N21" s="350" t="str">
        <f t="shared" si="11"/>
        <v xml:space="preserve"> </v>
      </c>
      <c r="O21" s="360" t="str">
        <f t="shared" si="12"/>
        <v xml:space="preserve"> </v>
      </c>
      <c r="P21" s="361" t="str">
        <f t="shared" si="13"/>
        <v>X</v>
      </c>
      <c r="Q21" s="362" t="str">
        <f t="shared" si="14"/>
        <v xml:space="preserve"> </v>
      </c>
      <c r="R21" s="372" t="str">
        <f t="shared" si="15"/>
        <v>X</v>
      </c>
      <c r="S21" s="373" t="str">
        <f t="shared" si="16"/>
        <v>X</v>
      </c>
      <c r="T21" s="374" t="str">
        <f t="shared" si="17"/>
        <v xml:space="preserve"> </v>
      </c>
      <c r="U21" s="384" t="str">
        <f t="shared" si="18"/>
        <v>X</v>
      </c>
      <c r="V21" s="385" t="str">
        <f t="shared" si="19"/>
        <v>X</v>
      </c>
      <c r="W21" s="386" t="str">
        <f t="shared" si="20"/>
        <v xml:space="preserve"> </v>
      </c>
      <c r="X21" s="312" t="str">
        <f t="shared" si="21"/>
        <v xml:space="preserve"> </v>
      </c>
      <c r="Y21" s="313" t="str">
        <f t="shared" si="22"/>
        <v xml:space="preserve"> </v>
      </c>
      <c r="Z21" s="314" t="str">
        <f t="shared" si="23"/>
        <v xml:space="preserve"> </v>
      </c>
      <c r="AA21" s="324" t="str">
        <f t="shared" si="24"/>
        <v xml:space="preserve"> </v>
      </c>
      <c r="AB21" s="325" t="str">
        <f t="shared" si="25"/>
        <v xml:space="preserve"> </v>
      </c>
      <c r="AC21" s="326" t="str">
        <f t="shared" si="26"/>
        <v xml:space="preserve"> </v>
      </c>
      <c r="AD21" s="336" t="str">
        <f t="shared" si="27"/>
        <v xml:space="preserve"> </v>
      </c>
      <c r="AE21" s="337" t="str">
        <f t="shared" si="28"/>
        <v xml:space="preserve"> </v>
      </c>
      <c r="AF21" s="338" t="str">
        <f t="shared" si="29"/>
        <v xml:space="preserve"> </v>
      </c>
      <c r="AG21" s="348" t="str">
        <f t="shared" si="30"/>
        <v>X</v>
      </c>
      <c r="AH21" s="349" t="str">
        <f t="shared" si="31"/>
        <v xml:space="preserve"> </v>
      </c>
      <c r="AI21" s="350" t="str">
        <f t="shared" si="32"/>
        <v xml:space="preserve"> </v>
      </c>
      <c r="AJ21" s="360" t="str">
        <f t="shared" si="33"/>
        <v xml:space="preserve"> </v>
      </c>
      <c r="AK21" s="361" t="str">
        <f t="shared" si="34"/>
        <v>X</v>
      </c>
      <c r="AL21" s="362" t="str">
        <f t="shared" si="35"/>
        <v xml:space="preserve"> </v>
      </c>
      <c r="AM21" s="372" t="str">
        <f t="shared" si="36"/>
        <v>X</v>
      </c>
      <c r="AN21" s="373" t="str">
        <f t="shared" si="37"/>
        <v xml:space="preserve"> </v>
      </c>
      <c r="AO21" s="374" t="str">
        <f t="shared" si="38"/>
        <v xml:space="preserve"> </v>
      </c>
      <c r="AP21" s="384" t="str">
        <f t="shared" si="39"/>
        <v xml:space="preserve"> </v>
      </c>
      <c r="AQ21" s="385" t="str">
        <f t="shared" si="40"/>
        <v>X</v>
      </c>
      <c r="AR21" s="386" t="str">
        <f t="shared" si="41"/>
        <v xml:space="preserve"> </v>
      </c>
      <c r="AS21" s="312" t="str">
        <f t="shared" si="42"/>
        <v>X</v>
      </c>
      <c r="AT21" s="313" t="str">
        <f t="shared" si="43"/>
        <v>X</v>
      </c>
      <c r="AU21" s="314" t="str">
        <f t="shared" si="44"/>
        <v xml:space="preserve"> </v>
      </c>
      <c r="AV21" s="324" t="str">
        <f t="shared" si="45"/>
        <v>X</v>
      </c>
      <c r="AW21" s="325" t="str">
        <f t="shared" si="46"/>
        <v>X</v>
      </c>
      <c r="AX21" s="326" t="str">
        <f t="shared" si="47"/>
        <v xml:space="preserve"> </v>
      </c>
      <c r="AY21" s="336" t="str">
        <f t="shared" si="48"/>
        <v xml:space="preserve"> </v>
      </c>
      <c r="AZ21" s="337" t="str">
        <f t="shared" si="49"/>
        <v xml:space="preserve"> </v>
      </c>
      <c r="BA21" s="338" t="str">
        <f t="shared" si="50"/>
        <v xml:space="preserve"> </v>
      </c>
      <c r="BB21" s="348" t="str">
        <f t="shared" si="51"/>
        <v xml:space="preserve"> </v>
      </c>
      <c r="BC21" s="349" t="str">
        <f t="shared" si="52"/>
        <v xml:space="preserve"> </v>
      </c>
      <c r="BD21" s="350" t="str">
        <f t="shared" si="53"/>
        <v xml:space="preserve"> </v>
      </c>
      <c r="BE21" s="360" t="str">
        <f t="shared" si="54"/>
        <v xml:space="preserve"> </v>
      </c>
      <c r="BF21" s="361" t="str">
        <f t="shared" si="55"/>
        <v xml:space="preserve"> </v>
      </c>
      <c r="BG21" s="362" t="str">
        <f t="shared" si="56"/>
        <v xml:space="preserve"> </v>
      </c>
      <c r="BH21" s="372" t="str">
        <f t="shared" si="57"/>
        <v xml:space="preserve"> </v>
      </c>
      <c r="BI21" s="373" t="str">
        <f t="shared" si="58"/>
        <v xml:space="preserve"> </v>
      </c>
      <c r="BJ21" s="374" t="str">
        <f t="shared" si="59"/>
        <v xml:space="preserve"> </v>
      </c>
      <c r="BK21" s="384" t="str">
        <f t="shared" si="60"/>
        <v xml:space="preserve"> </v>
      </c>
      <c r="BL21" s="385" t="str">
        <f t="shared" si="61"/>
        <v xml:space="preserve"> </v>
      </c>
      <c r="BM21" s="386" t="str">
        <f t="shared" si="62"/>
        <v xml:space="preserve"> </v>
      </c>
      <c r="BN21" s="312" t="str">
        <f t="shared" si="63"/>
        <v xml:space="preserve"> </v>
      </c>
      <c r="BO21" s="313" t="str">
        <f t="shared" si="64"/>
        <v xml:space="preserve"> </v>
      </c>
      <c r="BP21" s="314" t="str">
        <f t="shared" si="65"/>
        <v xml:space="preserve"> </v>
      </c>
      <c r="BQ21" s="324" t="str">
        <f t="shared" si="66"/>
        <v xml:space="preserve"> </v>
      </c>
      <c r="BR21" s="325" t="str">
        <f t="shared" si="67"/>
        <v xml:space="preserve"> </v>
      </c>
      <c r="BS21" s="326" t="str">
        <f t="shared" si="68"/>
        <v xml:space="preserve"> </v>
      </c>
      <c r="BT21" s="336" t="str">
        <f t="shared" si="69"/>
        <v xml:space="preserve"> </v>
      </c>
      <c r="BU21" s="337" t="str">
        <f t="shared" si="70"/>
        <v xml:space="preserve"> </v>
      </c>
      <c r="BV21" s="338" t="str">
        <f t="shared" si="71"/>
        <v xml:space="preserve"> </v>
      </c>
      <c r="BW21" s="348" t="str">
        <f t="shared" si="72"/>
        <v xml:space="preserve"> </v>
      </c>
      <c r="BX21" s="349" t="str">
        <f t="shared" si="73"/>
        <v xml:space="preserve"> </v>
      </c>
      <c r="BY21" s="350" t="str">
        <f t="shared" si="74"/>
        <v xml:space="preserve"> </v>
      </c>
      <c r="BZ21" s="360" t="str">
        <f t="shared" si="75"/>
        <v xml:space="preserve"> </v>
      </c>
      <c r="CA21" s="361" t="str">
        <f t="shared" si="76"/>
        <v xml:space="preserve"> </v>
      </c>
      <c r="CB21" s="362" t="str">
        <f t="shared" si="77"/>
        <v xml:space="preserve"> </v>
      </c>
      <c r="CC21" s="372" t="str">
        <f t="shared" si="78"/>
        <v xml:space="preserve"> </v>
      </c>
      <c r="CD21" s="373" t="str">
        <f t="shared" si="79"/>
        <v xml:space="preserve"> </v>
      </c>
      <c r="CE21" s="374" t="str">
        <f t="shared" si="80"/>
        <v xml:space="preserve"> </v>
      </c>
      <c r="CF21" s="384" t="str">
        <f t="shared" si="81"/>
        <v xml:space="preserve"> </v>
      </c>
      <c r="CG21" s="385" t="str">
        <f t="shared" si="82"/>
        <v xml:space="preserve"> </v>
      </c>
      <c r="CH21" s="386" t="str">
        <f t="shared" si="83"/>
        <v xml:space="preserve"> </v>
      </c>
      <c r="CI21" s="312" t="str">
        <f t="shared" si="84"/>
        <v xml:space="preserve"> </v>
      </c>
      <c r="CJ21" s="313" t="str">
        <f t="shared" si="85"/>
        <v xml:space="preserve"> </v>
      </c>
      <c r="CK21" s="314" t="str">
        <f t="shared" si="86"/>
        <v xml:space="preserve"> </v>
      </c>
      <c r="CL21" s="324" t="str">
        <f t="shared" si="87"/>
        <v xml:space="preserve"> </v>
      </c>
      <c r="CM21" s="325" t="str">
        <f t="shared" si="88"/>
        <v xml:space="preserve"> </v>
      </c>
      <c r="CN21" s="326" t="str">
        <f t="shared" si="89"/>
        <v xml:space="preserve"> </v>
      </c>
      <c r="CO21" s="336" t="str">
        <f t="shared" si="90"/>
        <v xml:space="preserve"> </v>
      </c>
      <c r="CP21" s="337" t="str">
        <f t="shared" si="91"/>
        <v xml:space="preserve"> </v>
      </c>
      <c r="CQ21" s="338" t="str">
        <f t="shared" si="92"/>
        <v xml:space="preserve"> </v>
      </c>
      <c r="CR21" s="348" t="str">
        <f t="shared" si="93"/>
        <v xml:space="preserve"> </v>
      </c>
      <c r="CS21" s="349" t="str">
        <f t="shared" si="94"/>
        <v xml:space="preserve"> </v>
      </c>
      <c r="CT21" s="350" t="str">
        <f t="shared" si="95"/>
        <v xml:space="preserve"> </v>
      </c>
      <c r="CU21" s="360" t="str">
        <f t="shared" si="96"/>
        <v xml:space="preserve"> </v>
      </c>
      <c r="CV21" s="361" t="str">
        <f t="shared" si="97"/>
        <v xml:space="preserve"> </v>
      </c>
      <c r="CW21" s="362" t="str">
        <f t="shared" si="98"/>
        <v xml:space="preserve"> </v>
      </c>
      <c r="CX21" s="372" t="str">
        <f t="shared" si="99"/>
        <v xml:space="preserve"> </v>
      </c>
      <c r="CY21" s="373" t="str">
        <f t="shared" si="100"/>
        <v xml:space="preserve"> </v>
      </c>
      <c r="CZ21" s="374" t="str">
        <f t="shared" si="101"/>
        <v xml:space="preserve"> </v>
      </c>
      <c r="DA21" s="384" t="str">
        <f t="shared" si="102"/>
        <v xml:space="preserve"> </v>
      </c>
      <c r="DB21" s="385" t="str">
        <f t="shared" si="103"/>
        <v xml:space="preserve"> </v>
      </c>
      <c r="DC21" s="386" t="str">
        <f t="shared" si="104"/>
        <v xml:space="preserve"> </v>
      </c>
      <c r="DD21" s="312" t="str">
        <f t="shared" si="105"/>
        <v xml:space="preserve"> </v>
      </c>
      <c r="DE21" s="313" t="str">
        <f t="shared" si="106"/>
        <v xml:space="preserve"> </v>
      </c>
      <c r="DF21" s="314" t="str">
        <f t="shared" si="107"/>
        <v xml:space="preserve"> </v>
      </c>
      <c r="DG21" s="324" t="str">
        <f t="shared" si="108"/>
        <v xml:space="preserve"> </v>
      </c>
      <c r="DH21" s="325" t="str">
        <f t="shared" si="109"/>
        <v xml:space="preserve"> </v>
      </c>
      <c r="DI21" s="326" t="str">
        <f t="shared" si="110"/>
        <v xml:space="preserve"> </v>
      </c>
      <c r="DJ21" s="336" t="str">
        <f t="shared" si="111"/>
        <v xml:space="preserve"> </v>
      </c>
      <c r="DK21" s="337" t="str">
        <f t="shared" si="112"/>
        <v xml:space="preserve"> </v>
      </c>
      <c r="DL21" s="338" t="str">
        <f t="shared" si="113"/>
        <v xml:space="preserve"> </v>
      </c>
      <c r="DM21" s="348" t="str">
        <f t="shared" si="114"/>
        <v xml:space="preserve"> </v>
      </c>
      <c r="DN21" s="349" t="str">
        <f t="shared" si="115"/>
        <v xml:space="preserve"> </v>
      </c>
      <c r="DO21" s="350" t="str">
        <f t="shared" si="116"/>
        <v xml:space="preserve"> </v>
      </c>
      <c r="DP21" s="360" t="str">
        <f t="shared" si="117"/>
        <v xml:space="preserve"> </v>
      </c>
      <c r="DQ21" s="361" t="str">
        <f t="shared" si="118"/>
        <v xml:space="preserve"> </v>
      </c>
      <c r="DR21" s="362" t="str">
        <f t="shared" si="119"/>
        <v xml:space="preserve"> </v>
      </c>
      <c r="DS21" s="372" t="str">
        <f t="shared" si="120"/>
        <v xml:space="preserve"> </v>
      </c>
      <c r="DT21" s="373" t="str">
        <f t="shared" si="121"/>
        <v xml:space="preserve"> </v>
      </c>
      <c r="DU21" s="374" t="str">
        <f t="shared" si="122"/>
        <v xml:space="preserve"> </v>
      </c>
      <c r="DV21" s="384" t="str">
        <f t="shared" si="123"/>
        <v xml:space="preserve"> </v>
      </c>
      <c r="DW21" s="385" t="str">
        <f t="shared" si="124"/>
        <v xml:space="preserve"> </v>
      </c>
      <c r="DX21" s="386" t="str">
        <f t="shared" si="125"/>
        <v xml:space="preserve"> </v>
      </c>
    </row>
    <row r="22" spans="1:128">
      <c r="A22" s="244">
        <v>17</v>
      </c>
      <c r="B22" s="247" t="s">
        <v>23</v>
      </c>
      <c r="C22" s="312" t="str">
        <f t="shared" si="0"/>
        <v xml:space="preserve"> </v>
      </c>
      <c r="D22" s="313" t="str">
        <f t="shared" si="1"/>
        <v xml:space="preserve"> </v>
      </c>
      <c r="E22" s="314" t="str">
        <f t="shared" si="2"/>
        <v xml:space="preserve"> </v>
      </c>
      <c r="F22" s="324" t="str">
        <f t="shared" si="3"/>
        <v xml:space="preserve"> </v>
      </c>
      <c r="G22" s="325" t="str">
        <f t="shared" si="4"/>
        <v xml:space="preserve"> </v>
      </c>
      <c r="H22" s="326" t="str">
        <f t="shared" si="5"/>
        <v xml:space="preserve"> </v>
      </c>
      <c r="I22" s="336" t="str">
        <f t="shared" si="6"/>
        <v xml:space="preserve"> </v>
      </c>
      <c r="J22" s="337" t="str">
        <f t="shared" si="7"/>
        <v>X</v>
      </c>
      <c r="K22" s="338" t="str">
        <f t="shared" si="8"/>
        <v xml:space="preserve"> </v>
      </c>
      <c r="L22" s="348" t="str">
        <f t="shared" si="9"/>
        <v>T</v>
      </c>
      <c r="M22" s="349" t="str">
        <f t="shared" si="10"/>
        <v xml:space="preserve"> </v>
      </c>
      <c r="N22" s="350" t="str">
        <f t="shared" si="11"/>
        <v xml:space="preserve"> </v>
      </c>
      <c r="O22" s="360" t="str">
        <f t="shared" si="12"/>
        <v xml:space="preserve"> </v>
      </c>
      <c r="P22" s="361" t="str">
        <f t="shared" si="13"/>
        <v>X</v>
      </c>
      <c r="Q22" s="362" t="str">
        <f t="shared" si="14"/>
        <v xml:space="preserve"> </v>
      </c>
      <c r="R22" s="372" t="str">
        <f t="shared" si="15"/>
        <v>T</v>
      </c>
      <c r="S22" s="373" t="str">
        <f t="shared" si="16"/>
        <v>X</v>
      </c>
      <c r="T22" s="374" t="str">
        <f t="shared" si="17"/>
        <v xml:space="preserve"> </v>
      </c>
      <c r="U22" s="384" t="str">
        <f t="shared" si="18"/>
        <v>X</v>
      </c>
      <c r="V22" s="385" t="str">
        <f t="shared" si="19"/>
        <v xml:space="preserve"> </v>
      </c>
      <c r="W22" s="386" t="str">
        <f t="shared" si="20"/>
        <v xml:space="preserve"> </v>
      </c>
      <c r="X22" s="312" t="str">
        <f t="shared" si="21"/>
        <v xml:space="preserve"> </v>
      </c>
      <c r="Y22" s="313" t="str">
        <f t="shared" si="22"/>
        <v>X</v>
      </c>
      <c r="Z22" s="314" t="str">
        <f t="shared" si="23"/>
        <v xml:space="preserve"> </v>
      </c>
      <c r="AA22" s="324" t="str">
        <f t="shared" si="24"/>
        <v xml:space="preserve"> </v>
      </c>
      <c r="AB22" s="325" t="str">
        <f t="shared" si="25"/>
        <v xml:space="preserve"> </v>
      </c>
      <c r="AC22" s="326" t="str">
        <f t="shared" si="26"/>
        <v xml:space="preserve"> </v>
      </c>
      <c r="AD22" s="336" t="str">
        <f t="shared" si="27"/>
        <v xml:space="preserve"> </v>
      </c>
      <c r="AE22" s="337" t="str">
        <f t="shared" si="28"/>
        <v xml:space="preserve"> </v>
      </c>
      <c r="AF22" s="338" t="str">
        <f t="shared" si="29"/>
        <v xml:space="preserve"> </v>
      </c>
      <c r="AG22" s="348" t="str">
        <f t="shared" si="30"/>
        <v xml:space="preserve"> </v>
      </c>
      <c r="AH22" s="349" t="str">
        <f t="shared" si="31"/>
        <v xml:space="preserve"> </v>
      </c>
      <c r="AI22" s="350" t="str">
        <f t="shared" si="32"/>
        <v xml:space="preserve"> </v>
      </c>
      <c r="AJ22" s="360" t="str">
        <f t="shared" si="33"/>
        <v xml:space="preserve"> </v>
      </c>
      <c r="AK22" s="361" t="str">
        <f t="shared" si="34"/>
        <v>X</v>
      </c>
      <c r="AL22" s="362" t="str">
        <f t="shared" si="35"/>
        <v xml:space="preserve"> </v>
      </c>
      <c r="AM22" s="372" t="str">
        <f t="shared" si="36"/>
        <v>T</v>
      </c>
      <c r="AN22" s="373" t="str">
        <f t="shared" si="37"/>
        <v xml:space="preserve"> </v>
      </c>
      <c r="AO22" s="374" t="str">
        <f t="shared" si="38"/>
        <v xml:space="preserve"> </v>
      </c>
      <c r="AP22" s="384" t="str">
        <f t="shared" si="39"/>
        <v xml:space="preserve"> </v>
      </c>
      <c r="AQ22" s="385" t="str">
        <f t="shared" si="40"/>
        <v>X</v>
      </c>
      <c r="AR22" s="386" t="str">
        <f t="shared" si="41"/>
        <v xml:space="preserve"> </v>
      </c>
      <c r="AS22" s="312" t="str">
        <f t="shared" si="42"/>
        <v>T</v>
      </c>
      <c r="AT22" s="313" t="str">
        <f t="shared" si="43"/>
        <v>X</v>
      </c>
      <c r="AU22" s="314" t="str">
        <f t="shared" si="44"/>
        <v xml:space="preserve"> </v>
      </c>
      <c r="AV22" s="324" t="str">
        <f t="shared" si="45"/>
        <v>X</v>
      </c>
      <c r="AW22" s="325" t="str">
        <f t="shared" si="46"/>
        <v xml:space="preserve"> </v>
      </c>
      <c r="AX22" s="326" t="str">
        <f t="shared" si="47"/>
        <v xml:space="preserve"> </v>
      </c>
      <c r="AY22" s="336" t="str">
        <f t="shared" si="48"/>
        <v xml:space="preserve"> </v>
      </c>
      <c r="AZ22" s="337" t="str">
        <f t="shared" si="49"/>
        <v>X</v>
      </c>
      <c r="BA22" s="338" t="str">
        <f t="shared" si="50"/>
        <v xml:space="preserve"> </v>
      </c>
      <c r="BB22" s="348" t="str">
        <f t="shared" si="51"/>
        <v xml:space="preserve"> </v>
      </c>
      <c r="BC22" s="349" t="str">
        <f t="shared" si="52"/>
        <v xml:space="preserve"> </v>
      </c>
      <c r="BD22" s="350" t="str">
        <f t="shared" si="53"/>
        <v xml:space="preserve"> </v>
      </c>
      <c r="BE22" s="360" t="str">
        <f t="shared" si="54"/>
        <v xml:space="preserve"> </v>
      </c>
      <c r="BF22" s="361" t="str">
        <f t="shared" si="55"/>
        <v xml:space="preserve"> </v>
      </c>
      <c r="BG22" s="362" t="str">
        <f t="shared" si="56"/>
        <v xml:space="preserve"> </v>
      </c>
      <c r="BH22" s="372" t="str">
        <f t="shared" si="57"/>
        <v xml:space="preserve"> </v>
      </c>
      <c r="BI22" s="373" t="str">
        <f t="shared" si="58"/>
        <v xml:space="preserve"> </v>
      </c>
      <c r="BJ22" s="374" t="str">
        <f t="shared" si="59"/>
        <v xml:space="preserve"> </v>
      </c>
      <c r="BK22" s="384" t="str">
        <f t="shared" si="60"/>
        <v xml:space="preserve"> </v>
      </c>
      <c r="BL22" s="385" t="str">
        <f t="shared" si="61"/>
        <v xml:space="preserve"> </v>
      </c>
      <c r="BM22" s="386" t="str">
        <f t="shared" si="62"/>
        <v xml:space="preserve"> </v>
      </c>
      <c r="BN22" s="312" t="str">
        <f t="shared" si="63"/>
        <v xml:space="preserve"> </v>
      </c>
      <c r="BO22" s="313" t="str">
        <f t="shared" si="64"/>
        <v xml:space="preserve"> </v>
      </c>
      <c r="BP22" s="314" t="str">
        <f t="shared" si="65"/>
        <v xml:space="preserve"> </v>
      </c>
      <c r="BQ22" s="324" t="str">
        <f t="shared" si="66"/>
        <v xml:space="preserve"> </v>
      </c>
      <c r="BR22" s="325" t="str">
        <f t="shared" si="67"/>
        <v xml:space="preserve"> </v>
      </c>
      <c r="BS22" s="326" t="str">
        <f t="shared" si="68"/>
        <v xml:space="preserve"> </v>
      </c>
      <c r="BT22" s="336" t="str">
        <f t="shared" si="69"/>
        <v xml:space="preserve"> </v>
      </c>
      <c r="BU22" s="337" t="str">
        <f t="shared" si="70"/>
        <v xml:space="preserve"> </v>
      </c>
      <c r="BV22" s="338" t="str">
        <f t="shared" si="71"/>
        <v xml:space="preserve"> </v>
      </c>
      <c r="BW22" s="348" t="str">
        <f t="shared" si="72"/>
        <v xml:space="preserve"> </v>
      </c>
      <c r="BX22" s="349" t="str">
        <f t="shared" si="73"/>
        <v xml:space="preserve"> </v>
      </c>
      <c r="BY22" s="350" t="str">
        <f t="shared" si="74"/>
        <v xml:space="preserve"> </v>
      </c>
      <c r="BZ22" s="360" t="str">
        <f t="shared" si="75"/>
        <v xml:space="preserve"> </v>
      </c>
      <c r="CA22" s="361" t="str">
        <f t="shared" si="76"/>
        <v xml:space="preserve"> </v>
      </c>
      <c r="CB22" s="362" t="str">
        <f t="shared" si="77"/>
        <v xml:space="preserve"> </v>
      </c>
      <c r="CC22" s="372" t="str">
        <f t="shared" si="78"/>
        <v>X</v>
      </c>
      <c r="CD22" s="373" t="str">
        <f t="shared" si="79"/>
        <v xml:space="preserve"> </v>
      </c>
      <c r="CE22" s="374" t="str">
        <f t="shared" si="80"/>
        <v xml:space="preserve"> </v>
      </c>
      <c r="CF22" s="384" t="str">
        <f t="shared" si="81"/>
        <v xml:space="preserve"> </v>
      </c>
      <c r="CG22" s="385" t="str">
        <f t="shared" si="82"/>
        <v xml:space="preserve"> </v>
      </c>
      <c r="CH22" s="386" t="str">
        <f t="shared" si="83"/>
        <v xml:space="preserve"> </v>
      </c>
      <c r="CI22" s="312" t="str">
        <f t="shared" si="84"/>
        <v xml:space="preserve"> </v>
      </c>
      <c r="CJ22" s="313" t="str">
        <f t="shared" si="85"/>
        <v xml:space="preserve"> </v>
      </c>
      <c r="CK22" s="314" t="str">
        <f t="shared" si="86"/>
        <v xml:space="preserve"> </v>
      </c>
      <c r="CL22" s="324" t="str">
        <f t="shared" si="87"/>
        <v xml:space="preserve"> </v>
      </c>
      <c r="CM22" s="325" t="str">
        <f t="shared" si="88"/>
        <v xml:space="preserve"> </v>
      </c>
      <c r="CN22" s="326" t="str">
        <f t="shared" si="89"/>
        <v xml:space="preserve"> </v>
      </c>
      <c r="CO22" s="336" t="str">
        <f t="shared" si="90"/>
        <v xml:space="preserve"> </v>
      </c>
      <c r="CP22" s="337" t="str">
        <f t="shared" si="91"/>
        <v xml:space="preserve"> </v>
      </c>
      <c r="CQ22" s="338" t="str">
        <f t="shared" si="92"/>
        <v xml:space="preserve"> </v>
      </c>
      <c r="CR22" s="348" t="str">
        <f t="shared" si="93"/>
        <v xml:space="preserve"> </v>
      </c>
      <c r="CS22" s="349" t="str">
        <f t="shared" si="94"/>
        <v xml:space="preserve"> </v>
      </c>
      <c r="CT22" s="350" t="str">
        <f t="shared" si="95"/>
        <v xml:space="preserve"> </v>
      </c>
      <c r="CU22" s="360" t="str">
        <f t="shared" si="96"/>
        <v xml:space="preserve"> </v>
      </c>
      <c r="CV22" s="361" t="str">
        <f t="shared" si="97"/>
        <v xml:space="preserve"> </v>
      </c>
      <c r="CW22" s="362" t="str">
        <f t="shared" si="98"/>
        <v xml:space="preserve"> </v>
      </c>
      <c r="CX22" s="372" t="str">
        <f t="shared" si="99"/>
        <v xml:space="preserve"> </v>
      </c>
      <c r="CY22" s="373" t="str">
        <f t="shared" si="100"/>
        <v xml:space="preserve"> </v>
      </c>
      <c r="CZ22" s="374" t="str">
        <f t="shared" si="101"/>
        <v xml:space="preserve"> </v>
      </c>
      <c r="DA22" s="384" t="str">
        <f t="shared" si="102"/>
        <v xml:space="preserve"> </v>
      </c>
      <c r="DB22" s="385" t="str">
        <f t="shared" si="103"/>
        <v xml:space="preserve"> </v>
      </c>
      <c r="DC22" s="386" t="str">
        <f t="shared" si="104"/>
        <v xml:space="preserve"> </v>
      </c>
      <c r="DD22" s="312" t="str">
        <f t="shared" si="105"/>
        <v xml:space="preserve"> </v>
      </c>
      <c r="DE22" s="313" t="str">
        <f t="shared" si="106"/>
        <v xml:space="preserve"> </v>
      </c>
      <c r="DF22" s="314" t="str">
        <f t="shared" si="107"/>
        <v xml:space="preserve"> </v>
      </c>
      <c r="DG22" s="324" t="str">
        <f t="shared" si="108"/>
        <v xml:space="preserve"> </v>
      </c>
      <c r="DH22" s="325" t="str">
        <f t="shared" si="109"/>
        <v xml:space="preserve"> </v>
      </c>
      <c r="DI22" s="326" t="str">
        <f t="shared" si="110"/>
        <v xml:space="preserve"> </v>
      </c>
      <c r="DJ22" s="336" t="str">
        <f t="shared" si="111"/>
        <v xml:space="preserve"> </v>
      </c>
      <c r="DK22" s="337" t="str">
        <f t="shared" si="112"/>
        <v xml:space="preserve"> </v>
      </c>
      <c r="DL22" s="338" t="str">
        <f t="shared" si="113"/>
        <v xml:space="preserve"> </v>
      </c>
      <c r="DM22" s="348" t="str">
        <f t="shared" si="114"/>
        <v xml:space="preserve"> </v>
      </c>
      <c r="DN22" s="349" t="str">
        <f t="shared" si="115"/>
        <v xml:space="preserve"> </v>
      </c>
      <c r="DO22" s="350" t="str">
        <f t="shared" si="116"/>
        <v xml:space="preserve"> </v>
      </c>
      <c r="DP22" s="360" t="str">
        <f t="shared" si="117"/>
        <v xml:space="preserve"> </v>
      </c>
      <c r="DQ22" s="361" t="str">
        <f t="shared" si="118"/>
        <v xml:space="preserve"> </v>
      </c>
      <c r="DR22" s="362" t="str">
        <f t="shared" si="119"/>
        <v xml:space="preserve"> </v>
      </c>
      <c r="DS22" s="372" t="str">
        <f t="shared" si="120"/>
        <v xml:space="preserve"> </v>
      </c>
      <c r="DT22" s="373" t="str">
        <f t="shared" si="121"/>
        <v xml:space="preserve"> </v>
      </c>
      <c r="DU22" s="374" t="str">
        <f t="shared" si="122"/>
        <v xml:space="preserve"> </v>
      </c>
      <c r="DV22" s="384" t="str">
        <f t="shared" si="123"/>
        <v xml:space="preserve"> </v>
      </c>
      <c r="DW22" s="385" t="str">
        <f t="shared" si="124"/>
        <v xml:space="preserve"> </v>
      </c>
      <c r="DX22" s="386" t="str">
        <f t="shared" si="125"/>
        <v xml:space="preserve"> </v>
      </c>
    </row>
    <row r="23" spans="1:128">
      <c r="A23" s="244">
        <v>18</v>
      </c>
      <c r="B23" s="247" t="s">
        <v>20</v>
      </c>
      <c r="C23" s="312" t="str">
        <f t="shared" si="0"/>
        <v xml:space="preserve"> </v>
      </c>
      <c r="D23" s="313" t="str">
        <f t="shared" si="1"/>
        <v xml:space="preserve"> </v>
      </c>
      <c r="E23" s="314" t="str">
        <f t="shared" si="2"/>
        <v xml:space="preserve"> </v>
      </c>
      <c r="F23" s="324" t="str">
        <f t="shared" si="3"/>
        <v xml:space="preserve"> </v>
      </c>
      <c r="G23" s="325" t="str">
        <f t="shared" si="4"/>
        <v xml:space="preserve"> </v>
      </c>
      <c r="H23" s="326" t="str">
        <f t="shared" si="5"/>
        <v xml:space="preserve"> </v>
      </c>
      <c r="I23" s="336" t="str">
        <f t="shared" si="6"/>
        <v xml:space="preserve"> </v>
      </c>
      <c r="J23" s="337" t="str">
        <f t="shared" si="7"/>
        <v xml:space="preserve"> </v>
      </c>
      <c r="K23" s="338" t="str">
        <f t="shared" si="8"/>
        <v xml:space="preserve"> </v>
      </c>
      <c r="L23" s="348" t="str">
        <f t="shared" si="9"/>
        <v xml:space="preserve"> </v>
      </c>
      <c r="M23" s="349" t="str">
        <f t="shared" si="10"/>
        <v xml:space="preserve"> </v>
      </c>
      <c r="N23" s="350" t="str">
        <f t="shared" si="11"/>
        <v xml:space="preserve"> </v>
      </c>
      <c r="O23" s="360" t="str">
        <f t="shared" si="12"/>
        <v xml:space="preserve"> </v>
      </c>
      <c r="P23" s="361" t="str">
        <f t="shared" si="13"/>
        <v xml:space="preserve"> </v>
      </c>
      <c r="Q23" s="362" t="str">
        <f t="shared" si="14"/>
        <v xml:space="preserve"> </v>
      </c>
      <c r="R23" s="372" t="str">
        <f t="shared" si="15"/>
        <v xml:space="preserve"> </v>
      </c>
      <c r="S23" s="373" t="str">
        <f t="shared" si="16"/>
        <v xml:space="preserve"> </v>
      </c>
      <c r="T23" s="374" t="str">
        <f t="shared" si="17"/>
        <v xml:space="preserve"> </v>
      </c>
      <c r="U23" s="384" t="str">
        <f t="shared" si="18"/>
        <v xml:space="preserve"> </v>
      </c>
      <c r="V23" s="385" t="str">
        <f t="shared" si="19"/>
        <v>X</v>
      </c>
      <c r="W23" s="386" t="str">
        <f t="shared" si="20"/>
        <v xml:space="preserve"> </v>
      </c>
      <c r="X23" s="312" t="str">
        <f t="shared" si="21"/>
        <v xml:space="preserve"> </v>
      </c>
      <c r="Y23" s="313" t="str">
        <f t="shared" si="22"/>
        <v xml:space="preserve"> </v>
      </c>
      <c r="Z23" s="314" t="str">
        <f t="shared" si="23"/>
        <v xml:space="preserve"> </v>
      </c>
      <c r="AA23" s="324" t="str">
        <f t="shared" si="24"/>
        <v xml:space="preserve"> </v>
      </c>
      <c r="AB23" s="325" t="str">
        <f t="shared" si="25"/>
        <v xml:space="preserve"> </v>
      </c>
      <c r="AC23" s="326" t="str">
        <f t="shared" si="26"/>
        <v xml:space="preserve"> </v>
      </c>
      <c r="AD23" s="336" t="str">
        <f t="shared" si="27"/>
        <v xml:space="preserve"> </v>
      </c>
      <c r="AE23" s="337" t="str">
        <f t="shared" si="28"/>
        <v xml:space="preserve"> </v>
      </c>
      <c r="AF23" s="338" t="str">
        <f t="shared" si="29"/>
        <v xml:space="preserve"> </v>
      </c>
      <c r="AG23" s="348" t="str">
        <f t="shared" si="30"/>
        <v xml:space="preserve"> </v>
      </c>
      <c r="AH23" s="349" t="str">
        <f t="shared" si="31"/>
        <v xml:space="preserve"> </v>
      </c>
      <c r="AI23" s="350" t="str">
        <f t="shared" si="32"/>
        <v xml:space="preserve"> </v>
      </c>
      <c r="AJ23" s="360" t="str">
        <f t="shared" si="33"/>
        <v xml:space="preserve"> </v>
      </c>
      <c r="AK23" s="361" t="str">
        <f t="shared" si="34"/>
        <v xml:space="preserve"> </v>
      </c>
      <c r="AL23" s="362" t="str">
        <f t="shared" si="35"/>
        <v xml:space="preserve"> </v>
      </c>
      <c r="AM23" s="372" t="str">
        <f t="shared" si="36"/>
        <v xml:space="preserve"> </v>
      </c>
      <c r="AN23" s="373" t="str">
        <f t="shared" si="37"/>
        <v xml:space="preserve"> </v>
      </c>
      <c r="AO23" s="374" t="str">
        <f t="shared" si="38"/>
        <v xml:space="preserve"> </v>
      </c>
      <c r="AP23" s="384" t="str">
        <f t="shared" si="39"/>
        <v xml:space="preserve"> </v>
      </c>
      <c r="AQ23" s="385" t="str">
        <f t="shared" si="40"/>
        <v xml:space="preserve"> </v>
      </c>
      <c r="AR23" s="386" t="str">
        <f t="shared" si="41"/>
        <v xml:space="preserve"> </v>
      </c>
      <c r="AS23" s="312" t="str">
        <f t="shared" si="42"/>
        <v xml:space="preserve"> </v>
      </c>
      <c r="AT23" s="313" t="str">
        <f t="shared" si="43"/>
        <v xml:space="preserve"> </v>
      </c>
      <c r="AU23" s="314" t="str">
        <f t="shared" si="44"/>
        <v xml:space="preserve"> </v>
      </c>
      <c r="AV23" s="324" t="str">
        <f t="shared" si="45"/>
        <v xml:space="preserve"> </v>
      </c>
      <c r="AW23" s="325" t="str">
        <f t="shared" si="46"/>
        <v>X</v>
      </c>
      <c r="AX23" s="326" t="str">
        <f t="shared" si="47"/>
        <v xml:space="preserve"> </v>
      </c>
      <c r="AY23" s="336" t="str">
        <f t="shared" si="48"/>
        <v xml:space="preserve"> </v>
      </c>
      <c r="AZ23" s="337" t="str">
        <f t="shared" si="49"/>
        <v xml:space="preserve"> </v>
      </c>
      <c r="BA23" s="338" t="str">
        <f t="shared" si="50"/>
        <v xml:space="preserve"> </v>
      </c>
      <c r="BB23" s="348" t="str">
        <f t="shared" si="51"/>
        <v xml:space="preserve"> </v>
      </c>
      <c r="BC23" s="349" t="str">
        <f t="shared" si="52"/>
        <v xml:space="preserve"> </v>
      </c>
      <c r="BD23" s="350" t="str">
        <f t="shared" si="53"/>
        <v xml:space="preserve"> </v>
      </c>
      <c r="BE23" s="360" t="str">
        <f t="shared" si="54"/>
        <v xml:space="preserve"> </v>
      </c>
      <c r="BF23" s="361" t="str">
        <f t="shared" si="55"/>
        <v xml:space="preserve"> </v>
      </c>
      <c r="BG23" s="362" t="str">
        <f t="shared" si="56"/>
        <v xml:space="preserve"> </v>
      </c>
      <c r="BH23" s="372" t="str">
        <f t="shared" si="57"/>
        <v xml:space="preserve"> </v>
      </c>
      <c r="BI23" s="373" t="str">
        <f t="shared" si="58"/>
        <v xml:space="preserve"> </v>
      </c>
      <c r="BJ23" s="374" t="str">
        <f t="shared" si="59"/>
        <v xml:space="preserve"> </v>
      </c>
      <c r="BK23" s="384" t="str">
        <f t="shared" si="60"/>
        <v xml:space="preserve"> </v>
      </c>
      <c r="BL23" s="385" t="str">
        <f t="shared" si="61"/>
        <v xml:space="preserve"> </v>
      </c>
      <c r="BM23" s="386" t="str">
        <f t="shared" si="62"/>
        <v xml:space="preserve"> </v>
      </c>
      <c r="BN23" s="312" t="str">
        <f t="shared" si="63"/>
        <v xml:space="preserve"> </v>
      </c>
      <c r="BO23" s="313" t="str">
        <f t="shared" si="64"/>
        <v xml:space="preserve"> </v>
      </c>
      <c r="BP23" s="314" t="str">
        <f t="shared" si="65"/>
        <v xml:space="preserve"> </v>
      </c>
      <c r="BQ23" s="324" t="str">
        <f t="shared" si="66"/>
        <v xml:space="preserve"> </v>
      </c>
      <c r="BR23" s="325" t="str">
        <f t="shared" si="67"/>
        <v xml:space="preserve"> </v>
      </c>
      <c r="BS23" s="326" t="str">
        <f t="shared" si="68"/>
        <v xml:space="preserve"> </v>
      </c>
      <c r="BT23" s="336" t="str">
        <f t="shared" si="69"/>
        <v xml:space="preserve"> </v>
      </c>
      <c r="BU23" s="337" t="str">
        <f t="shared" si="70"/>
        <v xml:space="preserve"> </v>
      </c>
      <c r="BV23" s="338" t="str">
        <f t="shared" si="71"/>
        <v xml:space="preserve"> </v>
      </c>
      <c r="BW23" s="348" t="str">
        <f t="shared" si="72"/>
        <v xml:space="preserve"> </v>
      </c>
      <c r="BX23" s="349" t="str">
        <f t="shared" si="73"/>
        <v xml:space="preserve"> </v>
      </c>
      <c r="BY23" s="350" t="str">
        <f t="shared" si="74"/>
        <v xml:space="preserve"> </v>
      </c>
      <c r="BZ23" s="360" t="str">
        <f t="shared" si="75"/>
        <v xml:space="preserve"> </v>
      </c>
      <c r="CA23" s="361" t="str">
        <f t="shared" si="76"/>
        <v xml:space="preserve"> </v>
      </c>
      <c r="CB23" s="362" t="str">
        <f t="shared" si="77"/>
        <v xml:space="preserve"> </v>
      </c>
      <c r="CC23" s="372" t="str">
        <f t="shared" si="78"/>
        <v xml:space="preserve"> </v>
      </c>
      <c r="CD23" s="373" t="str">
        <f t="shared" si="79"/>
        <v xml:space="preserve"> </v>
      </c>
      <c r="CE23" s="374" t="str">
        <f t="shared" si="80"/>
        <v xml:space="preserve"> </v>
      </c>
      <c r="CF23" s="384" t="str">
        <f t="shared" si="81"/>
        <v xml:space="preserve"> </v>
      </c>
      <c r="CG23" s="385" t="str">
        <f t="shared" si="82"/>
        <v xml:space="preserve"> </v>
      </c>
      <c r="CH23" s="386" t="str">
        <f t="shared" si="83"/>
        <v xml:space="preserve"> </v>
      </c>
      <c r="CI23" s="312" t="str">
        <f t="shared" si="84"/>
        <v xml:space="preserve"> </v>
      </c>
      <c r="CJ23" s="313" t="str">
        <f t="shared" si="85"/>
        <v xml:space="preserve"> </v>
      </c>
      <c r="CK23" s="314" t="str">
        <f t="shared" si="86"/>
        <v xml:space="preserve"> </v>
      </c>
      <c r="CL23" s="324" t="str">
        <f t="shared" si="87"/>
        <v xml:space="preserve"> </v>
      </c>
      <c r="CM23" s="325" t="str">
        <f t="shared" si="88"/>
        <v xml:space="preserve"> </v>
      </c>
      <c r="CN23" s="326" t="str">
        <f t="shared" si="89"/>
        <v xml:space="preserve"> </v>
      </c>
      <c r="CO23" s="336" t="str">
        <f t="shared" si="90"/>
        <v xml:space="preserve"> </v>
      </c>
      <c r="CP23" s="337" t="str">
        <f t="shared" si="91"/>
        <v xml:space="preserve"> </v>
      </c>
      <c r="CQ23" s="338" t="str">
        <f t="shared" si="92"/>
        <v xml:space="preserve"> </v>
      </c>
      <c r="CR23" s="348" t="str">
        <f t="shared" si="93"/>
        <v xml:space="preserve"> </v>
      </c>
      <c r="CS23" s="349" t="str">
        <f t="shared" si="94"/>
        <v xml:space="preserve"> </v>
      </c>
      <c r="CT23" s="350" t="str">
        <f t="shared" si="95"/>
        <v xml:space="preserve"> </v>
      </c>
      <c r="CU23" s="360" t="str">
        <f t="shared" si="96"/>
        <v xml:space="preserve"> </v>
      </c>
      <c r="CV23" s="361" t="str">
        <f t="shared" si="97"/>
        <v xml:space="preserve"> </v>
      </c>
      <c r="CW23" s="362" t="str">
        <f t="shared" si="98"/>
        <v xml:space="preserve"> </v>
      </c>
      <c r="CX23" s="372" t="str">
        <f t="shared" si="99"/>
        <v xml:space="preserve"> </v>
      </c>
      <c r="CY23" s="373" t="str">
        <f t="shared" si="100"/>
        <v xml:space="preserve"> </v>
      </c>
      <c r="CZ23" s="374" t="str">
        <f t="shared" si="101"/>
        <v xml:space="preserve"> </v>
      </c>
      <c r="DA23" s="384" t="str">
        <f t="shared" si="102"/>
        <v xml:space="preserve"> </v>
      </c>
      <c r="DB23" s="385" t="str">
        <f t="shared" si="103"/>
        <v xml:space="preserve"> </v>
      </c>
      <c r="DC23" s="386" t="str">
        <f t="shared" si="104"/>
        <v xml:space="preserve"> </v>
      </c>
      <c r="DD23" s="312" t="str">
        <f t="shared" si="105"/>
        <v xml:space="preserve"> </v>
      </c>
      <c r="DE23" s="313" t="str">
        <f t="shared" si="106"/>
        <v xml:space="preserve"> </v>
      </c>
      <c r="DF23" s="314" t="str">
        <f t="shared" si="107"/>
        <v xml:space="preserve"> </v>
      </c>
      <c r="DG23" s="324" t="str">
        <f t="shared" si="108"/>
        <v xml:space="preserve"> </v>
      </c>
      <c r="DH23" s="325" t="str">
        <f t="shared" si="109"/>
        <v xml:space="preserve"> </v>
      </c>
      <c r="DI23" s="326" t="str">
        <f t="shared" si="110"/>
        <v xml:space="preserve"> </v>
      </c>
      <c r="DJ23" s="336" t="str">
        <f t="shared" si="111"/>
        <v xml:space="preserve"> </v>
      </c>
      <c r="DK23" s="337" t="str">
        <f t="shared" si="112"/>
        <v xml:space="preserve"> </v>
      </c>
      <c r="DL23" s="338" t="str">
        <f t="shared" si="113"/>
        <v xml:space="preserve"> </v>
      </c>
      <c r="DM23" s="348" t="str">
        <f t="shared" si="114"/>
        <v xml:space="preserve"> </v>
      </c>
      <c r="DN23" s="349" t="str">
        <f t="shared" si="115"/>
        <v xml:space="preserve"> </v>
      </c>
      <c r="DO23" s="350" t="str">
        <f t="shared" si="116"/>
        <v xml:space="preserve"> </v>
      </c>
      <c r="DP23" s="360" t="str">
        <f t="shared" si="117"/>
        <v xml:space="preserve"> </v>
      </c>
      <c r="DQ23" s="361" t="str">
        <f t="shared" si="118"/>
        <v xml:space="preserve"> </v>
      </c>
      <c r="DR23" s="362" t="str">
        <f t="shared" si="119"/>
        <v xml:space="preserve"> </v>
      </c>
      <c r="DS23" s="372" t="str">
        <f t="shared" si="120"/>
        <v xml:space="preserve"> </v>
      </c>
      <c r="DT23" s="373" t="str">
        <f t="shared" si="121"/>
        <v xml:space="preserve"> </v>
      </c>
      <c r="DU23" s="374" t="str">
        <f t="shared" si="122"/>
        <v xml:space="preserve"> </v>
      </c>
      <c r="DV23" s="384" t="str">
        <f t="shared" si="123"/>
        <v xml:space="preserve"> </v>
      </c>
      <c r="DW23" s="385" t="str">
        <f t="shared" si="124"/>
        <v xml:space="preserve"> </v>
      </c>
      <c r="DX23" s="386" t="str">
        <f t="shared" si="125"/>
        <v xml:space="preserve"> </v>
      </c>
    </row>
    <row r="24" spans="1:128">
      <c r="A24" s="244">
        <v>19</v>
      </c>
      <c r="B24" s="247" t="s">
        <v>208</v>
      </c>
      <c r="C24" s="312" t="str">
        <f t="shared" si="0"/>
        <v xml:space="preserve"> </v>
      </c>
      <c r="D24" s="313" t="str">
        <f t="shared" si="1"/>
        <v xml:space="preserve"> </v>
      </c>
      <c r="E24" s="314" t="str">
        <f t="shared" si="2"/>
        <v xml:space="preserve"> </v>
      </c>
      <c r="F24" s="324" t="str">
        <f t="shared" si="3"/>
        <v>X</v>
      </c>
      <c r="G24" s="325" t="str">
        <f t="shared" si="4"/>
        <v xml:space="preserve"> </v>
      </c>
      <c r="H24" s="326" t="str">
        <f t="shared" si="5"/>
        <v xml:space="preserve"> </v>
      </c>
      <c r="I24" s="336" t="str">
        <f t="shared" si="6"/>
        <v xml:space="preserve"> </v>
      </c>
      <c r="J24" s="337" t="str">
        <f t="shared" si="7"/>
        <v xml:space="preserve"> </v>
      </c>
      <c r="K24" s="338" t="str">
        <f t="shared" si="8"/>
        <v xml:space="preserve"> </v>
      </c>
      <c r="L24" s="348" t="str">
        <f t="shared" si="9"/>
        <v xml:space="preserve"> </v>
      </c>
      <c r="M24" s="349" t="str">
        <f t="shared" si="10"/>
        <v xml:space="preserve"> </v>
      </c>
      <c r="N24" s="350" t="str">
        <f t="shared" si="11"/>
        <v xml:space="preserve"> </v>
      </c>
      <c r="O24" s="360" t="str">
        <f t="shared" si="12"/>
        <v xml:space="preserve"> </v>
      </c>
      <c r="P24" s="361" t="str">
        <f t="shared" si="13"/>
        <v xml:space="preserve"> </v>
      </c>
      <c r="Q24" s="362" t="str">
        <f t="shared" si="14"/>
        <v xml:space="preserve"> </v>
      </c>
      <c r="R24" s="372" t="str">
        <f t="shared" si="15"/>
        <v xml:space="preserve"> </v>
      </c>
      <c r="S24" s="373" t="str">
        <f t="shared" si="16"/>
        <v xml:space="preserve"> </v>
      </c>
      <c r="T24" s="374" t="str">
        <f t="shared" si="17"/>
        <v xml:space="preserve"> </v>
      </c>
      <c r="U24" s="384" t="str">
        <f t="shared" si="18"/>
        <v>X</v>
      </c>
      <c r="V24" s="385" t="str">
        <f t="shared" si="19"/>
        <v xml:space="preserve"> </v>
      </c>
      <c r="W24" s="386" t="str">
        <f t="shared" si="20"/>
        <v xml:space="preserve"> </v>
      </c>
      <c r="X24" s="312" t="str">
        <f t="shared" si="21"/>
        <v xml:space="preserve"> </v>
      </c>
      <c r="Y24" s="313" t="str">
        <f t="shared" si="22"/>
        <v xml:space="preserve"> </v>
      </c>
      <c r="Z24" s="314" t="str">
        <f t="shared" si="23"/>
        <v xml:space="preserve"> </v>
      </c>
      <c r="AA24" s="324" t="str">
        <f t="shared" si="24"/>
        <v xml:space="preserve"> </v>
      </c>
      <c r="AB24" s="325" t="str">
        <f t="shared" si="25"/>
        <v xml:space="preserve"> </v>
      </c>
      <c r="AC24" s="326" t="str">
        <f t="shared" si="26"/>
        <v xml:space="preserve"> </v>
      </c>
      <c r="AD24" s="336" t="str">
        <f t="shared" si="27"/>
        <v xml:space="preserve"> </v>
      </c>
      <c r="AE24" s="337" t="str">
        <f t="shared" si="28"/>
        <v xml:space="preserve"> </v>
      </c>
      <c r="AF24" s="338" t="str">
        <f t="shared" si="29"/>
        <v xml:space="preserve"> </v>
      </c>
      <c r="AG24" s="348" t="str">
        <f t="shared" si="30"/>
        <v>X</v>
      </c>
      <c r="AH24" s="349" t="str">
        <f t="shared" si="31"/>
        <v xml:space="preserve"> </v>
      </c>
      <c r="AI24" s="350" t="str">
        <f t="shared" si="32"/>
        <v xml:space="preserve"> </v>
      </c>
      <c r="AJ24" s="360" t="str">
        <f t="shared" si="33"/>
        <v xml:space="preserve"> </v>
      </c>
      <c r="AK24" s="361" t="str">
        <f t="shared" si="34"/>
        <v xml:space="preserve"> </v>
      </c>
      <c r="AL24" s="362" t="str">
        <f t="shared" si="35"/>
        <v xml:space="preserve"> </v>
      </c>
      <c r="AM24" s="372" t="str">
        <f t="shared" si="36"/>
        <v xml:space="preserve"> </v>
      </c>
      <c r="AN24" s="373" t="str">
        <f t="shared" si="37"/>
        <v xml:space="preserve"> </v>
      </c>
      <c r="AO24" s="374" t="str">
        <f t="shared" si="38"/>
        <v xml:space="preserve"> </v>
      </c>
      <c r="AP24" s="384" t="str">
        <f t="shared" si="39"/>
        <v xml:space="preserve"> </v>
      </c>
      <c r="AQ24" s="385" t="str">
        <f t="shared" si="40"/>
        <v xml:space="preserve"> </v>
      </c>
      <c r="AR24" s="386" t="str">
        <f t="shared" si="41"/>
        <v xml:space="preserve"> </v>
      </c>
      <c r="AS24" s="312" t="str">
        <f t="shared" si="42"/>
        <v xml:space="preserve"> </v>
      </c>
      <c r="AT24" s="313" t="str">
        <f t="shared" si="43"/>
        <v xml:space="preserve"> </v>
      </c>
      <c r="AU24" s="314" t="str">
        <f t="shared" si="44"/>
        <v xml:space="preserve"> </v>
      </c>
      <c r="AV24" s="324" t="str">
        <f t="shared" si="45"/>
        <v>X</v>
      </c>
      <c r="AW24" s="325" t="str">
        <f t="shared" si="46"/>
        <v xml:space="preserve"> </v>
      </c>
      <c r="AX24" s="326" t="str">
        <f t="shared" si="47"/>
        <v xml:space="preserve"> </v>
      </c>
      <c r="AY24" s="336" t="str">
        <f t="shared" si="48"/>
        <v xml:space="preserve"> </v>
      </c>
      <c r="AZ24" s="337" t="str">
        <f t="shared" si="49"/>
        <v xml:space="preserve"> </v>
      </c>
      <c r="BA24" s="338" t="str">
        <f t="shared" si="50"/>
        <v xml:space="preserve"> </v>
      </c>
      <c r="BB24" s="348" t="str">
        <f t="shared" si="51"/>
        <v xml:space="preserve"> </v>
      </c>
      <c r="BC24" s="349" t="str">
        <f t="shared" si="52"/>
        <v xml:space="preserve"> </v>
      </c>
      <c r="BD24" s="350" t="str">
        <f t="shared" si="53"/>
        <v xml:space="preserve"> </v>
      </c>
      <c r="BE24" s="360" t="str">
        <f t="shared" si="54"/>
        <v xml:space="preserve"> </v>
      </c>
      <c r="BF24" s="361" t="str">
        <f t="shared" si="55"/>
        <v xml:space="preserve"> </v>
      </c>
      <c r="BG24" s="362" t="str">
        <f t="shared" si="56"/>
        <v xml:space="preserve"> </v>
      </c>
      <c r="BH24" s="372" t="str">
        <f t="shared" si="57"/>
        <v xml:space="preserve"> </v>
      </c>
      <c r="BI24" s="373" t="str">
        <f t="shared" si="58"/>
        <v xml:space="preserve"> </v>
      </c>
      <c r="BJ24" s="374" t="str">
        <f t="shared" si="59"/>
        <v xml:space="preserve"> </v>
      </c>
      <c r="BK24" s="384" t="str">
        <f t="shared" si="60"/>
        <v xml:space="preserve"> </v>
      </c>
      <c r="BL24" s="385" t="str">
        <f t="shared" si="61"/>
        <v xml:space="preserve"> </v>
      </c>
      <c r="BM24" s="386" t="str">
        <f t="shared" si="62"/>
        <v xml:space="preserve"> </v>
      </c>
      <c r="BN24" s="312" t="str">
        <f t="shared" si="63"/>
        <v xml:space="preserve"> </v>
      </c>
      <c r="BO24" s="313" t="str">
        <f t="shared" si="64"/>
        <v xml:space="preserve"> </v>
      </c>
      <c r="BP24" s="314" t="str">
        <f t="shared" si="65"/>
        <v xml:space="preserve"> </v>
      </c>
      <c r="BQ24" s="324" t="str">
        <f t="shared" si="66"/>
        <v xml:space="preserve"> </v>
      </c>
      <c r="BR24" s="325" t="str">
        <f t="shared" si="67"/>
        <v xml:space="preserve"> </v>
      </c>
      <c r="BS24" s="326" t="str">
        <f t="shared" si="68"/>
        <v xml:space="preserve"> </v>
      </c>
      <c r="BT24" s="336" t="str">
        <f t="shared" si="69"/>
        <v xml:space="preserve"> </v>
      </c>
      <c r="BU24" s="337" t="str">
        <f t="shared" si="70"/>
        <v xml:space="preserve"> </v>
      </c>
      <c r="BV24" s="338" t="str">
        <f t="shared" si="71"/>
        <v xml:space="preserve"> </v>
      </c>
      <c r="BW24" s="348" t="str">
        <f t="shared" si="72"/>
        <v xml:space="preserve"> </v>
      </c>
      <c r="BX24" s="349" t="str">
        <f t="shared" si="73"/>
        <v xml:space="preserve"> </v>
      </c>
      <c r="BY24" s="350" t="str">
        <f t="shared" si="74"/>
        <v xml:space="preserve"> </v>
      </c>
      <c r="BZ24" s="360" t="str">
        <f t="shared" si="75"/>
        <v xml:space="preserve"> </v>
      </c>
      <c r="CA24" s="361" t="str">
        <f t="shared" si="76"/>
        <v xml:space="preserve"> </v>
      </c>
      <c r="CB24" s="362" t="str">
        <f t="shared" si="77"/>
        <v xml:space="preserve"> </v>
      </c>
      <c r="CC24" s="372" t="str">
        <f t="shared" si="78"/>
        <v xml:space="preserve"> </v>
      </c>
      <c r="CD24" s="373" t="str">
        <f t="shared" si="79"/>
        <v xml:space="preserve"> </v>
      </c>
      <c r="CE24" s="374" t="str">
        <f t="shared" si="80"/>
        <v xml:space="preserve"> </v>
      </c>
      <c r="CF24" s="384" t="str">
        <f t="shared" si="81"/>
        <v xml:space="preserve"> </v>
      </c>
      <c r="CG24" s="385" t="str">
        <f t="shared" si="82"/>
        <v xml:space="preserve"> </v>
      </c>
      <c r="CH24" s="386" t="str">
        <f t="shared" si="83"/>
        <v xml:space="preserve"> </v>
      </c>
      <c r="CI24" s="312" t="str">
        <f t="shared" si="84"/>
        <v xml:space="preserve"> </v>
      </c>
      <c r="CJ24" s="313" t="str">
        <f t="shared" si="85"/>
        <v xml:space="preserve"> </v>
      </c>
      <c r="CK24" s="314" t="str">
        <f t="shared" si="86"/>
        <v xml:space="preserve"> </v>
      </c>
      <c r="CL24" s="324" t="str">
        <f t="shared" si="87"/>
        <v xml:space="preserve"> </v>
      </c>
      <c r="CM24" s="325" t="str">
        <f t="shared" si="88"/>
        <v xml:space="preserve"> </v>
      </c>
      <c r="CN24" s="326" t="str">
        <f t="shared" si="89"/>
        <v xml:space="preserve"> </v>
      </c>
      <c r="CO24" s="336" t="str">
        <f t="shared" si="90"/>
        <v xml:space="preserve"> </v>
      </c>
      <c r="CP24" s="337" t="str">
        <f t="shared" si="91"/>
        <v xml:space="preserve"> </v>
      </c>
      <c r="CQ24" s="338" t="str">
        <f t="shared" si="92"/>
        <v xml:space="preserve"> </v>
      </c>
      <c r="CR24" s="348" t="str">
        <f t="shared" si="93"/>
        <v xml:space="preserve"> </v>
      </c>
      <c r="CS24" s="349" t="str">
        <f t="shared" si="94"/>
        <v xml:space="preserve"> </v>
      </c>
      <c r="CT24" s="350" t="str">
        <f t="shared" si="95"/>
        <v xml:space="preserve"> </v>
      </c>
      <c r="CU24" s="360" t="str">
        <f t="shared" si="96"/>
        <v xml:space="preserve"> </v>
      </c>
      <c r="CV24" s="361" t="str">
        <f t="shared" si="97"/>
        <v xml:space="preserve"> </v>
      </c>
      <c r="CW24" s="362" t="str">
        <f t="shared" si="98"/>
        <v xml:space="preserve"> </v>
      </c>
      <c r="CX24" s="372" t="str">
        <f t="shared" si="99"/>
        <v xml:space="preserve"> </v>
      </c>
      <c r="CY24" s="373" t="str">
        <f t="shared" si="100"/>
        <v xml:space="preserve"> </v>
      </c>
      <c r="CZ24" s="374" t="str">
        <f t="shared" si="101"/>
        <v xml:space="preserve"> </v>
      </c>
      <c r="DA24" s="384" t="str">
        <f t="shared" si="102"/>
        <v xml:space="preserve"> </v>
      </c>
      <c r="DB24" s="385" t="str">
        <f t="shared" si="103"/>
        <v xml:space="preserve"> </v>
      </c>
      <c r="DC24" s="386" t="str">
        <f t="shared" si="104"/>
        <v xml:space="preserve"> </v>
      </c>
      <c r="DD24" s="312" t="str">
        <f t="shared" si="105"/>
        <v xml:space="preserve"> </v>
      </c>
      <c r="DE24" s="313" t="str">
        <f t="shared" si="106"/>
        <v xml:space="preserve"> </v>
      </c>
      <c r="DF24" s="314" t="str">
        <f t="shared" si="107"/>
        <v xml:space="preserve"> </v>
      </c>
      <c r="DG24" s="324" t="str">
        <f t="shared" si="108"/>
        <v xml:space="preserve"> </v>
      </c>
      <c r="DH24" s="325" t="str">
        <f t="shared" si="109"/>
        <v xml:space="preserve"> </v>
      </c>
      <c r="DI24" s="326" t="str">
        <f t="shared" si="110"/>
        <v xml:space="preserve"> </v>
      </c>
      <c r="DJ24" s="336" t="str">
        <f t="shared" si="111"/>
        <v xml:space="preserve"> </v>
      </c>
      <c r="DK24" s="337" t="str">
        <f t="shared" si="112"/>
        <v xml:space="preserve"> </v>
      </c>
      <c r="DL24" s="338" t="str">
        <f t="shared" si="113"/>
        <v xml:space="preserve"> </v>
      </c>
      <c r="DM24" s="348" t="str">
        <f t="shared" si="114"/>
        <v xml:space="preserve"> </v>
      </c>
      <c r="DN24" s="349" t="str">
        <f t="shared" si="115"/>
        <v xml:space="preserve"> </v>
      </c>
      <c r="DO24" s="350" t="str">
        <f t="shared" si="116"/>
        <v xml:space="preserve"> </v>
      </c>
      <c r="DP24" s="360" t="str">
        <f t="shared" si="117"/>
        <v xml:space="preserve"> </v>
      </c>
      <c r="DQ24" s="361" t="str">
        <f t="shared" si="118"/>
        <v xml:space="preserve"> </v>
      </c>
      <c r="DR24" s="362" t="str">
        <f t="shared" si="119"/>
        <v xml:space="preserve"> </v>
      </c>
      <c r="DS24" s="372" t="str">
        <f t="shared" si="120"/>
        <v xml:space="preserve"> </v>
      </c>
      <c r="DT24" s="373" t="str">
        <f t="shared" si="121"/>
        <v xml:space="preserve"> </v>
      </c>
      <c r="DU24" s="374" t="str">
        <f t="shared" si="122"/>
        <v xml:space="preserve"> </v>
      </c>
      <c r="DV24" s="384" t="str">
        <f t="shared" si="123"/>
        <v xml:space="preserve"> </v>
      </c>
      <c r="DW24" s="385" t="str">
        <f t="shared" si="124"/>
        <v xml:space="preserve"> </v>
      </c>
      <c r="DX24" s="386" t="str">
        <f t="shared" si="125"/>
        <v xml:space="preserve"> </v>
      </c>
    </row>
    <row r="25" spans="1:128">
      <c r="A25" s="244">
        <v>20</v>
      </c>
      <c r="B25" s="247" t="s">
        <v>207</v>
      </c>
      <c r="C25" s="312" t="str">
        <f t="shared" si="0"/>
        <v xml:space="preserve"> </v>
      </c>
      <c r="D25" s="313" t="str">
        <f t="shared" si="1"/>
        <v xml:space="preserve"> </v>
      </c>
      <c r="E25" s="314" t="str">
        <f t="shared" si="2"/>
        <v xml:space="preserve"> </v>
      </c>
      <c r="F25" s="324" t="str">
        <f t="shared" si="3"/>
        <v xml:space="preserve"> </v>
      </c>
      <c r="G25" s="325" t="str">
        <f t="shared" si="4"/>
        <v xml:space="preserve"> </v>
      </c>
      <c r="H25" s="326" t="str">
        <f t="shared" si="5"/>
        <v xml:space="preserve"> </v>
      </c>
      <c r="I25" s="336" t="str">
        <f t="shared" si="6"/>
        <v xml:space="preserve"> </v>
      </c>
      <c r="J25" s="337" t="str">
        <f t="shared" si="7"/>
        <v xml:space="preserve"> </v>
      </c>
      <c r="K25" s="338" t="str">
        <f t="shared" si="8"/>
        <v xml:space="preserve"> </v>
      </c>
      <c r="L25" s="348" t="str">
        <f t="shared" si="9"/>
        <v xml:space="preserve"> </v>
      </c>
      <c r="M25" s="349" t="str">
        <f t="shared" si="10"/>
        <v xml:space="preserve"> </v>
      </c>
      <c r="N25" s="350" t="str">
        <f t="shared" si="11"/>
        <v xml:space="preserve"> </v>
      </c>
      <c r="O25" s="360" t="str">
        <f t="shared" si="12"/>
        <v xml:space="preserve"> </v>
      </c>
      <c r="P25" s="361" t="str">
        <f t="shared" si="13"/>
        <v xml:space="preserve"> </v>
      </c>
      <c r="Q25" s="362" t="str">
        <f t="shared" si="14"/>
        <v xml:space="preserve"> </v>
      </c>
      <c r="R25" s="372" t="str">
        <f t="shared" si="15"/>
        <v xml:space="preserve"> </v>
      </c>
      <c r="S25" s="373" t="str">
        <f t="shared" si="16"/>
        <v xml:space="preserve"> </v>
      </c>
      <c r="T25" s="374" t="str">
        <f t="shared" si="17"/>
        <v xml:space="preserve"> </v>
      </c>
      <c r="U25" s="384" t="str">
        <f t="shared" si="18"/>
        <v xml:space="preserve"> </v>
      </c>
      <c r="V25" s="385" t="str">
        <f t="shared" si="19"/>
        <v xml:space="preserve"> </v>
      </c>
      <c r="W25" s="386" t="str">
        <f t="shared" si="20"/>
        <v xml:space="preserve"> </v>
      </c>
      <c r="X25" s="312" t="str">
        <f t="shared" si="21"/>
        <v xml:space="preserve"> </v>
      </c>
      <c r="Y25" s="313" t="str">
        <f t="shared" si="22"/>
        <v xml:space="preserve"> </v>
      </c>
      <c r="Z25" s="314" t="str">
        <f t="shared" si="23"/>
        <v xml:space="preserve"> </v>
      </c>
      <c r="AA25" s="324" t="str">
        <f t="shared" si="24"/>
        <v xml:space="preserve"> </v>
      </c>
      <c r="AB25" s="325" t="str">
        <f t="shared" si="25"/>
        <v xml:space="preserve"> </v>
      </c>
      <c r="AC25" s="326" t="str">
        <f t="shared" si="26"/>
        <v xml:space="preserve"> </v>
      </c>
      <c r="AD25" s="336" t="str">
        <f t="shared" si="27"/>
        <v xml:space="preserve"> </v>
      </c>
      <c r="AE25" s="337" t="str">
        <f t="shared" si="28"/>
        <v xml:space="preserve"> </v>
      </c>
      <c r="AF25" s="338" t="str">
        <f t="shared" si="29"/>
        <v xml:space="preserve"> </v>
      </c>
      <c r="AG25" s="348" t="str">
        <f t="shared" si="30"/>
        <v xml:space="preserve"> </v>
      </c>
      <c r="AH25" s="349" t="str">
        <f t="shared" si="31"/>
        <v xml:space="preserve"> </v>
      </c>
      <c r="AI25" s="350" t="str">
        <f t="shared" si="32"/>
        <v xml:space="preserve"> </v>
      </c>
      <c r="AJ25" s="360" t="str">
        <f t="shared" si="33"/>
        <v xml:space="preserve"> </v>
      </c>
      <c r="AK25" s="361" t="str">
        <f t="shared" si="34"/>
        <v xml:space="preserve"> </v>
      </c>
      <c r="AL25" s="362" t="str">
        <f t="shared" si="35"/>
        <v xml:space="preserve"> </v>
      </c>
      <c r="AM25" s="372" t="str">
        <f t="shared" si="36"/>
        <v xml:space="preserve"> </v>
      </c>
      <c r="AN25" s="373" t="str">
        <f t="shared" si="37"/>
        <v xml:space="preserve"> </v>
      </c>
      <c r="AO25" s="374" t="str">
        <f t="shared" si="38"/>
        <v xml:space="preserve"> </v>
      </c>
      <c r="AP25" s="384" t="str">
        <f t="shared" si="39"/>
        <v xml:space="preserve"> </v>
      </c>
      <c r="AQ25" s="385" t="str">
        <f t="shared" si="40"/>
        <v xml:space="preserve"> </v>
      </c>
      <c r="AR25" s="386" t="str">
        <f t="shared" si="41"/>
        <v xml:space="preserve"> </v>
      </c>
      <c r="AS25" s="312" t="str">
        <f t="shared" si="42"/>
        <v xml:space="preserve"> </v>
      </c>
      <c r="AT25" s="313" t="str">
        <f t="shared" si="43"/>
        <v xml:space="preserve"> </v>
      </c>
      <c r="AU25" s="314" t="str">
        <f t="shared" si="44"/>
        <v xml:space="preserve"> </v>
      </c>
      <c r="AV25" s="324" t="str">
        <f t="shared" si="45"/>
        <v xml:space="preserve"> </v>
      </c>
      <c r="AW25" s="325" t="str">
        <f t="shared" si="46"/>
        <v xml:space="preserve"> </v>
      </c>
      <c r="AX25" s="326" t="str">
        <f t="shared" si="47"/>
        <v xml:space="preserve"> </v>
      </c>
      <c r="AY25" s="336" t="str">
        <f t="shared" si="48"/>
        <v xml:space="preserve"> </v>
      </c>
      <c r="AZ25" s="337" t="str">
        <f t="shared" si="49"/>
        <v xml:space="preserve"> </v>
      </c>
      <c r="BA25" s="338" t="str">
        <f t="shared" si="50"/>
        <v xml:space="preserve"> </v>
      </c>
      <c r="BB25" s="348" t="str">
        <f t="shared" si="51"/>
        <v xml:space="preserve"> </v>
      </c>
      <c r="BC25" s="349" t="str">
        <f t="shared" si="52"/>
        <v xml:space="preserve"> </v>
      </c>
      <c r="BD25" s="350" t="str">
        <f t="shared" si="53"/>
        <v xml:space="preserve"> </v>
      </c>
      <c r="BE25" s="360" t="str">
        <f t="shared" si="54"/>
        <v xml:space="preserve"> </v>
      </c>
      <c r="BF25" s="361" t="str">
        <f t="shared" si="55"/>
        <v xml:space="preserve"> </v>
      </c>
      <c r="BG25" s="362" t="str">
        <f t="shared" si="56"/>
        <v xml:space="preserve"> </v>
      </c>
      <c r="BH25" s="372" t="str">
        <f t="shared" si="57"/>
        <v xml:space="preserve"> </v>
      </c>
      <c r="BI25" s="373" t="str">
        <f t="shared" si="58"/>
        <v xml:space="preserve"> </v>
      </c>
      <c r="BJ25" s="374" t="str">
        <f t="shared" si="59"/>
        <v xml:space="preserve"> </v>
      </c>
      <c r="BK25" s="384" t="str">
        <f t="shared" si="60"/>
        <v xml:space="preserve"> </v>
      </c>
      <c r="BL25" s="385" t="str">
        <f t="shared" si="61"/>
        <v xml:space="preserve"> </v>
      </c>
      <c r="BM25" s="386" t="str">
        <f t="shared" si="62"/>
        <v xml:space="preserve"> </v>
      </c>
      <c r="BN25" s="312" t="str">
        <f t="shared" si="63"/>
        <v xml:space="preserve"> </v>
      </c>
      <c r="BO25" s="313" t="str">
        <f t="shared" si="64"/>
        <v xml:space="preserve"> </v>
      </c>
      <c r="BP25" s="314" t="str">
        <f t="shared" si="65"/>
        <v xml:space="preserve"> </v>
      </c>
      <c r="BQ25" s="324" t="str">
        <f t="shared" si="66"/>
        <v xml:space="preserve"> </v>
      </c>
      <c r="BR25" s="325" t="str">
        <f t="shared" si="67"/>
        <v xml:space="preserve"> </v>
      </c>
      <c r="BS25" s="326" t="str">
        <f t="shared" si="68"/>
        <v xml:space="preserve"> </v>
      </c>
      <c r="BT25" s="336" t="str">
        <f t="shared" si="69"/>
        <v xml:space="preserve"> </v>
      </c>
      <c r="BU25" s="337" t="str">
        <f t="shared" si="70"/>
        <v xml:space="preserve"> </v>
      </c>
      <c r="BV25" s="338" t="str">
        <f t="shared" si="71"/>
        <v xml:space="preserve"> </v>
      </c>
      <c r="BW25" s="348" t="str">
        <f t="shared" si="72"/>
        <v xml:space="preserve"> </v>
      </c>
      <c r="BX25" s="349" t="str">
        <f t="shared" si="73"/>
        <v xml:space="preserve"> </v>
      </c>
      <c r="BY25" s="350" t="str">
        <f t="shared" si="74"/>
        <v xml:space="preserve"> </v>
      </c>
      <c r="BZ25" s="360" t="str">
        <f t="shared" si="75"/>
        <v xml:space="preserve"> </v>
      </c>
      <c r="CA25" s="361" t="str">
        <f t="shared" si="76"/>
        <v xml:space="preserve"> </v>
      </c>
      <c r="CB25" s="362" t="str">
        <f t="shared" si="77"/>
        <v xml:space="preserve"> </v>
      </c>
      <c r="CC25" s="372" t="str">
        <f t="shared" si="78"/>
        <v xml:space="preserve"> </v>
      </c>
      <c r="CD25" s="373" t="str">
        <f t="shared" si="79"/>
        <v xml:space="preserve"> </v>
      </c>
      <c r="CE25" s="374" t="str">
        <f t="shared" si="80"/>
        <v xml:space="preserve"> </v>
      </c>
      <c r="CF25" s="384" t="str">
        <f t="shared" si="81"/>
        <v xml:space="preserve"> </v>
      </c>
      <c r="CG25" s="385" t="str">
        <f t="shared" si="82"/>
        <v xml:space="preserve"> </v>
      </c>
      <c r="CH25" s="386" t="str">
        <f t="shared" si="83"/>
        <v xml:space="preserve"> </v>
      </c>
      <c r="CI25" s="312" t="str">
        <f t="shared" si="84"/>
        <v xml:space="preserve"> </v>
      </c>
      <c r="CJ25" s="313" t="str">
        <f t="shared" si="85"/>
        <v xml:space="preserve"> </v>
      </c>
      <c r="CK25" s="314" t="str">
        <f t="shared" si="86"/>
        <v xml:space="preserve"> </v>
      </c>
      <c r="CL25" s="324" t="str">
        <f t="shared" si="87"/>
        <v xml:space="preserve"> </v>
      </c>
      <c r="CM25" s="325" t="str">
        <f t="shared" si="88"/>
        <v xml:space="preserve"> </v>
      </c>
      <c r="CN25" s="326" t="str">
        <f t="shared" si="89"/>
        <v xml:space="preserve"> </v>
      </c>
      <c r="CO25" s="336" t="str">
        <f t="shared" si="90"/>
        <v xml:space="preserve"> </v>
      </c>
      <c r="CP25" s="337" t="str">
        <f t="shared" si="91"/>
        <v xml:space="preserve"> </v>
      </c>
      <c r="CQ25" s="338" t="str">
        <f t="shared" si="92"/>
        <v xml:space="preserve"> </v>
      </c>
      <c r="CR25" s="348" t="str">
        <f t="shared" si="93"/>
        <v xml:space="preserve"> </v>
      </c>
      <c r="CS25" s="349" t="str">
        <f t="shared" si="94"/>
        <v xml:space="preserve"> </v>
      </c>
      <c r="CT25" s="350" t="str">
        <f t="shared" si="95"/>
        <v xml:space="preserve"> </v>
      </c>
      <c r="CU25" s="360" t="str">
        <f t="shared" si="96"/>
        <v xml:space="preserve"> </v>
      </c>
      <c r="CV25" s="361" t="str">
        <f t="shared" si="97"/>
        <v xml:space="preserve"> </v>
      </c>
      <c r="CW25" s="362" t="str">
        <f t="shared" si="98"/>
        <v xml:space="preserve"> </v>
      </c>
      <c r="CX25" s="372" t="str">
        <f t="shared" si="99"/>
        <v xml:space="preserve"> </v>
      </c>
      <c r="CY25" s="373" t="str">
        <f t="shared" si="100"/>
        <v xml:space="preserve"> </v>
      </c>
      <c r="CZ25" s="374" t="str">
        <f t="shared" si="101"/>
        <v xml:space="preserve"> </v>
      </c>
      <c r="DA25" s="384" t="str">
        <f t="shared" si="102"/>
        <v xml:space="preserve"> </v>
      </c>
      <c r="DB25" s="385" t="str">
        <f t="shared" si="103"/>
        <v xml:space="preserve"> </v>
      </c>
      <c r="DC25" s="386" t="str">
        <f t="shared" si="104"/>
        <v xml:space="preserve"> </v>
      </c>
      <c r="DD25" s="312" t="str">
        <f t="shared" si="105"/>
        <v xml:space="preserve"> </v>
      </c>
      <c r="DE25" s="313" t="str">
        <f t="shared" si="106"/>
        <v xml:space="preserve"> </v>
      </c>
      <c r="DF25" s="314" t="str">
        <f t="shared" si="107"/>
        <v xml:space="preserve"> </v>
      </c>
      <c r="DG25" s="324" t="str">
        <f t="shared" si="108"/>
        <v xml:space="preserve"> </v>
      </c>
      <c r="DH25" s="325" t="str">
        <f t="shared" si="109"/>
        <v xml:space="preserve"> </v>
      </c>
      <c r="DI25" s="326" t="str">
        <f t="shared" si="110"/>
        <v xml:space="preserve"> </v>
      </c>
      <c r="DJ25" s="336" t="str">
        <f t="shared" si="111"/>
        <v xml:space="preserve"> </v>
      </c>
      <c r="DK25" s="337" t="str">
        <f t="shared" si="112"/>
        <v xml:space="preserve"> </v>
      </c>
      <c r="DL25" s="338" t="str">
        <f t="shared" si="113"/>
        <v xml:space="preserve"> </v>
      </c>
      <c r="DM25" s="348" t="str">
        <f t="shared" si="114"/>
        <v xml:space="preserve"> </v>
      </c>
      <c r="DN25" s="349" t="str">
        <f t="shared" si="115"/>
        <v xml:space="preserve"> </v>
      </c>
      <c r="DO25" s="350" t="str">
        <f t="shared" si="116"/>
        <v xml:space="preserve"> </v>
      </c>
      <c r="DP25" s="360" t="str">
        <f t="shared" si="117"/>
        <v xml:space="preserve"> </v>
      </c>
      <c r="DQ25" s="361" t="str">
        <f t="shared" si="118"/>
        <v xml:space="preserve"> </v>
      </c>
      <c r="DR25" s="362" t="str">
        <f t="shared" si="119"/>
        <v xml:space="preserve"> </v>
      </c>
      <c r="DS25" s="372" t="str">
        <f t="shared" si="120"/>
        <v xml:space="preserve"> </v>
      </c>
      <c r="DT25" s="373" t="str">
        <f t="shared" si="121"/>
        <v xml:space="preserve"> </v>
      </c>
      <c r="DU25" s="374" t="str">
        <f t="shared" si="122"/>
        <v xml:space="preserve"> </v>
      </c>
      <c r="DV25" s="384" t="str">
        <f t="shared" si="123"/>
        <v xml:space="preserve"> </v>
      </c>
      <c r="DW25" s="385" t="str">
        <f t="shared" si="124"/>
        <v xml:space="preserve"> </v>
      </c>
      <c r="DX25" s="386" t="str">
        <f t="shared" si="125"/>
        <v xml:space="preserve"> </v>
      </c>
    </row>
    <row r="26" spans="1:128">
      <c r="A26" s="244">
        <v>21</v>
      </c>
      <c r="B26" s="247" t="s">
        <v>8</v>
      </c>
      <c r="C26" s="312" t="str">
        <f t="shared" si="0"/>
        <v xml:space="preserve"> </v>
      </c>
      <c r="D26" s="313" t="str">
        <f t="shared" si="1"/>
        <v xml:space="preserve"> </v>
      </c>
      <c r="E26" s="314" t="str">
        <f t="shared" si="2"/>
        <v xml:space="preserve"> </v>
      </c>
      <c r="F26" s="324" t="str">
        <f t="shared" si="3"/>
        <v xml:space="preserve"> </v>
      </c>
      <c r="G26" s="325" t="str">
        <f t="shared" si="4"/>
        <v>T</v>
      </c>
      <c r="H26" s="326" t="str">
        <f t="shared" si="5"/>
        <v xml:space="preserve"> </v>
      </c>
      <c r="I26" s="336" t="str">
        <f t="shared" si="6"/>
        <v>T</v>
      </c>
      <c r="J26" s="337" t="str">
        <f t="shared" si="7"/>
        <v>T</v>
      </c>
      <c r="K26" s="338" t="str">
        <f t="shared" si="8"/>
        <v xml:space="preserve"> </v>
      </c>
      <c r="L26" s="348" t="str">
        <f t="shared" si="9"/>
        <v>T</v>
      </c>
      <c r="M26" s="349" t="str">
        <f t="shared" si="10"/>
        <v>T</v>
      </c>
      <c r="N26" s="350" t="str">
        <f t="shared" si="11"/>
        <v xml:space="preserve"> </v>
      </c>
      <c r="O26" s="360" t="str">
        <f t="shared" si="12"/>
        <v>T</v>
      </c>
      <c r="P26" s="361" t="str">
        <f t="shared" si="13"/>
        <v>T</v>
      </c>
      <c r="Q26" s="362" t="str">
        <f t="shared" si="14"/>
        <v xml:space="preserve"> </v>
      </c>
      <c r="R26" s="372" t="str">
        <f t="shared" si="15"/>
        <v>T</v>
      </c>
      <c r="S26" s="373" t="str">
        <f t="shared" si="16"/>
        <v>T</v>
      </c>
      <c r="T26" s="374" t="str">
        <f t="shared" si="17"/>
        <v xml:space="preserve"> </v>
      </c>
      <c r="U26" s="384" t="str">
        <f t="shared" si="18"/>
        <v>T</v>
      </c>
      <c r="V26" s="385" t="str">
        <f t="shared" si="19"/>
        <v>T</v>
      </c>
      <c r="W26" s="386" t="str">
        <f t="shared" si="20"/>
        <v xml:space="preserve"> </v>
      </c>
      <c r="X26" s="312" t="str">
        <f t="shared" si="21"/>
        <v xml:space="preserve"> </v>
      </c>
      <c r="Y26" s="313" t="str">
        <f t="shared" si="22"/>
        <v xml:space="preserve"> </v>
      </c>
      <c r="Z26" s="314" t="str">
        <f t="shared" si="23"/>
        <v xml:space="preserve"> </v>
      </c>
      <c r="AA26" s="324" t="str">
        <f t="shared" si="24"/>
        <v xml:space="preserve"> </v>
      </c>
      <c r="AB26" s="325" t="str">
        <f t="shared" si="25"/>
        <v xml:space="preserve"> </v>
      </c>
      <c r="AC26" s="326" t="str">
        <f t="shared" si="26"/>
        <v xml:space="preserve"> </v>
      </c>
      <c r="AD26" s="336" t="str">
        <f t="shared" si="27"/>
        <v xml:space="preserve"> </v>
      </c>
      <c r="AE26" s="337" t="str">
        <f t="shared" si="28"/>
        <v xml:space="preserve"> </v>
      </c>
      <c r="AF26" s="338" t="str">
        <f t="shared" si="29"/>
        <v xml:space="preserve"> </v>
      </c>
      <c r="AG26" s="348" t="str">
        <f t="shared" si="30"/>
        <v xml:space="preserve"> </v>
      </c>
      <c r="AH26" s="349" t="str">
        <f t="shared" si="31"/>
        <v>T</v>
      </c>
      <c r="AI26" s="350" t="str">
        <f t="shared" si="32"/>
        <v xml:space="preserve"> </v>
      </c>
      <c r="AJ26" s="360" t="str">
        <f t="shared" si="33"/>
        <v>T</v>
      </c>
      <c r="AK26" s="361" t="str">
        <f t="shared" si="34"/>
        <v>T</v>
      </c>
      <c r="AL26" s="362" t="str">
        <f t="shared" si="35"/>
        <v xml:space="preserve"> </v>
      </c>
      <c r="AM26" s="372" t="str">
        <f t="shared" si="36"/>
        <v>T</v>
      </c>
      <c r="AN26" s="373" t="str">
        <f t="shared" si="37"/>
        <v>T</v>
      </c>
      <c r="AO26" s="374" t="str">
        <f t="shared" si="38"/>
        <v xml:space="preserve"> </v>
      </c>
      <c r="AP26" s="384" t="str">
        <f t="shared" si="39"/>
        <v>T</v>
      </c>
      <c r="AQ26" s="385" t="str">
        <f t="shared" si="40"/>
        <v>T</v>
      </c>
      <c r="AR26" s="386" t="str">
        <f t="shared" si="41"/>
        <v xml:space="preserve"> </v>
      </c>
      <c r="AS26" s="312" t="str">
        <f t="shared" si="42"/>
        <v>T</v>
      </c>
      <c r="AT26" s="313" t="str">
        <f t="shared" si="43"/>
        <v>T</v>
      </c>
      <c r="AU26" s="314" t="str">
        <f t="shared" si="44"/>
        <v xml:space="preserve"> </v>
      </c>
      <c r="AV26" s="324" t="str">
        <f t="shared" si="45"/>
        <v>T</v>
      </c>
      <c r="AW26" s="325" t="str">
        <f t="shared" si="46"/>
        <v>T</v>
      </c>
      <c r="AX26" s="326" t="str">
        <f t="shared" si="47"/>
        <v xml:space="preserve"> </v>
      </c>
      <c r="AY26" s="336" t="str">
        <f t="shared" si="48"/>
        <v xml:space="preserve"> </v>
      </c>
      <c r="AZ26" s="337" t="str">
        <f t="shared" si="49"/>
        <v xml:space="preserve"> </v>
      </c>
      <c r="BA26" s="338" t="str">
        <f t="shared" si="50"/>
        <v xml:space="preserve"> </v>
      </c>
      <c r="BB26" s="348" t="str">
        <f t="shared" si="51"/>
        <v xml:space="preserve"> </v>
      </c>
      <c r="BC26" s="349" t="str">
        <f t="shared" si="52"/>
        <v xml:space="preserve"> </v>
      </c>
      <c r="BD26" s="350" t="str">
        <f t="shared" si="53"/>
        <v xml:space="preserve"> </v>
      </c>
      <c r="BE26" s="360" t="str">
        <f t="shared" si="54"/>
        <v xml:space="preserve"> </v>
      </c>
      <c r="BF26" s="361" t="str">
        <f t="shared" si="55"/>
        <v xml:space="preserve"> </v>
      </c>
      <c r="BG26" s="362" t="str">
        <f t="shared" si="56"/>
        <v xml:space="preserve"> </v>
      </c>
      <c r="BH26" s="372" t="str">
        <f t="shared" si="57"/>
        <v xml:space="preserve"> </v>
      </c>
      <c r="BI26" s="373" t="str">
        <f t="shared" si="58"/>
        <v>X</v>
      </c>
      <c r="BJ26" s="374" t="str">
        <f t="shared" si="59"/>
        <v xml:space="preserve"> </v>
      </c>
      <c r="BK26" s="384" t="str">
        <f t="shared" si="60"/>
        <v xml:space="preserve"> </v>
      </c>
      <c r="BL26" s="385" t="str">
        <f t="shared" si="61"/>
        <v>T</v>
      </c>
      <c r="BM26" s="386" t="str">
        <f t="shared" si="62"/>
        <v xml:space="preserve"> </v>
      </c>
      <c r="BN26" s="312" t="str">
        <f t="shared" si="63"/>
        <v>X</v>
      </c>
      <c r="BO26" s="313" t="str">
        <f t="shared" si="64"/>
        <v xml:space="preserve"> </v>
      </c>
      <c r="BP26" s="314" t="str">
        <f t="shared" si="65"/>
        <v xml:space="preserve"> </v>
      </c>
      <c r="BQ26" s="324" t="str">
        <f t="shared" si="66"/>
        <v>T</v>
      </c>
      <c r="BR26" s="325" t="str">
        <f t="shared" si="67"/>
        <v>X</v>
      </c>
      <c r="BS26" s="326" t="str">
        <f t="shared" si="68"/>
        <v xml:space="preserve"> </v>
      </c>
      <c r="BT26" s="336" t="str">
        <f t="shared" si="69"/>
        <v>X</v>
      </c>
      <c r="BU26" s="337" t="str">
        <f t="shared" si="70"/>
        <v>T</v>
      </c>
      <c r="BV26" s="338" t="str">
        <f t="shared" si="71"/>
        <v xml:space="preserve"> </v>
      </c>
      <c r="BW26" s="348" t="str">
        <f t="shared" si="72"/>
        <v>T</v>
      </c>
      <c r="BX26" s="349" t="str">
        <f t="shared" si="73"/>
        <v>T</v>
      </c>
      <c r="BY26" s="350" t="str">
        <f t="shared" si="74"/>
        <v xml:space="preserve"> </v>
      </c>
      <c r="BZ26" s="360" t="str">
        <f t="shared" si="75"/>
        <v xml:space="preserve"> </v>
      </c>
      <c r="CA26" s="361" t="str">
        <f t="shared" si="76"/>
        <v>T</v>
      </c>
      <c r="CB26" s="362" t="str">
        <f t="shared" si="77"/>
        <v xml:space="preserve"> </v>
      </c>
      <c r="CC26" s="372" t="str">
        <f t="shared" si="78"/>
        <v>X</v>
      </c>
      <c r="CD26" s="373" t="str">
        <f t="shared" si="79"/>
        <v xml:space="preserve"> </v>
      </c>
      <c r="CE26" s="374" t="str">
        <f t="shared" si="80"/>
        <v xml:space="preserve"> </v>
      </c>
      <c r="CF26" s="384" t="str">
        <f t="shared" si="81"/>
        <v xml:space="preserve"> </v>
      </c>
      <c r="CG26" s="385" t="str">
        <f t="shared" si="82"/>
        <v>X</v>
      </c>
      <c r="CH26" s="386" t="str">
        <f t="shared" si="83"/>
        <v xml:space="preserve"> </v>
      </c>
      <c r="CI26" s="312" t="str">
        <f t="shared" si="84"/>
        <v>X</v>
      </c>
      <c r="CJ26" s="313" t="str">
        <f t="shared" si="85"/>
        <v>X</v>
      </c>
      <c r="CK26" s="314" t="str">
        <f t="shared" si="86"/>
        <v xml:space="preserve"> </v>
      </c>
      <c r="CL26" s="324" t="str">
        <f t="shared" si="87"/>
        <v xml:space="preserve"> </v>
      </c>
      <c r="CM26" s="325" t="str">
        <f t="shared" si="88"/>
        <v>X</v>
      </c>
      <c r="CN26" s="326" t="str">
        <f t="shared" si="89"/>
        <v xml:space="preserve"> </v>
      </c>
      <c r="CO26" s="336" t="str">
        <f t="shared" si="90"/>
        <v xml:space="preserve"> </v>
      </c>
      <c r="CP26" s="337" t="str">
        <f t="shared" si="91"/>
        <v>X</v>
      </c>
      <c r="CQ26" s="338" t="str">
        <f t="shared" si="92"/>
        <v xml:space="preserve"> </v>
      </c>
      <c r="CR26" s="348" t="str">
        <f t="shared" si="93"/>
        <v xml:space="preserve"> </v>
      </c>
      <c r="CS26" s="349" t="str">
        <f t="shared" si="94"/>
        <v>X</v>
      </c>
      <c r="CT26" s="350" t="str">
        <f t="shared" si="95"/>
        <v xml:space="preserve"> </v>
      </c>
      <c r="CU26" s="360" t="str">
        <f t="shared" si="96"/>
        <v xml:space="preserve"> </v>
      </c>
      <c r="CV26" s="361" t="str">
        <f t="shared" si="97"/>
        <v xml:space="preserve"> </v>
      </c>
      <c r="CW26" s="362" t="str">
        <f t="shared" si="98"/>
        <v xml:space="preserve"> </v>
      </c>
      <c r="CX26" s="372" t="str">
        <f t="shared" si="99"/>
        <v xml:space="preserve"> </v>
      </c>
      <c r="CY26" s="373" t="str">
        <f t="shared" si="100"/>
        <v xml:space="preserve"> </v>
      </c>
      <c r="CZ26" s="374" t="str">
        <f t="shared" si="101"/>
        <v xml:space="preserve"> </v>
      </c>
      <c r="DA26" s="384" t="str">
        <f t="shared" si="102"/>
        <v xml:space="preserve"> </v>
      </c>
      <c r="DB26" s="385" t="str">
        <f t="shared" si="103"/>
        <v xml:space="preserve"> </v>
      </c>
      <c r="DC26" s="386" t="str">
        <f t="shared" si="104"/>
        <v xml:space="preserve"> </v>
      </c>
      <c r="DD26" s="312" t="str">
        <f t="shared" si="105"/>
        <v xml:space="preserve"> </v>
      </c>
      <c r="DE26" s="313" t="str">
        <f t="shared" si="106"/>
        <v xml:space="preserve"> </v>
      </c>
      <c r="DF26" s="314" t="str">
        <f t="shared" si="107"/>
        <v xml:space="preserve"> </v>
      </c>
      <c r="DG26" s="324" t="str">
        <f t="shared" si="108"/>
        <v xml:space="preserve"> </v>
      </c>
      <c r="DH26" s="325" t="str">
        <f t="shared" si="109"/>
        <v xml:space="preserve"> </v>
      </c>
      <c r="DI26" s="326" t="str">
        <f t="shared" si="110"/>
        <v xml:space="preserve"> </v>
      </c>
      <c r="DJ26" s="336" t="str">
        <f t="shared" si="111"/>
        <v xml:space="preserve"> </v>
      </c>
      <c r="DK26" s="337" t="str">
        <f t="shared" si="112"/>
        <v xml:space="preserve"> </v>
      </c>
      <c r="DL26" s="338" t="str">
        <f t="shared" si="113"/>
        <v xml:space="preserve"> </v>
      </c>
      <c r="DM26" s="348" t="str">
        <f t="shared" si="114"/>
        <v xml:space="preserve"> </v>
      </c>
      <c r="DN26" s="349" t="str">
        <f t="shared" si="115"/>
        <v xml:space="preserve"> </v>
      </c>
      <c r="DO26" s="350" t="str">
        <f t="shared" si="116"/>
        <v xml:space="preserve"> </v>
      </c>
      <c r="DP26" s="360" t="str">
        <f t="shared" si="117"/>
        <v xml:space="preserve"> </v>
      </c>
      <c r="DQ26" s="361" t="str">
        <f t="shared" si="118"/>
        <v xml:space="preserve"> </v>
      </c>
      <c r="DR26" s="362" t="str">
        <f t="shared" si="119"/>
        <v xml:space="preserve"> </v>
      </c>
      <c r="DS26" s="372" t="str">
        <f t="shared" si="120"/>
        <v xml:space="preserve"> </v>
      </c>
      <c r="DT26" s="373" t="str">
        <f t="shared" si="121"/>
        <v xml:space="preserve"> </v>
      </c>
      <c r="DU26" s="374" t="str">
        <f t="shared" si="122"/>
        <v xml:space="preserve"> </v>
      </c>
      <c r="DV26" s="384" t="str">
        <f t="shared" si="123"/>
        <v xml:space="preserve"> </v>
      </c>
      <c r="DW26" s="385" t="str">
        <f t="shared" si="124"/>
        <v xml:space="preserve"> </v>
      </c>
      <c r="DX26" s="386" t="str">
        <f t="shared" si="125"/>
        <v xml:space="preserve"> </v>
      </c>
    </row>
    <row r="27" spans="1:128">
      <c r="A27" s="244">
        <v>22</v>
      </c>
      <c r="B27" s="247" t="s">
        <v>18</v>
      </c>
      <c r="C27" s="312" t="str">
        <f t="shared" si="0"/>
        <v xml:space="preserve"> </v>
      </c>
      <c r="D27" s="313" t="str">
        <f t="shared" si="1"/>
        <v xml:space="preserve"> </v>
      </c>
      <c r="E27" s="314" t="str">
        <f t="shared" si="2"/>
        <v xml:space="preserve"> </v>
      </c>
      <c r="F27" s="324" t="str">
        <f t="shared" si="3"/>
        <v xml:space="preserve"> </v>
      </c>
      <c r="G27" s="325" t="str">
        <f t="shared" si="4"/>
        <v xml:space="preserve"> </v>
      </c>
      <c r="H27" s="326" t="str">
        <f t="shared" si="5"/>
        <v xml:space="preserve"> </v>
      </c>
      <c r="I27" s="336" t="str">
        <f t="shared" si="6"/>
        <v>T</v>
      </c>
      <c r="J27" s="337" t="str">
        <f t="shared" si="7"/>
        <v>T</v>
      </c>
      <c r="K27" s="338" t="str">
        <f t="shared" si="8"/>
        <v xml:space="preserve"> </v>
      </c>
      <c r="L27" s="348" t="str">
        <f t="shared" si="9"/>
        <v>T</v>
      </c>
      <c r="M27" s="349" t="str">
        <f t="shared" si="10"/>
        <v>T</v>
      </c>
      <c r="N27" s="350" t="str">
        <f t="shared" si="11"/>
        <v xml:space="preserve"> </v>
      </c>
      <c r="O27" s="360" t="str">
        <f t="shared" si="12"/>
        <v>T</v>
      </c>
      <c r="P27" s="361" t="str">
        <f t="shared" si="13"/>
        <v>T</v>
      </c>
      <c r="Q27" s="362" t="str">
        <f t="shared" si="14"/>
        <v xml:space="preserve"> </v>
      </c>
      <c r="R27" s="372" t="str">
        <f t="shared" si="15"/>
        <v>T</v>
      </c>
      <c r="S27" s="373" t="str">
        <f t="shared" si="16"/>
        <v>T</v>
      </c>
      <c r="T27" s="374" t="str">
        <f t="shared" si="17"/>
        <v xml:space="preserve"> </v>
      </c>
      <c r="U27" s="384" t="str">
        <f t="shared" si="18"/>
        <v>T</v>
      </c>
      <c r="V27" s="385" t="str">
        <f t="shared" si="19"/>
        <v>X</v>
      </c>
      <c r="W27" s="386" t="str">
        <f t="shared" si="20"/>
        <v xml:space="preserve"> </v>
      </c>
      <c r="X27" s="312" t="str">
        <f t="shared" si="21"/>
        <v xml:space="preserve"> </v>
      </c>
      <c r="Y27" s="313" t="str">
        <f t="shared" si="22"/>
        <v xml:space="preserve"> </v>
      </c>
      <c r="Z27" s="314" t="str">
        <f t="shared" si="23"/>
        <v xml:space="preserve"> </v>
      </c>
      <c r="AA27" s="324" t="str">
        <f t="shared" si="24"/>
        <v xml:space="preserve"> </v>
      </c>
      <c r="AB27" s="325" t="str">
        <f t="shared" si="25"/>
        <v xml:space="preserve"> </v>
      </c>
      <c r="AC27" s="326" t="str">
        <f t="shared" si="26"/>
        <v xml:space="preserve"> </v>
      </c>
      <c r="AD27" s="336" t="str">
        <f t="shared" si="27"/>
        <v xml:space="preserve"> </v>
      </c>
      <c r="AE27" s="337" t="str">
        <f t="shared" si="28"/>
        <v xml:space="preserve"> </v>
      </c>
      <c r="AF27" s="338" t="str">
        <f t="shared" si="29"/>
        <v xml:space="preserve"> </v>
      </c>
      <c r="AG27" s="348" t="str">
        <f t="shared" si="30"/>
        <v xml:space="preserve"> </v>
      </c>
      <c r="AH27" s="349" t="str">
        <f t="shared" si="31"/>
        <v xml:space="preserve"> </v>
      </c>
      <c r="AI27" s="350" t="str">
        <f t="shared" si="32"/>
        <v xml:space="preserve"> </v>
      </c>
      <c r="AJ27" s="360" t="str">
        <f t="shared" si="33"/>
        <v>T</v>
      </c>
      <c r="AK27" s="361" t="str">
        <f t="shared" si="34"/>
        <v>T</v>
      </c>
      <c r="AL27" s="362" t="str">
        <f t="shared" si="35"/>
        <v xml:space="preserve"> </v>
      </c>
      <c r="AM27" s="372" t="str">
        <f t="shared" si="36"/>
        <v>T</v>
      </c>
      <c r="AN27" s="373" t="str">
        <f t="shared" si="37"/>
        <v>T</v>
      </c>
      <c r="AO27" s="374" t="str">
        <f t="shared" si="38"/>
        <v xml:space="preserve"> </v>
      </c>
      <c r="AP27" s="384" t="str">
        <f t="shared" si="39"/>
        <v>T</v>
      </c>
      <c r="AQ27" s="385" t="str">
        <f t="shared" si="40"/>
        <v>T</v>
      </c>
      <c r="AR27" s="386" t="str">
        <f t="shared" si="41"/>
        <v xml:space="preserve"> </v>
      </c>
      <c r="AS27" s="312" t="str">
        <f t="shared" si="42"/>
        <v>T</v>
      </c>
      <c r="AT27" s="313" t="str">
        <f t="shared" si="43"/>
        <v>T</v>
      </c>
      <c r="AU27" s="314" t="str">
        <f t="shared" si="44"/>
        <v xml:space="preserve"> </v>
      </c>
      <c r="AV27" s="324" t="str">
        <f t="shared" si="45"/>
        <v>T</v>
      </c>
      <c r="AW27" s="325" t="str">
        <f t="shared" si="46"/>
        <v>X</v>
      </c>
      <c r="AX27" s="326" t="str">
        <f t="shared" si="47"/>
        <v xml:space="preserve"> </v>
      </c>
      <c r="AY27" s="336" t="str">
        <f t="shared" si="48"/>
        <v xml:space="preserve"> </v>
      </c>
      <c r="AZ27" s="337" t="str">
        <f t="shared" si="49"/>
        <v xml:space="preserve"> </v>
      </c>
      <c r="BA27" s="338" t="str">
        <f t="shared" si="50"/>
        <v xml:space="preserve"> </v>
      </c>
      <c r="BB27" s="348" t="str">
        <f t="shared" si="51"/>
        <v xml:space="preserve"> </v>
      </c>
      <c r="BC27" s="349" t="str">
        <f t="shared" si="52"/>
        <v xml:space="preserve"> </v>
      </c>
      <c r="BD27" s="350" t="str">
        <f t="shared" si="53"/>
        <v xml:space="preserve"> </v>
      </c>
      <c r="BE27" s="360" t="str">
        <f t="shared" si="54"/>
        <v xml:space="preserve"> </v>
      </c>
      <c r="BF27" s="361" t="str">
        <f t="shared" si="55"/>
        <v xml:space="preserve"> </v>
      </c>
      <c r="BG27" s="362" t="str">
        <f t="shared" si="56"/>
        <v xml:space="preserve"> </v>
      </c>
      <c r="BH27" s="372" t="str">
        <f t="shared" si="57"/>
        <v xml:space="preserve"> </v>
      </c>
      <c r="BI27" s="373" t="str">
        <f t="shared" si="58"/>
        <v xml:space="preserve"> </v>
      </c>
      <c r="BJ27" s="374" t="str">
        <f t="shared" si="59"/>
        <v xml:space="preserve"> </v>
      </c>
      <c r="BK27" s="384" t="str">
        <f t="shared" si="60"/>
        <v xml:space="preserve"> </v>
      </c>
      <c r="BL27" s="385" t="str">
        <f t="shared" si="61"/>
        <v>X</v>
      </c>
      <c r="BM27" s="386" t="str">
        <f t="shared" si="62"/>
        <v xml:space="preserve"> </v>
      </c>
      <c r="BN27" s="312" t="str">
        <f t="shared" si="63"/>
        <v>X</v>
      </c>
      <c r="BO27" s="313" t="str">
        <f t="shared" si="64"/>
        <v>T</v>
      </c>
      <c r="BP27" s="314" t="str">
        <f t="shared" si="65"/>
        <v xml:space="preserve"> </v>
      </c>
      <c r="BQ27" s="324" t="str">
        <f t="shared" si="66"/>
        <v>X</v>
      </c>
      <c r="BR27" s="325" t="str">
        <f t="shared" si="67"/>
        <v>T</v>
      </c>
      <c r="BS27" s="326" t="str">
        <f t="shared" si="68"/>
        <v xml:space="preserve"> </v>
      </c>
      <c r="BT27" s="336" t="str">
        <f t="shared" si="69"/>
        <v>T</v>
      </c>
      <c r="BU27" s="337" t="str">
        <f t="shared" si="70"/>
        <v>T</v>
      </c>
      <c r="BV27" s="338" t="str">
        <f t="shared" si="71"/>
        <v xml:space="preserve"> </v>
      </c>
      <c r="BW27" s="348" t="str">
        <f t="shared" si="72"/>
        <v>T</v>
      </c>
      <c r="BX27" s="349" t="str">
        <f t="shared" si="73"/>
        <v>X</v>
      </c>
      <c r="BY27" s="350" t="str">
        <f t="shared" si="74"/>
        <v xml:space="preserve"> </v>
      </c>
      <c r="BZ27" s="360" t="str">
        <f t="shared" si="75"/>
        <v>X</v>
      </c>
      <c r="CA27" s="361" t="str">
        <f t="shared" si="76"/>
        <v xml:space="preserve"> </v>
      </c>
      <c r="CB27" s="362" t="str">
        <f t="shared" si="77"/>
        <v xml:space="preserve"> </v>
      </c>
      <c r="CC27" s="372" t="str">
        <f t="shared" si="78"/>
        <v xml:space="preserve"> </v>
      </c>
      <c r="CD27" s="373" t="str">
        <f t="shared" si="79"/>
        <v xml:space="preserve"> </v>
      </c>
      <c r="CE27" s="374" t="str">
        <f t="shared" si="80"/>
        <v xml:space="preserve"> </v>
      </c>
      <c r="CF27" s="384" t="str">
        <f t="shared" si="81"/>
        <v>X</v>
      </c>
      <c r="CG27" s="385" t="str">
        <f t="shared" si="82"/>
        <v xml:space="preserve"> </v>
      </c>
      <c r="CH27" s="386" t="str">
        <f t="shared" si="83"/>
        <v xml:space="preserve"> </v>
      </c>
      <c r="CI27" s="312" t="str">
        <f t="shared" si="84"/>
        <v>X</v>
      </c>
      <c r="CJ27" s="313" t="str">
        <f t="shared" si="85"/>
        <v xml:space="preserve"> </v>
      </c>
      <c r="CK27" s="314" t="str">
        <f t="shared" si="86"/>
        <v xml:space="preserve"> </v>
      </c>
      <c r="CL27" s="324" t="str">
        <f t="shared" si="87"/>
        <v xml:space="preserve"> </v>
      </c>
      <c r="CM27" s="325" t="str">
        <f t="shared" si="88"/>
        <v xml:space="preserve"> </v>
      </c>
      <c r="CN27" s="326" t="str">
        <f t="shared" si="89"/>
        <v xml:space="preserve"> </v>
      </c>
      <c r="CO27" s="336" t="str">
        <f t="shared" si="90"/>
        <v>X</v>
      </c>
      <c r="CP27" s="337" t="str">
        <f t="shared" si="91"/>
        <v xml:space="preserve"> </v>
      </c>
      <c r="CQ27" s="338" t="str">
        <f t="shared" si="92"/>
        <v xml:space="preserve"> </v>
      </c>
      <c r="CR27" s="348" t="str">
        <f t="shared" si="93"/>
        <v>X</v>
      </c>
      <c r="CS27" s="349" t="str">
        <f t="shared" si="94"/>
        <v xml:space="preserve"> </v>
      </c>
      <c r="CT27" s="350" t="str">
        <f t="shared" si="95"/>
        <v xml:space="preserve"> </v>
      </c>
      <c r="CU27" s="360" t="str">
        <f t="shared" si="96"/>
        <v xml:space="preserve"> </v>
      </c>
      <c r="CV27" s="361" t="str">
        <f t="shared" si="97"/>
        <v xml:space="preserve"> </v>
      </c>
      <c r="CW27" s="362" t="str">
        <f t="shared" si="98"/>
        <v xml:space="preserve"> </v>
      </c>
      <c r="CX27" s="372" t="str">
        <f t="shared" si="99"/>
        <v xml:space="preserve"> </v>
      </c>
      <c r="CY27" s="373" t="str">
        <f t="shared" si="100"/>
        <v xml:space="preserve"> </v>
      </c>
      <c r="CZ27" s="374" t="str">
        <f t="shared" si="101"/>
        <v xml:space="preserve"> </v>
      </c>
      <c r="DA27" s="384" t="str">
        <f t="shared" si="102"/>
        <v xml:space="preserve"> </v>
      </c>
      <c r="DB27" s="385" t="str">
        <f t="shared" si="103"/>
        <v xml:space="preserve"> </v>
      </c>
      <c r="DC27" s="386" t="str">
        <f t="shared" si="104"/>
        <v xml:space="preserve"> </v>
      </c>
      <c r="DD27" s="312" t="str">
        <f t="shared" si="105"/>
        <v xml:space="preserve"> </v>
      </c>
      <c r="DE27" s="313" t="str">
        <f t="shared" si="106"/>
        <v xml:space="preserve"> </v>
      </c>
      <c r="DF27" s="314" t="str">
        <f t="shared" si="107"/>
        <v xml:space="preserve"> </v>
      </c>
      <c r="DG27" s="324" t="str">
        <f t="shared" si="108"/>
        <v xml:space="preserve"> </v>
      </c>
      <c r="DH27" s="325" t="str">
        <f t="shared" si="109"/>
        <v xml:space="preserve"> </v>
      </c>
      <c r="DI27" s="326" t="str">
        <f t="shared" si="110"/>
        <v xml:space="preserve"> </v>
      </c>
      <c r="DJ27" s="336" t="str">
        <f t="shared" si="111"/>
        <v xml:space="preserve"> </v>
      </c>
      <c r="DK27" s="337" t="str">
        <f t="shared" si="112"/>
        <v xml:space="preserve"> </v>
      </c>
      <c r="DL27" s="338" t="str">
        <f t="shared" si="113"/>
        <v xml:space="preserve"> </v>
      </c>
      <c r="DM27" s="348" t="str">
        <f t="shared" si="114"/>
        <v xml:space="preserve"> </v>
      </c>
      <c r="DN27" s="349" t="str">
        <f t="shared" si="115"/>
        <v xml:space="preserve"> </v>
      </c>
      <c r="DO27" s="350" t="str">
        <f t="shared" si="116"/>
        <v xml:space="preserve"> </v>
      </c>
      <c r="DP27" s="360" t="str">
        <f t="shared" si="117"/>
        <v xml:space="preserve"> </v>
      </c>
      <c r="DQ27" s="361" t="str">
        <f t="shared" si="118"/>
        <v xml:space="preserve"> </v>
      </c>
      <c r="DR27" s="362" t="str">
        <f t="shared" si="119"/>
        <v xml:space="preserve"> </v>
      </c>
      <c r="DS27" s="372" t="str">
        <f t="shared" si="120"/>
        <v xml:space="preserve"> </v>
      </c>
      <c r="DT27" s="373" t="str">
        <f t="shared" si="121"/>
        <v xml:space="preserve"> </v>
      </c>
      <c r="DU27" s="374" t="str">
        <f t="shared" si="122"/>
        <v xml:space="preserve"> </v>
      </c>
      <c r="DV27" s="384" t="str">
        <f t="shared" si="123"/>
        <v xml:space="preserve"> </v>
      </c>
      <c r="DW27" s="385" t="str">
        <f t="shared" si="124"/>
        <v xml:space="preserve"> </v>
      </c>
      <c r="DX27" s="386" t="str">
        <f t="shared" si="125"/>
        <v xml:space="preserve"> </v>
      </c>
    </row>
    <row r="28" spans="1:128">
      <c r="A28" s="244">
        <v>23</v>
      </c>
      <c r="B28" s="247" t="s">
        <v>413</v>
      </c>
      <c r="C28" s="312" t="str">
        <f t="shared" si="0"/>
        <v xml:space="preserve"> </v>
      </c>
      <c r="D28" s="313" t="str">
        <f t="shared" si="1"/>
        <v xml:space="preserve"> </v>
      </c>
      <c r="E28" s="314" t="str">
        <f t="shared" si="2"/>
        <v xml:space="preserve"> </v>
      </c>
      <c r="F28" s="324" t="str">
        <f t="shared" si="3"/>
        <v>T</v>
      </c>
      <c r="G28" s="325" t="str">
        <f t="shared" si="4"/>
        <v>T</v>
      </c>
      <c r="H28" s="326" t="str">
        <f t="shared" si="5"/>
        <v xml:space="preserve"> </v>
      </c>
      <c r="I28" s="336" t="str">
        <f t="shared" si="6"/>
        <v xml:space="preserve"> </v>
      </c>
      <c r="J28" s="337" t="str">
        <f t="shared" si="7"/>
        <v>X</v>
      </c>
      <c r="K28" s="338" t="str">
        <f t="shared" si="8"/>
        <v xml:space="preserve"> </v>
      </c>
      <c r="L28" s="348" t="str">
        <f t="shared" si="9"/>
        <v>X</v>
      </c>
      <c r="M28" s="349" t="str">
        <f t="shared" si="10"/>
        <v>X</v>
      </c>
      <c r="N28" s="350" t="str">
        <f t="shared" si="11"/>
        <v xml:space="preserve"> </v>
      </c>
      <c r="O28" s="360" t="str">
        <f t="shared" si="12"/>
        <v>T</v>
      </c>
      <c r="P28" s="361" t="str">
        <f t="shared" si="13"/>
        <v>X</v>
      </c>
      <c r="Q28" s="362" t="str">
        <f t="shared" si="14"/>
        <v xml:space="preserve"> </v>
      </c>
      <c r="R28" s="372" t="str">
        <f t="shared" si="15"/>
        <v>T</v>
      </c>
      <c r="S28" s="373" t="str">
        <f t="shared" si="16"/>
        <v>X</v>
      </c>
      <c r="T28" s="374" t="str">
        <f t="shared" si="17"/>
        <v xml:space="preserve"> </v>
      </c>
      <c r="U28" s="384" t="str">
        <f t="shared" si="18"/>
        <v>X</v>
      </c>
      <c r="V28" s="385" t="str">
        <f t="shared" si="19"/>
        <v>T</v>
      </c>
      <c r="W28" s="386" t="str">
        <f t="shared" si="20"/>
        <v xml:space="preserve"> </v>
      </c>
      <c r="X28" s="312" t="str">
        <f t="shared" si="21"/>
        <v>T</v>
      </c>
      <c r="Y28" s="313" t="str">
        <f t="shared" si="22"/>
        <v xml:space="preserve"> </v>
      </c>
      <c r="Z28" s="314" t="str">
        <f t="shared" si="23"/>
        <v xml:space="preserve"> </v>
      </c>
      <c r="AA28" s="324" t="str">
        <f t="shared" si="24"/>
        <v xml:space="preserve"> </v>
      </c>
      <c r="AB28" s="325" t="str">
        <f t="shared" si="25"/>
        <v xml:space="preserve"> </v>
      </c>
      <c r="AC28" s="326" t="str">
        <f t="shared" si="26"/>
        <v xml:space="preserve"> </v>
      </c>
      <c r="AD28" s="336" t="str">
        <f t="shared" si="27"/>
        <v xml:space="preserve"> </v>
      </c>
      <c r="AE28" s="337" t="str">
        <f t="shared" si="28"/>
        <v xml:space="preserve"> </v>
      </c>
      <c r="AF28" s="338" t="str">
        <f t="shared" si="29"/>
        <v xml:space="preserve"> </v>
      </c>
      <c r="AG28" s="348" t="str">
        <f t="shared" si="30"/>
        <v>T</v>
      </c>
      <c r="AH28" s="349" t="str">
        <f t="shared" si="31"/>
        <v>T</v>
      </c>
      <c r="AI28" s="350" t="str">
        <f t="shared" si="32"/>
        <v xml:space="preserve"> </v>
      </c>
      <c r="AJ28" s="360" t="str">
        <f t="shared" si="33"/>
        <v xml:space="preserve"> </v>
      </c>
      <c r="AK28" s="361" t="str">
        <f t="shared" si="34"/>
        <v>X</v>
      </c>
      <c r="AL28" s="362" t="str">
        <f t="shared" si="35"/>
        <v xml:space="preserve"> </v>
      </c>
      <c r="AM28" s="372" t="str">
        <f t="shared" si="36"/>
        <v>X</v>
      </c>
      <c r="AN28" s="373" t="str">
        <f t="shared" si="37"/>
        <v>X</v>
      </c>
      <c r="AO28" s="374" t="str">
        <f t="shared" si="38"/>
        <v xml:space="preserve"> </v>
      </c>
      <c r="AP28" s="384" t="str">
        <f t="shared" si="39"/>
        <v>T</v>
      </c>
      <c r="AQ28" s="385" t="str">
        <f t="shared" si="40"/>
        <v>X</v>
      </c>
      <c r="AR28" s="386" t="str">
        <f t="shared" si="41"/>
        <v xml:space="preserve"> </v>
      </c>
      <c r="AS28" s="312" t="str">
        <f t="shared" si="42"/>
        <v>T</v>
      </c>
      <c r="AT28" s="313" t="str">
        <f t="shared" si="43"/>
        <v>X</v>
      </c>
      <c r="AU28" s="314" t="str">
        <f t="shared" si="44"/>
        <v xml:space="preserve"> </v>
      </c>
      <c r="AV28" s="324" t="str">
        <f t="shared" si="45"/>
        <v>X</v>
      </c>
      <c r="AW28" s="325" t="str">
        <f t="shared" si="46"/>
        <v>T</v>
      </c>
      <c r="AX28" s="326" t="str">
        <f t="shared" si="47"/>
        <v xml:space="preserve"> </v>
      </c>
      <c r="AY28" s="336" t="str">
        <f t="shared" si="48"/>
        <v>T</v>
      </c>
      <c r="AZ28" s="337" t="str">
        <f t="shared" si="49"/>
        <v xml:space="preserve"> </v>
      </c>
      <c r="BA28" s="338" t="str">
        <f t="shared" si="50"/>
        <v xml:space="preserve"> </v>
      </c>
      <c r="BB28" s="348" t="str">
        <f t="shared" si="51"/>
        <v xml:space="preserve"> </v>
      </c>
      <c r="BC28" s="349" t="str">
        <f t="shared" si="52"/>
        <v xml:space="preserve"> </v>
      </c>
      <c r="BD28" s="350" t="str">
        <f t="shared" si="53"/>
        <v xml:space="preserve"> </v>
      </c>
      <c r="BE28" s="360" t="str">
        <f t="shared" si="54"/>
        <v xml:space="preserve"> </v>
      </c>
      <c r="BF28" s="361" t="str">
        <f t="shared" si="55"/>
        <v xml:space="preserve"> </v>
      </c>
      <c r="BG28" s="362" t="str">
        <f t="shared" si="56"/>
        <v xml:space="preserve"> </v>
      </c>
      <c r="BH28" s="372" t="str">
        <f t="shared" si="57"/>
        <v>T</v>
      </c>
      <c r="BI28" s="373" t="str">
        <f t="shared" si="58"/>
        <v>T</v>
      </c>
      <c r="BJ28" s="374" t="str">
        <f t="shared" si="59"/>
        <v xml:space="preserve"> </v>
      </c>
      <c r="BK28" s="384" t="str">
        <f t="shared" si="60"/>
        <v xml:space="preserve"> </v>
      </c>
      <c r="BL28" s="385" t="str">
        <f t="shared" si="61"/>
        <v xml:space="preserve"> </v>
      </c>
      <c r="BM28" s="386" t="str">
        <f t="shared" si="62"/>
        <v xml:space="preserve"> </v>
      </c>
      <c r="BN28" s="312" t="str">
        <f t="shared" si="63"/>
        <v>X</v>
      </c>
      <c r="BO28" s="313" t="str">
        <f t="shared" si="64"/>
        <v>T</v>
      </c>
      <c r="BP28" s="314" t="str">
        <f t="shared" si="65"/>
        <v xml:space="preserve"> </v>
      </c>
      <c r="BQ28" s="324" t="str">
        <f t="shared" si="66"/>
        <v xml:space="preserve"> </v>
      </c>
      <c r="BR28" s="325" t="str">
        <f t="shared" si="67"/>
        <v xml:space="preserve"> </v>
      </c>
      <c r="BS28" s="326" t="str">
        <f t="shared" si="68"/>
        <v xml:space="preserve"> </v>
      </c>
      <c r="BT28" s="336" t="str">
        <f t="shared" si="69"/>
        <v>X</v>
      </c>
      <c r="BU28" s="337" t="str">
        <f t="shared" si="70"/>
        <v xml:space="preserve"> </v>
      </c>
      <c r="BV28" s="338" t="str">
        <f t="shared" si="71"/>
        <v xml:space="preserve"> </v>
      </c>
      <c r="BW28" s="348" t="str">
        <f t="shared" si="72"/>
        <v xml:space="preserve"> </v>
      </c>
      <c r="BX28" s="349" t="str">
        <f t="shared" si="73"/>
        <v>X</v>
      </c>
      <c r="BY28" s="350" t="str">
        <f t="shared" si="74"/>
        <v xml:space="preserve"> </v>
      </c>
      <c r="BZ28" s="360" t="str">
        <f t="shared" si="75"/>
        <v>X</v>
      </c>
      <c r="CA28" s="361" t="str">
        <f t="shared" si="76"/>
        <v xml:space="preserve"> </v>
      </c>
      <c r="CB28" s="362" t="str">
        <f t="shared" si="77"/>
        <v xml:space="preserve"> </v>
      </c>
      <c r="CC28" s="372" t="str">
        <f t="shared" si="78"/>
        <v xml:space="preserve"> </v>
      </c>
      <c r="CD28" s="373" t="str">
        <f t="shared" si="79"/>
        <v xml:space="preserve"> </v>
      </c>
      <c r="CE28" s="374" t="str">
        <f t="shared" si="80"/>
        <v xml:space="preserve"> </v>
      </c>
      <c r="CF28" s="384" t="str">
        <f t="shared" si="81"/>
        <v>X</v>
      </c>
      <c r="CG28" s="385" t="str">
        <f t="shared" si="82"/>
        <v xml:space="preserve"> </v>
      </c>
      <c r="CH28" s="386" t="str">
        <f t="shared" si="83"/>
        <v xml:space="preserve"> </v>
      </c>
      <c r="CI28" s="312" t="str">
        <f t="shared" si="84"/>
        <v xml:space="preserve"> </v>
      </c>
      <c r="CJ28" s="313" t="str">
        <f t="shared" si="85"/>
        <v xml:space="preserve"> </v>
      </c>
      <c r="CK28" s="314" t="str">
        <f t="shared" si="86"/>
        <v xml:space="preserve"> </v>
      </c>
      <c r="CL28" s="324" t="str">
        <f t="shared" si="87"/>
        <v xml:space="preserve"> </v>
      </c>
      <c r="CM28" s="325" t="str">
        <f t="shared" si="88"/>
        <v xml:space="preserve"> </v>
      </c>
      <c r="CN28" s="326" t="str">
        <f t="shared" si="89"/>
        <v xml:space="preserve"> </v>
      </c>
      <c r="CO28" s="336" t="str">
        <f t="shared" si="90"/>
        <v xml:space="preserve"> </v>
      </c>
      <c r="CP28" s="337" t="str">
        <f t="shared" si="91"/>
        <v xml:space="preserve"> </v>
      </c>
      <c r="CQ28" s="338" t="str">
        <f t="shared" si="92"/>
        <v xml:space="preserve"> </v>
      </c>
      <c r="CR28" s="348" t="str">
        <f t="shared" si="93"/>
        <v xml:space="preserve"> </v>
      </c>
      <c r="CS28" s="349" t="str">
        <f t="shared" si="94"/>
        <v xml:space="preserve"> </v>
      </c>
      <c r="CT28" s="350" t="str">
        <f t="shared" si="95"/>
        <v xml:space="preserve"> </v>
      </c>
      <c r="CU28" s="360" t="str">
        <f t="shared" si="96"/>
        <v xml:space="preserve"> </v>
      </c>
      <c r="CV28" s="361" t="str">
        <f t="shared" si="97"/>
        <v xml:space="preserve"> </v>
      </c>
      <c r="CW28" s="362" t="str">
        <f t="shared" si="98"/>
        <v xml:space="preserve"> </v>
      </c>
      <c r="CX28" s="372" t="str">
        <f t="shared" si="99"/>
        <v xml:space="preserve"> </v>
      </c>
      <c r="CY28" s="373" t="str">
        <f t="shared" si="100"/>
        <v xml:space="preserve"> </v>
      </c>
      <c r="CZ28" s="374" t="str">
        <f t="shared" si="101"/>
        <v xml:space="preserve"> </v>
      </c>
      <c r="DA28" s="384" t="str">
        <f t="shared" si="102"/>
        <v xml:space="preserve"> </v>
      </c>
      <c r="DB28" s="385" t="str">
        <f t="shared" si="103"/>
        <v xml:space="preserve"> </v>
      </c>
      <c r="DC28" s="386" t="str">
        <f t="shared" si="104"/>
        <v xml:space="preserve"> </v>
      </c>
      <c r="DD28" s="312" t="str">
        <f t="shared" si="105"/>
        <v xml:space="preserve"> </v>
      </c>
      <c r="DE28" s="313" t="str">
        <f t="shared" si="106"/>
        <v xml:space="preserve"> </v>
      </c>
      <c r="DF28" s="314" t="str">
        <f t="shared" si="107"/>
        <v xml:space="preserve"> </v>
      </c>
      <c r="DG28" s="324" t="str">
        <f t="shared" si="108"/>
        <v xml:space="preserve"> </v>
      </c>
      <c r="DH28" s="325" t="str">
        <f t="shared" si="109"/>
        <v xml:space="preserve"> </v>
      </c>
      <c r="DI28" s="326" t="str">
        <f t="shared" si="110"/>
        <v xml:space="preserve"> </v>
      </c>
      <c r="DJ28" s="336" t="str">
        <f t="shared" si="111"/>
        <v xml:space="preserve"> </v>
      </c>
      <c r="DK28" s="337" t="str">
        <f t="shared" si="112"/>
        <v xml:space="preserve"> </v>
      </c>
      <c r="DL28" s="338" t="str">
        <f t="shared" si="113"/>
        <v xml:space="preserve"> </v>
      </c>
      <c r="DM28" s="348" t="str">
        <f t="shared" si="114"/>
        <v xml:space="preserve"> </v>
      </c>
      <c r="DN28" s="349" t="str">
        <f t="shared" si="115"/>
        <v xml:space="preserve"> </v>
      </c>
      <c r="DO28" s="350" t="str">
        <f t="shared" si="116"/>
        <v xml:space="preserve"> </v>
      </c>
      <c r="DP28" s="360" t="str">
        <f t="shared" si="117"/>
        <v xml:space="preserve"> </v>
      </c>
      <c r="DQ28" s="361" t="str">
        <f t="shared" si="118"/>
        <v xml:space="preserve"> </v>
      </c>
      <c r="DR28" s="362" t="str">
        <f t="shared" si="119"/>
        <v xml:space="preserve"> </v>
      </c>
      <c r="DS28" s="372" t="str">
        <f t="shared" si="120"/>
        <v xml:space="preserve"> </v>
      </c>
      <c r="DT28" s="373" t="str">
        <f t="shared" si="121"/>
        <v xml:space="preserve"> </v>
      </c>
      <c r="DU28" s="374" t="str">
        <f t="shared" si="122"/>
        <v xml:space="preserve"> </v>
      </c>
      <c r="DV28" s="384" t="str">
        <f t="shared" si="123"/>
        <v xml:space="preserve"> </v>
      </c>
      <c r="DW28" s="385" t="str">
        <f t="shared" si="124"/>
        <v xml:space="preserve"> </v>
      </c>
      <c r="DX28" s="386" t="str">
        <f t="shared" si="125"/>
        <v xml:space="preserve"> </v>
      </c>
    </row>
    <row r="29" spans="1:128">
      <c r="A29" s="244">
        <v>24</v>
      </c>
      <c r="B29" s="247" t="s">
        <v>59</v>
      </c>
      <c r="C29" s="312" t="str">
        <f t="shared" si="0"/>
        <v xml:space="preserve"> </v>
      </c>
      <c r="D29" s="313" t="str">
        <f t="shared" si="1"/>
        <v xml:space="preserve"> </v>
      </c>
      <c r="E29" s="314" t="str">
        <f t="shared" si="2"/>
        <v xml:space="preserve"> </v>
      </c>
      <c r="F29" s="324" t="str">
        <f t="shared" si="3"/>
        <v xml:space="preserve"> </v>
      </c>
      <c r="G29" s="325" t="str">
        <f t="shared" si="4"/>
        <v>X</v>
      </c>
      <c r="H29" s="326" t="str">
        <f t="shared" si="5"/>
        <v xml:space="preserve"> </v>
      </c>
      <c r="I29" s="336" t="str">
        <f t="shared" si="6"/>
        <v>X</v>
      </c>
      <c r="J29" s="337" t="str">
        <f t="shared" si="7"/>
        <v>X</v>
      </c>
      <c r="K29" s="338" t="str">
        <f t="shared" si="8"/>
        <v xml:space="preserve"> </v>
      </c>
      <c r="L29" s="348" t="str">
        <f t="shared" si="9"/>
        <v>X</v>
      </c>
      <c r="M29" s="349" t="str">
        <f t="shared" si="10"/>
        <v>X</v>
      </c>
      <c r="N29" s="350" t="str">
        <f t="shared" si="11"/>
        <v xml:space="preserve"> </v>
      </c>
      <c r="O29" s="360" t="str">
        <f t="shared" si="12"/>
        <v xml:space="preserve"> </v>
      </c>
      <c r="P29" s="361" t="str">
        <f t="shared" si="13"/>
        <v>X</v>
      </c>
      <c r="Q29" s="362" t="str">
        <f t="shared" si="14"/>
        <v xml:space="preserve"> </v>
      </c>
      <c r="R29" s="372" t="str">
        <f t="shared" si="15"/>
        <v>X</v>
      </c>
      <c r="S29" s="373" t="str">
        <f t="shared" si="16"/>
        <v>X</v>
      </c>
      <c r="T29" s="374" t="str">
        <f t="shared" si="17"/>
        <v xml:space="preserve"> </v>
      </c>
      <c r="U29" s="384" t="str">
        <f t="shared" si="18"/>
        <v>X</v>
      </c>
      <c r="V29" s="385" t="str">
        <f t="shared" si="19"/>
        <v>T</v>
      </c>
      <c r="W29" s="386" t="str">
        <f t="shared" si="20"/>
        <v xml:space="preserve"> </v>
      </c>
      <c r="X29" s="312" t="str">
        <f t="shared" si="21"/>
        <v>T</v>
      </c>
      <c r="Y29" s="313" t="str">
        <f t="shared" si="22"/>
        <v>T</v>
      </c>
      <c r="Z29" s="314" t="str">
        <f t="shared" si="23"/>
        <v xml:space="preserve"> </v>
      </c>
      <c r="AA29" s="324" t="str">
        <f t="shared" si="24"/>
        <v>X</v>
      </c>
      <c r="AB29" s="325" t="str">
        <f t="shared" si="25"/>
        <v xml:space="preserve"> </v>
      </c>
      <c r="AC29" s="326" t="str">
        <f t="shared" si="26"/>
        <v xml:space="preserve"> </v>
      </c>
      <c r="AD29" s="336" t="str">
        <f t="shared" si="27"/>
        <v xml:space="preserve"> </v>
      </c>
      <c r="AE29" s="337" t="str">
        <f t="shared" si="28"/>
        <v xml:space="preserve"> </v>
      </c>
      <c r="AF29" s="338" t="str">
        <f t="shared" si="29"/>
        <v xml:space="preserve"> </v>
      </c>
      <c r="AG29" s="348" t="str">
        <f t="shared" si="30"/>
        <v xml:space="preserve"> </v>
      </c>
      <c r="AH29" s="349" t="str">
        <f t="shared" si="31"/>
        <v>X</v>
      </c>
      <c r="AI29" s="350" t="str">
        <f t="shared" si="32"/>
        <v xml:space="preserve"> </v>
      </c>
      <c r="AJ29" s="360" t="str">
        <f t="shared" si="33"/>
        <v>X</v>
      </c>
      <c r="AK29" s="361" t="str">
        <f t="shared" si="34"/>
        <v>X</v>
      </c>
      <c r="AL29" s="362" t="str">
        <f t="shared" si="35"/>
        <v xml:space="preserve"> </v>
      </c>
      <c r="AM29" s="372" t="str">
        <f t="shared" si="36"/>
        <v>X</v>
      </c>
      <c r="AN29" s="373" t="str">
        <f t="shared" si="37"/>
        <v>X</v>
      </c>
      <c r="AO29" s="374" t="str">
        <f t="shared" si="38"/>
        <v xml:space="preserve"> </v>
      </c>
      <c r="AP29" s="384" t="str">
        <f t="shared" si="39"/>
        <v xml:space="preserve"> </v>
      </c>
      <c r="AQ29" s="385" t="str">
        <f t="shared" si="40"/>
        <v>X</v>
      </c>
      <c r="AR29" s="386" t="str">
        <f t="shared" si="41"/>
        <v xml:space="preserve"> </v>
      </c>
      <c r="AS29" s="312" t="str">
        <f t="shared" si="42"/>
        <v>X</v>
      </c>
      <c r="AT29" s="313" t="str">
        <f t="shared" si="43"/>
        <v>X</v>
      </c>
      <c r="AU29" s="314" t="str">
        <f t="shared" si="44"/>
        <v xml:space="preserve"> </v>
      </c>
      <c r="AV29" s="324" t="str">
        <f t="shared" si="45"/>
        <v>X</v>
      </c>
      <c r="AW29" s="325" t="str">
        <f t="shared" si="46"/>
        <v>T</v>
      </c>
      <c r="AX29" s="326" t="str">
        <f t="shared" si="47"/>
        <v xml:space="preserve"> </v>
      </c>
      <c r="AY29" s="336" t="str">
        <f t="shared" si="48"/>
        <v>T</v>
      </c>
      <c r="AZ29" s="337" t="str">
        <f t="shared" si="49"/>
        <v>T</v>
      </c>
      <c r="BA29" s="338" t="str">
        <f t="shared" si="50"/>
        <v xml:space="preserve"> </v>
      </c>
      <c r="BB29" s="348" t="str">
        <f t="shared" si="51"/>
        <v>X</v>
      </c>
      <c r="BC29" s="349" t="str">
        <f t="shared" si="52"/>
        <v xml:space="preserve"> </v>
      </c>
      <c r="BD29" s="350" t="str">
        <f t="shared" si="53"/>
        <v xml:space="preserve"> </v>
      </c>
      <c r="BE29" s="360" t="str">
        <f t="shared" si="54"/>
        <v xml:space="preserve"> </v>
      </c>
      <c r="BF29" s="361" t="str">
        <f t="shared" si="55"/>
        <v xml:space="preserve"> </v>
      </c>
      <c r="BG29" s="362" t="str">
        <f t="shared" si="56"/>
        <v xml:space="preserve"> </v>
      </c>
      <c r="BH29" s="372" t="str">
        <f t="shared" si="57"/>
        <v xml:space="preserve"> </v>
      </c>
      <c r="BI29" s="373" t="str">
        <f t="shared" si="58"/>
        <v xml:space="preserve"> </v>
      </c>
      <c r="BJ29" s="374" t="str">
        <f t="shared" si="59"/>
        <v xml:space="preserve"> </v>
      </c>
      <c r="BK29" s="384" t="str">
        <f t="shared" si="60"/>
        <v xml:space="preserve"> </v>
      </c>
      <c r="BL29" s="385" t="str">
        <f t="shared" si="61"/>
        <v xml:space="preserve"> </v>
      </c>
      <c r="BM29" s="386" t="str">
        <f t="shared" si="62"/>
        <v xml:space="preserve"> </v>
      </c>
      <c r="BN29" s="312" t="str">
        <f t="shared" si="63"/>
        <v xml:space="preserve"> </v>
      </c>
      <c r="BO29" s="313" t="str">
        <f t="shared" si="64"/>
        <v xml:space="preserve"> </v>
      </c>
      <c r="BP29" s="314" t="str">
        <f t="shared" si="65"/>
        <v xml:space="preserve"> </v>
      </c>
      <c r="BQ29" s="324" t="str">
        <f t="shared" si="66"/>
        <v xml:space="preserve"> </v>
      </c>
      <c r="BR29" s="325" t="str">
        <f t="shared" si="67"/>
        <v xml:space="preserve"> </v>
      </c>
      <c r="BS29" s="326" t="str">
        <f t="shared" si="68"/>
        <v xml:space="preserve"> </v>
      </c>
      <c r="BT29" s="336" t="str">
        <f t="shared" si="69"/>
        <v>X</v>
      </c>
      <c r="BU29" s="337" t="str">
        <f t="shared" si="70"/>
        <v>X</v>
      </c>
      <c r="BV29" s="338" t="str">
        <f t="shared" si="71"/>
        <v xml:space="preserve"> </v>
      </c>
      <c r="BW29" s="348" t="str">
        <f t="shared" si="72"/>
        <v>X</v>
      </c>
      <c r="BX29" s="349" t="str">
        <f t="shared" si="73"/>
        <v>X</v>
      </c>
      <c r="BY29" s="350" t="str">
        <f t="shared" si="74"/>
        <v xml:space="preserve"> </v>
      </c>
      <c r="BZ29" s="360" t="str">
        <f t="shared" si="75"/>
        <v>T</v>
      </c>
      <c r="CA29" s="361" t="str">
        <f t="shared" si="76"/>
        <v xml:space="preserve"> </v>
      </c>
      <c r="CB29" s="362" t="str">
        <f t="shared" si="77"/>
        <v xml:space="preserve"> </v>
      </c>
      <c r="CC29" s="372" t="str">
        <f t="shared" si="78"/>
        <v>T</v>
      </c>
      <c r="CD29" s="373" t="str">
        <f t="shared" si="79"/>
        <v xml:space="preserve"> </v>
      </c>
      <c r="CE29" s="374" t="str">
        <f t="shared" si="80"/>
        <v xml:space="preserve"> </v>
      </c>
      <c r="CF29" s="384" t="str">
        <f t="shared" si="81"/>
        <v>X</v>
      </c>
      <c r="CG29" s="385" t="str">
        <f t="shared" si="82"/>
        <v xml:space="preserve"> </v>
      </c>
      <c r="CH29" s="386" t="str">
        <f t="shared" si="83"/>
        <v xml:space="preserve"> </v>
      </c>
      <c r="CI29" s="312" t="str">
        <f t="shared" si="84"/>
        <v xml:space="preserve"> </v>
      </c>
      <c r="CJ29" s="313" t="str">
        <f t="shared" si="85"/>
        <v xml:space="preserve"> </v>
      </c>
      <c r="CK29" s="314" t="str">
        <f t="shared" si="86"/>
        <v xml:space="preserve"> </v>
      </c>
      <c r="CL29" s="324" t="str">
        <f t="shared" si="87"/>
        <v xml:space="preserve"> </v>
      </c>
      <c r="CM29" s="325" t="str">
        <f t="shared" si="88"/>
        <v>X</v>
      </c>
      <c r="CN29" s="326" t="str">
        <f t="shared" si="89"/>
        <v xml:space="preserve"> </v>
      </c>
      <c r="CO29" s="336" t="str">
        <f t="shared" si="90"/>
        <v xml:space="preserve"> </v>
      </c>
      <c r="CP29" s="337" t="str">
        <f t="shared" si="91"/>
        <v xml:space="preserve"> </v>
      </c>
      <c r="CQ29" s="338" t="str">
        <f t="shared" si="92"/>
        <v xml:space="preserve"> </v>
      </c>
      <c r="CR29" s="348" t="str">
        <f t="shared" si="93"/>
        <v xml:space="preserve"> </v>
      </c>
      <c r="CS29" s="349" t="str">
        <f t="shared" si="94"/>
        <v xml:space="preserve"> </v>
      </c>
      <c r="CT29" s="350" t="str">
        <f t="shared" si="95"/>
        <v xml:space="preserve"> </v>
      </c>
      <c r="CU29" s="360" t="str">
        <f t="shared" si="96"/>
        <v>X</v>
      </c>
      <c r="CV29" s="361" t="str">
        <f t="shared" si="97"/>
        <v xml:space="preserve"> </v>
      </c>
      <c r="CW29" s="362" t="str">
        <f t="shared" si="98"/>
        <v xml:space="preserve"> </v>
      </c>
      <c r="CX29" s="372" t="str">
        <f t="shared" si="99"/>
        <v xml:space="preserve"> </v>
      </c>
      <c r="CY29" s="373" t="str">
        <f t="shared" si="100"/>
        <v xml:space="preserve"> </v>
      </c>
      <c r="CZ29" s="374" t="str">
        <f t="shared" si="101"/>
        <v xml:space="preserve"> </v>
      </c>
      <c r="DA29" s="384" t="str">
        <f t="shared" si="102"/>
        <v>X</v>
      </c>
      <c r="DB29" s="385" t="str">
        <f t="shared" si="103"/>
        <v xml:space="preserve"> </v>
      </c>
      <c r="DC29" s="386" t="str">
        <f t="shared" si="104"/>
        <v xml:space="preserve"> </v>
      </c>
      <c r="DD29" s="312" t="str">
        <f t="shared" si="105"/>
        <v xml:space="preserve"> </v>
      </c>
      <c r="DE29" s="313" t="str">
        <f t="shared" si="106"/>
        <v xml:space="preserve"> </v>
      </c>
      <c r="DF29" s="314" t="str">
        <f t="shared" si="107"/>
        <v xml:space="preserve"> </v>
      </c>
      <c r="DG29" s="324" t="str">
        <f t="shared" si="108"/>
        <v xml:space="preserve"> </v>
      </c>
      <c r="DH29" s="325" t="str">
        <f t="shared" si="109"/>
        <v xml:space="preserve"> </v>
      </c>
      <c r="DI29" s="326" t="str">
        <f t="shared" si="110"/>
        <v xml:space="preserve"> </v>
      </c>
      <c r="DJ29" s="336" t="str">
        <f t="shared" si="111"/>
        <v xml:space="preserve"> </v>
      </c>
      <c r="DK29" s="337" t="str">
        <f t="shared" si="112"/>
        <v xml:space="preserve"> </v>
      </c>
      <c r="DL29" s="338" t="str">
        <f t="shared" si="113"/>
        <v xml:space="preserve"> </v>
      </c>
      <c r="DM29" s="348" t="str">
        <f t="shared" si="114"/>
        <v xml:space="preserve"> </v>
      </c>
      <c r="DN29" s="349" t="str">
        <f t="shared" si="115"/>
        <v xml:space="preserve"> </v>
      </c>
      <c r="DO29" s="350" t="str">
        <f t="shared" si="116"/>
        <v xml:space="preserve"> </v>
      </c>
      <c r="DP29" s="360" t="str">
        <f t="shared" si="117"/>
        <v xml:space="preserve"> </v>
      </c>
      <c r="DQ29" s="361" t="str">
        <f t="shared" si="118"/>
        <v xml:space="preserve"> </v>
      </c>
      <c r="DR29" s="362" t="str">
        <f t="shared" si="119"/>
        <v xml:space="preserve"> </v>
      </c>
      <c r="DS29" s="372" t="str">
        <f t="shared" si="120"/>
        <v xml:space="preserve"> </v>
      </c>
      <c r="DT29" s="373" t="str">
        <f t="shared" si="121"/>
        <v xml:space="preserve"> </v>
      </c>
      <c r="DU29" s="374" t="str">
        <f t="shared" si="122"/>
        <v xml:space="preserve"> </v>
      </c>
      <c r="DV29" s="384" t="str">
        <f t="shared" si="123"/>
        <v xml:space="preserve"> </v>
      </c>
      <c r="DW29" s="385" t="str">
        <f t="shared" si="124"/>
        <v xml:space="preserve"> </v>
      </c>
      <c r="DX29" s="386" t="str">
        <f t="shared" si="125"/>
        <v xml:space="preserve"> </v>
      </c>
    </row>
    <row r="30" spans="1:128" ht="13.5" thickBot="1">
      <c r="A30" s="245">
        <v>25</v>
      </c>
      <c r="B30" s="247" t="s">
        <v>438</v>
      </c>
      <c r="C30" s="312" t="str">
        <f t="shared" si="0"/>
        <v xml:space="preserve"> </v>
      </c>
      <c r="D30" s="313" t="str">
        <f t="shared" si="1"/>
        <v xml:space="preserve"> </v>
      </c>
      <c r="E30" s="314" t="str">
        <f t="shared" si="2"/>
        <v xml:space="preserve"> </v>
      </c>
      <c r="F30" s="324" t="str">
        <f t="shared" si="3"/>
        <v>T</v>
      </c>
      <c r="G30" s="325" t="str">
        <f t="shared" si="4"/>
        <v>T</v>
      </c>
      <c r="H30" s="326" t="str">
        <f t="shared" si="5"/>
        <v xml:space="preserve"> </v>
      </c>
      <c r="I30" s="336" t="str">
        <f t="shared" si="6"/>
        <v xml:space="preserve"> </v>
      </c>
      <c r="J30" s="337" t="str">
        <f t="shared" si="7"/>
        <v>T</v>
      </c>
      <c r="K30" s="338" t="str">
        <f t="shared" si="8"/>
        <v xml:space="preserve"> </v>
      </c>
      <c r="L30" s="348" t="str">
        <f t="shared" si="9"/>
        <v>X</v>
      </c>
      <c r="M30" s="349" t="str">
        <f t="shared" si="10"/>
        <v>T</v>
      </c>
      <c r="N30" s="350" t="str">
        <f t="shared" si="11"/>
        <v xml:space="preserve"> </v>
      </c>
      <c r="O30" s="360" t="str">
        <f t="shared" si="12"/>
        <v>X</v>
      </c>
      <c r="P30" s="361" t="str">
        <f t="shared" si="13"/>
        <v>X</v>
      </c>
      <c r="Q30" s="362" t="str">
        <f t="shared" si="14"/>
        <v xml:space="preserve"> </v>
      </c>
      <c r="R30" s="372" t="str">
        <f t="shared" si="15"/>
        <v xml:space="preserve"> </v>
      </c>
      <c r="S30" s="373" t="str">
        <f t="shared" si="16"/>
        <v>T</v>
      </c>
      <c r="T30" s="374" t="str">
        <f t="shared" si="17"/>
        <v xml:space="preserve"> </v>
      </c>
      <c r="U30" s="384" t="str">
        <f t="shared" si="18"/>
        <v>X</v>
      </c>
      <c r="V30" s="385" t="str">
        <f t="shared" si="19"/>
        <v>X</v>
      </c>
      <c r="W30" s="386" t="str">
        <f t="shared" si="20"/>
        <v xml:space="preserve"> </v>
      </c>
      <c r="X30" s="312" t="str">
        <f t="shared" si="21"/>
        <v xml:space="preserve"> </v>
      </c>
      <c r="Y30" s="313" t="str">
        <f t="shared" si="22"/>
        <v xml:space="preserve"> </v>
      </c>
      <c r="Z30" s="314" t="str">
        <f t="shared" si="23"/>
        <v xml:space="preserve"> </v>
      </c>
      <c r="AA30" s="324" t="str">
        <f t="shared" si="24"/>
        <v xml:space="preserve"> </v>
      </c>
      <c r="AB30" s="325" t="str">
        <f t="shared" si="25"/>
        <v xml:space="preserve"> </v>
      </c>
      <c r="AC30" s="326" t="str">
        <f t="shared" si="26"/>
        <v xml:space="preserve"> </v>
      </c>
      <c r="AD30" s="336" t="str">
        <f t="shared" si="27"/>
        <v xml:space="preserve"> </v>
      </c>
      <c r="AE30" s="337" t="str">
        <f t="shared" si="28"/>
        <v xml:space="preserve"> </v>
      </c>
      <c r="AF30" s="338" t="str">
        <f t="shared" si="29"/>
        <v xml:space="preserve"> </v>
      </c>
      <c r="AG30" s="348" t="str">
        <f t="shared" si="30"/>
        <v>T</v>
      </c>
      <c r="AH30" s="349" t="str">
        <f t="shared" si="31"/>
        <v>T</v>
      </c>
      <c r="AI30" s="350" t="str">
        <f t="shared" si="32"/>
        <v xml:space="preserve"> </v>
      </c>
      <c r="AJ30" s="360" t="str">
        <f t="shared" si="33"/>
        <v xml:space="preserve"> </v>
      </c>
      <c r="AK30" s="361" t="str">
        <f t="shared" si="34"/>
        <v>T</v>
      </c>
      <c r="AL30" s="362" t="str">
        <f t="shared" si="35"/>
        <v xml:space="preserve"> </v>
      </c>
      <c r="AM30" s="372" t="str">
        <f t="shared" si="36"/>
        <v>X</v>
      </c>
      <c r="AN30" s="373" t="str">
        <f t="shared" si="37"/>
        <v>T</v>
      </c>
      <c r="AO30" s="374" t="str">
        <f t="shared" si="38"/>
        <v xml:space="preserve"> </v>
      </c>
      <c r="AP30" s="384" t="str">
        <f t="shared" si="39"/>
        <v>X</v>
      </c>
      <c r="AQ30" s="385" t="str">
        <f t="shared" si="40"/>
        <v>X</v>
      </c>
      <c r="AR30" s="386" t="str">
        <f t="shared" si="41"/>
        <v xml:space="preserve"> </v>
      </c>
      <c r="AS30" s="312" t="str">
        <f t="shared" si="42"/>
        <v xml:space="preserve"> </v>
      </c>
      <c r="AT30" s="313" t="str">
        <f t="shared" si="43"/>
        <v>T</v>
      </c>
      <c r="AU30" s="314" t="str">
        <f t="shared" si="44"/>
        <v xml:space="preserve"> </v>
      </c>
      <c r="AV30" s="324" t="str">
        <f t="shared" si="45"/>
        <v>X</v>
      </c>
      <c r="AW30" s="325" t="str">
        <f t="shared" si="46"/>
        <v xml:space="preserve"> </v>
      </c>
      <c r="AX30" s="326" t="str">
        <f t="shared" si="47"/>
        <v xml:space="preserve"> </v>
      </c>
      <c r="AY30" s="336" t="str">
        <f t="shared" si="48"/>
        <v xml:space="preserve"> </v>
      </c>
      <c r="AZ30" s="337" t="str">
        <f t="shared" si="49"/>
        <v xml:space="preserve"> </v>
      </c>
      <c r="BA30" s="338" t="str">
        <f t="shared" si="50"/>
        <v xml:space="preserve"> </v>
      </c>
      <c r="BB30" s="348" t="str">
        <f t="shared" si="51"/>
        <v xml:space="preserve"> </v>
      </c>
      <c r="BC30" s="349" t="str">
        <f t="shared" si="52"/>
        <v xml:space="preserve"> </v>
      </c>
      <c r="BD30" s="350" t="str">
        <f t="shared" si="53"/>
        <v xml:space="preserve"> </v>
      </c>
      <c r="BE30" s="360" t="str">
        <f t="shared" si="54"/>
        <v xml:space="preserve"> </v>
      </c>
      <c r="BF30" s="361" t="str">
        <f t="shared" si="55"/>
        <v xml:space="preserve"> </v>
      </c>
      <c r="BG30" s="362" t="str">
        <f t="shared" si="56"/>
        <v xml:space="preserve"> </v>
      </c>
      <c r="BH30" s="372" t="str">
        <f t="shared" si="57"/>
        <v xml:space="preserve"> </v>
      </c>
      <c r="BI30" s="373" t="str">
        <f t="shared" si="58"/>
        <v xml:space="preserve"> </v>
      </c>
      <c r="BJ30" s="374" t="str">
        <f t="shared" si="59"/>
        <v xml:space="preserve"> </v>
      </c>
      <c r="BK30" s="384" t="str">
        <f t="shared" si="60"/>
        <v>X</v>
      </c>
      <c r="BL30" s="385" t="str">
        <f t="shared" si="61"/>
        <v xml:space="preserve"> </v>
      </c>
      <c r="BM30" s="386" t="str">
        <f t="shared" si="62"/>
        <v xml:space="preserve"> </v>
      </c>
      <c r="BN30" s="312" t="str">
        <f t="shared" si="63"/>
        <v>X</v>
      </c>
      <c r="BO30" s="313" t="str">
        <f t="shared" si="64"/>
        <v xml:space="preserve"> </v>
      </c>
      <c r="BP30" s="314" t="str">
        <f t="shared" si="65"/>
        <v xml:space="preserve"> </v>
      </c>
      <c r="BQ30" s="324" t="str">
        <f t="shared" si="66"/>
        <v>X</v>
      </c>
      <c r="BR30" s="325" t="str">
        <f t="shared" si="67"/>
        <v>X</v>
      </c>
      <c r="BS30" s="326" t="str">
        <f t="shared" si="68"/>
        <v xml:space="preserve"> </v>
      </c>
      <c r="BT30" s="336" t="str">
        <f t="shared" si="69"/>
        <v xml:space="preserve"> </v>
      </c>
      <c r="BU30" s="337" t="str">
        <f t="shared" si="70"/>
        <v xml:space="preserve"> </v>
      </c>
      <c r="BV30" s="338" t="str">
        <f t="shared" si="71"/>
        <v xml:space="preserve"> </v>
      </c>
      <c r="BW30" s="348" t="str">
        <f t="shared" si="72"/>
        <v>X</v>
      </c>
      <c r="BX30" s="349" t="str">
        <f t="shared" si="73"/>
        <v xml:space="preserve"> </v>
      </c>
      <c r="BY30" s="350" t="str">
        <f t="shared" si="74"/>
        <v xml:space="preserve"> </v>
      </c>
      <c r="BZ30" s="360" t="str">
        <f t="shared" si="75"/>
        <v>T</v>
      </c>
      <c r="CA30" s="361" t="str">
        <f t="shared" si="76"/>
        <v xml:space="preserve"> </v>
      </c>
      <c r="CB30" s="362" t="str">
        <f t="shared" si="77"/>
        <v xml:space="preserve"> </v>
      </c>
      <c r="CC30" s="372" t="str">
        <f t="shared" si="78"/>
        <v xml:space="preserve"> </v>
      </c>
      <c r="CD30" s="373" t="str">
        <f t="shared" si="79"/>
        <v>X</v>
      </c>
      <c r="CE30" s="374" t="str">
        <f t="shared" si="80"/>
        <v xml:space="preserve"> </v>
      </c>
      <c r="CF30" s="384" t="str">
        <f t="shared" si="81"/>
        <v xml:space="preserve"> </v>
      </c>
      <c r="CG30" s="385" t="str">
        <f t="shared" si="82"/>
        <v xml:space="preserve"> </v>
      </c>
      <c r="CH30" s="386" t="str">
        <f t="shared" si="83"/>
        <v xml:space="preserve"> </v>
      </c>
      <c r="CI30" s="312" t="str">
        <f t="shared" si="84"/>
        <v xml:space="preserve"> </v>
      </c>
      <c r="CJ30" s="313" t="str">
        <f t="shared" si="85"/>
        <v>X</v>
      </c>
      <c r="CK30" s="314" t="str">
        <f t="shared" si="86"/>
        <v xml:space="preserve"> </v>
      </c>
      <c r="CL30" s="324" t="str">
        <f t="shared" si="87"/>
        <v>X</v>
      </c>
      <c r="CM30" s="325" t="str">
        <f t="shared" si="88"/>
        <v xml:space="preserve"> </v>
      </c>
      <c r="CN30" s="326" t="str">
        <f t="shared" si="89"/>
        <v xml:space="preserve"> </v>
      </c>
      <c r="CO30" s="336" t="str">
        <f t="shared" si="90"/>
        <v xml:space="preserve"> </v>
      </c>
      <c r="CP30" s="337" t="str">
        <f t="shared" si="91"/>
        <v xml:space="preserve"> </v>
      </c>
      <c r="CQ30" s="338" t="str">
        <f t="shared" si="92"/>
        <v xml:space="preserve"> </v>
      </c>
      <c r="CR30" s="348" t="str">
        <f t="shared" si="93"/>
        <v xml:space="preserve"> </v>
      </c>
      <c r="CS30" s="349" t="str">
        <f t="shared" si="94"/>
        <v xml:space="preserve"> </v>
      </c>
      <c r="CT30" s="350" t="str">
        <f t="shared" si="95"/>
        <v xml:space="preserve"> </v>
      </c>
      <c r="CU30" s="360" t="str">
        <f t="shared" si="96"/>
        <v xml:space="preserve"> </v>
      </c>
      <c r="CV30" s="361" t="str">
        <f t="shared" si="97"/>
        <v xml:space="preserve"> </v>
      </c>
      <c r="CW30" s="362" t="str">
        <f t="shared" si="98"/>
        <v xml:space="preserve"> </v>
      </c>
      <c r="CX30" s="372" t="str">
        <f t="shared" si="99"/>
        <v xml:space="preserve"> </v>
      </c>
      <c r="CY30" s="373" t="str">
        <f t="shared" si="100"/>
        <v xml:space="preserve"> </v>
      </c>
      <c r="CZ30" s="374" t="str">
        <f t="shared" si="101"/>
        <v xml:space="preserve"> </v>
      </c>
      <c r="DA30" s="384" t="str">
        <f t="shared" si="102"/>
        <v xml:space="preserve"> </v>
      </c>
      <c r="DB30" s="385" t="str">
        <f t="shared" si="103"/>
        <v xml:space="preserve"> </v>
      </c>
      <c r="DC30" s="386" t="str">
        <f t="shared" si="104"/>
        <v xml:space="preserve"> </v>
      </c>
      <c r="DD30" s="312" t="str">
        <f t="shared" si="105"/>
        <v xml:space="preserve"> </v>
      </c>
      <c r="DE30" s="313" t="str">
        <f t="shared" si="106"/>
        <v xml:space="preserve"> </v>
      </c>
      <c r="DF30" s="314" t="str">
        <f t="shared" si="107"/>
        <v xml:space="preserve"> </v>
      </c>
      <c r="DG30" s="324" t="str">
        <f t="shared" si="108"/>
        <v xml:space="preserve"> </v>
      </c>
      <c r="DH30" s="325" t="str">
        <f t="shared" si="109"/>
        <v xml:space="preserve"> </v>
      </c>
      <c r="DI30" s="326" t="str">
        <f t="shared" si="110"/>
        <v xml:space="preserve"> </v>
      </c>
      <c r="DJ30" s="336" t="str">
        <f t="shared" si="111"/>
        <v xml:space="preserve"> </v>
      </c>
      <c r="DK30" s="337" t="str">
        <f t="shared" si="112"/>
        <v xml:space="preserve"> </v>
      </c>
      <c r="DL30" s="338" t="str">
        <f t="shared" si="113"/>
        <v xml:space="preserve"> </v>
      </c>
      <c r="DM30" s="348" t="str">
        <f t="shared" si="114"/>
        <v xml:space="preserve"> </v>
      </c>
      <c r="DN30" s="349" t="str">
        <f t="shared" si="115"/>
        <v xml:space="preserve"> </v>
      </c>
      <c r="DO30" s="350" t="str">
        <f t="shared" si="116"/>
        <v xml:space="preserve"> </v>
      </c>
      <c r="DP30" s="360" t="str">
        <f t="shared" si="117"/>
        <v xml:space="preserve"> </v>
      </c>
      <c r="DQ30" s="361" t="str">
        <f t="shared" si="118"/>
        <v xml:space="preserve"> </v>
      </c>
      <c r="DR30" s="362" t="str">
        <f t="shared" si="119"/>
        <v xml:space="preserve"> </v>
      </c>
      <c r="DS30" s="372" t="str">
        <f t="shared" si="120"/>
        <v xml:space="preserve"> </v>
      </c>
      <c r="DT30" s="373" t="str">
        <f t="shared" si="121"/>
        <v xml:space="preserve"> </v>
      </c>
      <c r="DU30" s="374" t="str">
        <f t="shared" si="122"/>
        <v xml:space="preserve"> </v>
      </c>
      <c r="DV30" s="384" t="str">
        <f t="shared" si="123"/>
        <v xml:space="preserve"> </v>
      </c>
      <c r="DW30" s="385" t="str">
        <f t="shared" si="124"/>
        <v xml:space="preserve"> </v>
      </c>
      <c r="DX30" s="386" t="str">
        <f t="shared" si="125"/>
        <v xml:space="preserve"> </v>
      </c>
    </row>
    <row r="31" spans="1:128">
      <c r="A31" s="246">
        <v>23</v>
      </c>
      <c r="B31" s="247"/>
      <c r="C31" s="312" t="str">
        <f t="shared" si="0"/>
        <v xml:space="preserve"> </v>
      </c>
      <c r="D31" s="313" t="str">
        <f t="shared" si="1"/>
        <v xml:space="preserve"> </v>
      </c>
      <c r="E31" s="314" t="str">
        <f t="shared" si="2"/>
        <v xml:space="preserve"> </v>
      </c>
      <c r="F31" s="324" t="str">
        <f t="shared" si="3"/>
        <v xml:space="preserve"> </v>
      </c>
      <c r="G31" s="325" t="str">
        <f t="shared" si="4"/>
        <v xml:space="preserve"> </v>
      </c>
      <c r="H31" s="326" t="str">
        <f t="shared" si="5"/>
        <v xml:space="preserve"> </v>
      </c>
      <c r="I31" s="336" t="str">
        <f t="shared" si="6"/>
        <v xml:space="preserve"> </v>
      </c>
      <c r="J31" s="337" t="str">
        <f t="shared" si="7"/>
        <v xml:space="preserve"> </v>
      </c>
      <c r="K31" s="338" t="str">
        <f t="shared" si="8"/>
        <v xml:space="preserve"> </v>
      </c>
      <c r="L31" s="348" t="str">
        <f t="shared" si="9"/>
        <v xml:space="preserve"> </v>
      </c>
      <c r="M31" s="349" t="str">
        <f t="shared" si="10"/>
        <v xml:space="preserve"> </v>
      </c>
      <c r="N31" s="350" t="str">
        <f t="shared" si="11"/>
        <v xml:space="preserve"> </v>
      </c>
      <c r="O31" s="360" t="str">
        <f t="shared" si="12"/>
        <v xml:space="preserve"> </v>
      </c>
      <c r="P31" s="361" t="str">
        <f t="shared" si="13"/>
        <v xml:space="preserve"> </v>
      </c>
      <c r="Q31" s="362" t="str">
        <f t="shared" si="14"/>
        <v xml:space="preserve"> </v>
      </c>
      <c r="R31" s="372" t="str">
        <f t="shared" si="15"/>
        <v xml:space="preserve"> </v>
      </c>
      <c r="S31" s="373" t="str">
        <f t="shared" si="16"/>
        <v xml:space="preserve"> </v>
      </c>
      <c r="T31" s="374" t="str">
        <f t="shared" si="17"/>
        <v xml:space="preserve"> </v>
      </c>
      <c r="U31" s="384" t="str">
        <f t="shared" si="18"/>
        <v xml:space="preserve"> </v>
      </c>
      <c r="V31" s="385" t="str">
        <f t="shared" si="19"/>
        <v xml:space="preserve"> </v>
      </c>
      <c r="W31" s="386" t="str">
        <f t="shared" si="20"/>
        <v xml:space="preserve"> </v>
      </c>
      <c r="X31" s="312" t="str">
        <f t="shared" si="21"/>
        <v xml:space="preserve"> </v>
      </c>
      <c r="Y31" s="313" t="str">
        <f t="shared" si="22"/>
        <v xml:space="preserve"> </v>
      </c>
      <c r="Z31" s="314" t="str">
        <f t="shared" si="23"/>
        <v xml:space="preserve"> </v>
      </c>
      <c r="AA31" s="324" t="str">
        <f t="shared" si="24"/>
        <v xml:space="preserve"> </v>
      </c>
      <c r="AB31" s="325" t="str">
        <f t="shared" si="25"/>
        <v xml:space="preserve"> </v>
      </c>
      <c r="AC31" s="326" t="str">
        <f t="shared" si="26"/>
        <v xml:space="preserve"> </v>
      </c>
      <c r="AD31" s="336" t="str">
        <f t="shared" si="27"/>
        <v xml:space="preserve"> </v>
      </c>
      <c r="AE31" s="337" t="str">
        <f t="shared" si="28"/>
        <v xml:space="preserve"> </v>
      </c>
      <c r="AF31" s="338" t="str">
        <f t="shared" si="29"/>
        <v xml:space="preserve"> </v>
      </c>
      <c r="AG31" s="348" t="str">
        <f t="shared" si="30"/>
        <v xml:space="preserve"> </v>
      </c>
      <c r="AH31" s="349" t="str">
        <f t="shared" si="31"/>
        <v xml:space="preserve"> </v>
      </c>
      <c r="AI31" s="350" t="str">
        <f t="shared" si="32"/>
        <v xml:space="preserve"> </v>
      </c>
      <c r="AJ31" s="360" t="str">
        <f t="shared" si="33"/>
        <v xml:space="preserve"> </v>
      </c>
      <c r="AK31" s="361" t="str">
        <f t="shared" si="34"/>
        <v xml:space="preserve"> </v>
      </c>
      <c r="AL31" s="362" t="str">
        <f t="shared" si="35"/>
        <v xml:space="preserve"> </v>
      </c>
      <c r="AM31" s="372" t="str">
        <f t="shared" si="36"/>
        <v xml:space="preserve"> </v>
      </c>
      <c r="AN31" s="373" t="str">
        <f t="shared" si="37"/>
        <v xml:space="preserve"> </v>
      </c>
      <c r="AO31" s="374" t="str">
        <f t="shared" si="38"/>
        <v xml:space="preserve"> </v>
      </c>
      <c r="AP31" s="384" t="str">
        <f t="shared" si="39"/>
        <v xml:space="preserve"> </v>
      </c>
      <c r="AQ31" s="385" t="str">
        <f t="shared" si="40"/>
        <v xml:space="preserve"> </v>
      </c>
      <c r="AR31" s="386" t="str">
        <f t="shared" si="41"/>
        <v xml:space="preserve"> </v>
      </c>
      <c r="AS31" s="312" t="str">
        <f t="shared" si="42"/>
        <v xml:space="preserve"> </v>
      </c>
      <c r="AT31" s="313" t="str">
        <f t="shared" si="43"/>
        <v xml:space="preserve"> </v>
      </c>
      <c r="AU31" s="314" t="str">
        <f t="shared" si="44"/>
        <v xml:space="preserve"> </v>
      </c>
      <c r="AV31" s="324" t="str">
        <f t="shared" si="45"/>
        <v xml:space="preserve"> </v>
      </c>
      <c r="AW31" s="325" t="str">
        <f t="shared" si="46"/>
        <v xml:space="preserve"> </v>
      </c>
      <c r="AX31" s="326" t="str">
        <f t="shared" si="47"/>
        <v xml:space="preserve"> </v>
      </c>
      <c r="AY31" s="336" t="str">
        <f t="shared" si="48"/>
        <v xml:space="preserve"> </v>
      </c>
      <c r="AZ31" s="337" t="str">
        <f t="shared" si="49"/>
        <v xml:space="preserve"> </v>
      </c>
      <c r="BA31" s="338" t="str">
        <f t="shared" si="50"/>
        <v xml:space="preserve"> </v>
      </c>
      <c r="BB31" s="348" t="str">
        <f t="shared" si="51"/>
        <v xml:space="preserve"> </v>
      </c>
      <c r="BC31" s="349" t="str">
        <f t="shared" si="52"/>
        <v xml:space="preserve"> </v>
      </c>
      <c r="BD31" s="350" t="str">
        <f t="shared" si="53"/>
        <v xml:space="preserve"> </v>
      </c>
      <c r="BE31" s="360" t="str">
        <f t="shared" si="54"/>
        <v xml:space="preserve"> </v>
      </c>
      <c r="BF31" s="361" t="str">
        <f t="shared" si="55"/>
        <v xml:space="preserve"> </v>
      </c>
      <c r="BG31" s="362" t="str">
        <f t="shared" si="56"/>
        <v xml:space="preserve"> </v>
      </c>
      <c r="BH31" s="372" t="str">
        <f t="shared" si="57"/>
        <v xml:space="preserve"> </v>
      </c>
      <c r="BI31" s="373" t="str">
        <f t="shared" si="58"/>
        <v xml:space="preserve"> </v>
      </c>
      <c r="BJ31" s="374" t="str">
        <f t="shared" si="59"/>
        <v xml:space="preserve"> </v>
      </c>
      <c r="BK31" s="384" t="str">
        <f t="shared" si="60"/>
        <v xml:space="preserve"> </v>
      </c>
      <c r="BL31" s="385" t="str">
        <f t="shared" si="61"/>
        <v xml:space="preserve"> </v>
      </c>
      <c r="BM31" s="386" t="str">
        <f t="shared" si="62"/>
        <v xml:space="preserve"> </v>
      </c>
      <c r="BN31" s="312" t="str">
        <f t="shared" si="63"/>
        <v xml:space="preserve"> </v>
      </c>
      <c r="BO31" s="313" t="str">
        <f t="shared" si="64"/>
        <v xml:space="preserve"> </v>
      </c>
      <c r="BP31" s="314" t="str">
        <f t="shared" si="65"/>
        <v xml:space="preserve"> </v>
      </c>
      <c r="BQ31" s="324" t="str">
        <f t="shared" si="66"/>
        <v xml:space="preserve"> </v>
      </c>
      <c r="BR31" s="325" t="str">
        <f t="shared" si="67"/>
        <v xml:space="preserve"> </v>
      </c>
      <c r="BS31" s="326" t="str">
        <f t="shared" si="68"/>
        <v xml:space="preserve"> </v>
      </c>
      <c r="BT31" s="336" t="str">
        <f t="shared" si="69"/>
        <v xml:space="preserve"> </v>
      </c>
      <c r="BU31" s="337" t="str">
        <f t="shared" si="70"/>
        <v xml:space="preserve"> </v>
      </c>
      <c r="BV31" s="338" t="str">
        <f t="shared" si="71"/>
        <v xml:space="preserve"> </v>
      </c>
      <c r="BW31" s="348" t="str">
        <f t="shared" si="72"/>
        <v xml:space="preserve"> </v>
      </c>
      <c r="BX31" s="349" t="str">
        <f t="shared" si="73"/>
        <v xml:space="preserve"> </v>
      </c>
      <c r="BY31" s="350" t="str">
        <f t="shared" si="74"/>
        <v xml:space="preserve"> </v>
      </c>
      <c r="BZ31" s="360" t="str">
        <f t="shared" si="75"/>
        <v xml:space="preserve"> </v>
      </c>
      <c r="CA31" s="361" t="str">
        <f t="shared" si="76"/>
        <v xml:space="preserve"> </v>
      </c>
      <c r="CB31" s="362" t="str">
        <f t="shared" si="77"/>
        <v xml:space="preserve"> </v>
      </c>
      <c r="CC31" s="372" t="str">
        <f t="shared" si="78"/>
        <v xml:space="preserve"> </v>
      </c>
      <c r="CD31" s="373" t="str">
        <f t="shared" si="79"/>
        <v xml:space="preserve"> </v>
      </c>
      <c r="CE31" s="374" t="str">
        <f t="shared" si="80"/>
        <v xml:space="preserve"> </v>
      </c>
      <c r="CF31" s="384" t="str">
        <f t="shared" si="81"/>
        <v xml:space="preserve"> </v>
      </c>
      <c r="CG31" s="385" t="str">
        <f t="shared" si="82"/>
        <v xml:space="preserve"> </v>
      </c>
      <c r="CH31" s="386" t="str">
        <f t="shared" si="83"/>
        <v xml:space="preserve"> </v>
      </c>
      <c r="CI31" s="312" t="str">
        <f t="shared" si="84"/>
        <v xml:space="preserve"> </v>
      </c>
      <c r="CJ31" s="313" t="str">
        <f t="shared" si="85"/>
        <v xml:space="preserve"> </v>
      </c>
      <c r="CK31" s="314" t="str">
        <f t="shared" si="86"/>
        <v xml:space="preserve"> </v>
      </c>
      <c r="CL31" s="324" t="str">
        <f t="shared" si="87"/>
        <v xml:space="preserve"> </v>
      </c>
      <c r="CM31" s="325" t="str">
        <f t="shared" si="88"/>
        <v xml:space="preserve"> </v>
      </c>
      <c r="CN31" s="326" t="str">
        <f t="shared" si="89"/>
        <v xml:space="preserve"> </v>
      </c>
      <c r="CO31" s="336" t="str">
        <f t="shared" si="90"/>
        <v xml:space="preserve"> </v>
      </c>
      <c r="CP31" s="337" t="str">
        <f t="shared" si="91"/>
        <v xml:space="preserve"> </v>
      </c>
      <c r="CQ31" s="338" t="str">
        <f t="shared" si="92"/>
        <v xml:space="preserve"> </v>
      </c>
      <c r="CR31" s="348" t="str">
        <f t="shared" si="93"/>
        <v xml:space="preserve"> </v>
      </c>
      <c r="CS31" s="349" t="str">
        <f t="shared" si="94"/>
        <v xml:space="preserve"> </v>
      </c>
      <c r="CT31" s="350" t="str">
        <f t="shared" si="95"/>
        <v xml:space="preserve"> </v>
      </c>
      <c r="CU31" s="360" t="str">
        <f t="shared" si="96"/>
        <v xml:space="preserve"> </v>
      </c>
      <c r="CV31" s="361" t="str">
        <f t="shared" si="97"/>
        <v xml:space="preserve"> </v>
      </c>
      <c r="CW31" s="362" t="str">
        <f t="shared" si="98"/>
        <v xml:space="preserve"> </v>
      </c>
      <c r="CX31" s="372" t="str">
        <f t="shared" si="99"/>
        <v xml:space="preserve"> </v>
      </c>
      <c r="CY31" s="373" t="str">
        <f t="shared" si="100"/>
        <v xml:space="preserve"> </v>
      </c>
      <c r="CZ31" s="374" t="str">
        <f t="shared" si="101"/>
        <v xml:space="preserve"> </v>
      </c>
      <c r="DA31" s="384" t="str">
        <f t="shared" si="102"/>
        <v xml:space="preserve"> </v>
      </c>
      <c r="DB31" s="385" t="str">
        <f t="shared" si="103"/>
        <v xml:space="preserve"> </v>
      </c>
      <c r="DC31" s="386" t="str">
        <f t="shared" si="104"/>
        <v xml:space="preserve"> </v>
      </c>
      <c r="DD31" s="312" t="str">
        <f t="shared" si="105"/>
        <v xml:space="preserve"> </v>
      </c>
      <c r="DE31" s="313" t="str">
        <f t="shared" si="106"/>
        <v xml:space="preserve"> </v>
      </c>
      <c r="DF31" s="314" t="str">
        <f t="shared" si="107"/>
        <v xml:space="preserve"> </v>
      </c>
      <c r="DG31" s="324" t="str">
        <f t="shared" si="108"/>
        <v xml:space="preserve"> </v>
      </c>
      <c r="DH31" s="325" t="str">
        <f t="shared" si="109"/>
        <v xml:space="preserve"> </v>
      </c>
      <c r="DI31" s="326" t="str">
        <f t="shared" si="110"/>
        <v xml:space="preserve"> </v>
      </c>
      <c r="DJ31" s="336" t="str">
        <f t="shared" si="111"/>
        <v xml:space="preserve"> </v>
      </c>
      <c r="DK31" s="337" t="str">
        <f t="shared" si="112"/>
        <v xml:space="preserve"> </v>
      </c>
      <c r="DL31" s="338" t="str">
        <f t="shared" si="113"/>
        <v xml:space="preserve"> </v>
      </c>
      <c r="DM31" s="348" t="str">
        <f t="shared" si="114"/>
        <v xml:space="preserve"> </v>
      </c>
      <c r="DN31" s="349" t="str">
        <f t="shared" si="115"/>
        <v xml:space="preserve"> </v>
      </c>
      <c r="DO31" s="350" t="str">
        <f t="shared" si="116"/>
        <v xml:space="preserve"> </v>
      </c>
      <c r="DP31" s="360" t="str">
        <f t="shared" si="117"/>
        <v xml:space="preserve"> </v>
      </c>
      <c r="DQ31" s="361" t="str">
        <f t="shared" si="118"/>
        <v xml:space="preserve"> </v>
      </c>
      <c r="DR31" s="362" t="str">
        <f t="shared" si="119"/>
        <v xml:space="preserve"> </v>
      </c>
      <c r="DS31" s="372" t="str">
        <f t="shared" si="120"/>
        <v xml:space="preserve"> </v>
      </c>
      <c r="DT31" s="373" t="str">
        <f t="shared" si="121"/>
        <v xml:space="preserve"> </v>
      </c>
      <c r="DU31" s="374" t="str">
        <f t="shared" si="122"/>
        <v xml:space="preserve"> </v>
      </c>
      <c r="DV31" s="384" t="str">
        <f t="shared" si="123"/>
        <v xml:space="preserve"> </v>
      </c>
      <c r="DW31" s="385" t="str">
        <f t="shared" si="124"/>
        <v xml:space="preserve"> </v>
      </c>
      <c r="DX31" s="386" t="str">
        <f t="shared" si="125"/>
        <v xml:space="preserve"> </v>
      </c>
    </row>
    <row r="32" spans="1:128">
      <c r="A32" s="244">
        <v>24</v>
      </c>
      <c r="B32" s="247"/>
      <c r="C32" s="312" t="str">
        <f t="shared" si="0"/>
        <v xml:space="preserve"> </v>
      </c>
      <c r="D32" s="313" t="str">
        <f t="shared" si="1"/>
        <v xml:space="preserve"> </v>
      </c>
      <c r="E32" s="314" t="str">
        <f t="shared" si="2"/>
        <v xml:space="preserve"> </v>
      </c>
      <c r="F32" s="324" t="str">
        <f t="shared" si="3"/>
        <v xml:space="preserve"> </v>
      </c>
      <c r="G32" s="325" t="str">
        <f t="shared" si="4"/>
        <v xml:space="preserve"> </v>
      </c>
      <c r="H32" s="326" t="str">
        <f t="shared" si="5"/>
        <v xml:space="preserve"> </v>
      </c>
      <c r="I32" s="336" t="str">
        <f t="shared" si="6"/>
        <v xml:space="preserve"> </v>
      </c>
      <c r="J32" s="337" t="str">
        <f t="shared" si="7"/>
        <v xml:space="preserve"> </v>
      </c>
      <c r="K32" s="338" t="str">
        <f t="shared" si="8"/>
        <v xml:space="preserve"> </v>
      </c>
      <c r="L32" s="348" t="str">
        <f t="shared" si="9"/>
        <v xml:space="preserve"> </v>
      </c>
      <c r="M32" s="349" t="str">
        <f t="shared" si="10"/>
        <v xml:space="preserve"> </v>
      </c>
      <c r="N32" s="350" t="str">
        <f t="shared" si="11"/>
        <v xml:space="preserve"> </v>
      </c>
      <c r="O32" s="360" t="str">
        <f t="shared" si="12"/>
        <v xml:space="preserve"> </v>
      </c>
      <c r="P32" s="361" t="str">
        <f t="shared" si="13"/>
        <v xml:space="preserve"> </v>
      </c>
      <c r="Q32" s="362" t="str">
        <f t="shared" si="14"/>
        <v xml:space="preserve"> </v>
      </c>
      <c r="R32" s="372" t="str">
        <f t="shared" si="15"/>
        <v xml:space="preserve"> </v>
      </c>
      <c r="S32" s="373" t="str">
        <f t="shared" si="16"/>
        <v xml:space="preserve"> </v>
      </c>
      <c r="T32" s="374" t="str">
        <f t="shared" si="17"/>
        <v xml:space="preserve"> </v>
      </c>
      <c r="U32" s="384" t="str">
        <f t="shared" si="18"/>
        <v xml:space="preserve"> </v>
      </c>
      <c r="V32" s="385" t="str">
        <f t="shared" si="19"/>
        <v xml:space="preserve"> </v>
      </c>
      <c r="W32" s="386" t="str">
        <f t="shared" si="20"/>
        <v xml:space="preserve"> </v>
      </c>
      <c r="X32" s="312" t="str">
        <f t="shared" si="21"/>
        <v xml:space="preserve"> </v>
      </c>
      <c r="Y32" s="313" t="str">
        <f t="shared" si="22"/>
        <v xml:space="preserve"> </v>
      </c>
      <c r="Z32" s="314" t="str">
        <f t="shared" si="23"/>
        <v xml:space="preserve"> </v>
      </c>
      <c r="AA32" s="324" t="str">
        <f t="shared" si="24"/>
        <v xml:space="preserve"> </v>
      </c>
      <c r="AB32" s="325" t="str">
        <f t="shared" si="25"/>
        <v xml:space="preserve"> </v>
      </c>
      <c r="AC32" s="326" t="str">
        <f t="shared" si="26"/>
        <v xml:space="preserve"> </v>
      </c>
      <c r="AD32" s="336" t="str">
        <f t="shared" si="27"/>
        <v xml:space="preserve"> </v>
      </c>
      <c r="AE32" s="337" t="str">
        <f t="shared" si="28"/>
        <v xml:space="preserve"> </v>
      </c>
      <c r="AF32" s="338" t="str">
        <f t="shared" si="29"/>
        <v xml:space="preserve"> </v>
      </c>
      <c r="AG32" s="348" t="str">
        <f t="shared" si="30"/>
        <v xml:space="preserve"> </v>
      </c>
      <c r="AH32" s="349" t="str">
        <f t="shared" si="31"/>
        <v xml:space="preserve"> </v>
      </c>
      <c r="AI32" s="350" t="str">
        <f t="shared" si="32"/>
        <v xml:space="preserve"> </v>
      </c>
      <c r="AJ32" s="360" t="str">
        <f t="shared" si="33"/>
        <v xml:space="preserve"> </v>
      </c>
      <c r="AK32" s="361" t="str">
        <f t="shared" si="34"/>
        <v xml:space="preserve"> </v>
      </c>
      <c r="AL32" s="362" t="str">
        <f t="shared" si="35"/>
        <v xml:space="preserve"> </v>
      </c>
      <c r="AM32" s="372" t="str">
        <f t="shared" si="36"/>
        <v xml:space="preserve"> </v>
      </c>
      <c r="AN32" s="373" t="str">
        <f t="shared" si="37"/>
        <v xml:space="preserve"> </v>
      </c>
      <c r="AO32" s="374" t="str">
        <f t="shared" si="38"/>
        <v xml:space="preserve"> </v>
      </c>
      <c r="AP32" s="384" t="str">
        <f t="shared" si="39"/>
        <v xml:space="preserve"> </v>
      </c>
      <c r="AQ32" s="385" t="str">
        <f t="shared" si="40"/>
        <v xml:space="preserve"> </v>
      </c>
      <c r="AR32" s="386" t="str">
        <f t="shared" si="41"/>
        <v xml:space="preserve"> </v>
      </c>
      <c r="AS32" s="312" t="str">
        <f t="shared" si="42"/>
        <v xml:space="preserve"> </v>
      </c>
      <c r="AT32" s="313" t="str">
        <f t="shared" si="43"/>
        <v xml:space="preserve"> </v>
      </c>
      <c r="AU32" s="314" t="str">
        <f t="shared" si="44"/>
        <v xml:space="preserve"> </v>
      </c>
      <c r="AV32" s="324" t="str">
        <f t="shared" si="45"/>
        <v xml:space="preserve"> </v>
      </c>
      <c r="AW32" s="325" t="str">
        <f t="shared" si="46"/>
        <v xml:space="preserve"> </v>
      </c>
      <c r="AX32" s="326" t="str">
        <f t="shared" si="47"/>
        <v xml:space="preserve"> </v>
      </c>
      <c r="AY32" s="336" t="str">
        <f t="shared" si="48"/>
        <v xml:space="preserve"> </v>
      </c>
      <c r="AZ32" s="337" t="str">
        <f t="shared" si="49"/>
        <v xml:space="preserve"> </v>
      </c>
      <c r="BA32" s="338" t="str">
        <f t="shared" si="50"/>
        <v xml:space="preserve"> </v>
      </c>
      <c r="BB32" s="348" t="str">
        <f t="shared" si="51"/>
        <v xml:space="preserve"> </v>
      </c>
      <c r="BC32" s="349" t="str">
        <f t="shared" si="52"/>
        <v xml:space="preserve"> </v>
      </c>
      <c r="BD32" s="350" t="str">
        <f t="shared" si="53"/>
        <v xml:space="preserve"> </v>
      </c>
      <c r="BE32" s="360" t="str">
        <f t="shared" si="54"/>
        <v xml:space="preserve"> </v>
      </c>
      <c r="BF32" s="361" t="str">
        <f t="shared" si="55"/>
        <v xml:space="preserve"> </v>
      </c>
      <c r="BG32" s="362" t="str">
        <f t="shared" si="56"/>
        <v xml:space="preserve"> </v>
      </c>
      <c r="BH32" s="372" t="str">
        <f t="shared" si="57"/>
        <v xml:space="preserve"> </v>
      </c>
      <c r="BI32" s="373" t="str">
        <f t="shared" si="58"/>
        <v xml:space="preserve"> </v>
      </c>
      <c r="BJ32" s="374" t="str">
        <f t="shared" si="59"/>
        <v xml:space="preserve"> </v>
      </c>
      <c r="BK32" s="384" t="str">
        <f t="shared" si="60"/>
        <v xml:space="preserve"> </v>
      </c>
      <c r="BL32" s="385" t="str">
        <f t="shared" si="61"/>
        <v xml:space="preserve"> </v>
      </c>
      <c r="BM32" s="386" t="str">
        <f t="shared" si="62"/>
        <v xml:space="preserve"> </v>
      </c>
      <c r="BN32" s="312" t="str">
        <f t="shared" si="63"/>
        <v xml:space="preserve"> </v>
      </c>
      <c r="BO32" s="313" t="str">
        <f t="shared" si="64"/>
        <v xml:space="preserve"> </v>
      </c>
      <c r="BP32" s="314" t="str">
        <f t="shared" si="65"/>
        <v xml:space="preserve"> </v>
      </c>
      <c r="BQ32" s="324" t="str">
        <f t="shared" si="66"/>
        <v xml:space="preserve"> </v>
      </c>
      <c r="BR32" s="325" t="str">
        <f t="shared" si="67"/>
        <v xml:space="preserve"> </v>
      </c>
      <c r="BS32" s="326" t="str">
        <f t="shared" si="68"/>
        <v xml:space="preserve"> </v>
      </c>
      <c r="BT32" s="336" t="str">
        <f t="shared" si="69"/>
        <v xml:space="preserve"> </v>
      </c>
      <c r="BU32" s="337" t="str">
        <f t="shared" si="70"/>
        <v xml:space="preserve"> </v>
      </c>
      <c r="BV32" s="338" t="str">
        <f t="shared" si="71"/>
        <v xml:space="preserve"> </v>
      </c>
      <c r="BW32" s="348" t="str">
        <f t="shared" si="72"/>
        <v xml:space="preserve"> </v>
      </c>
      <c r="BX32" s="349" t="str">
        <f t="shared" si="73"/>
        <v xml:space="preserve"> </v>
      </c>
      <c r="BY32" s="350" t="str">
        <f t="shared" si="74"/>
        <v xml:space="preserve"> </v>
      </c>
      <c r="BZ32" s="360" t="str">
        <f t="shared" si="75"/>
        <v xml:space="preserve"> </v>
      </c>
      <c r="CA32" s="361" t="str">
        <f t="shared" si="76"/>
        <v xml:space="preserve"> </v>
      </c>
      <c r="CB32" s="362" t="str">
        <f t="shared" si="77"/>
        <v xml:space="preserve"> </v>
      </c>
      <c r="CC32" s="372" t="str">
        <f t="shared" si="78"/>
        <v xml:space="preserve"> </v>
      </c>
      <c r="CD32" s="373" t="str">
        <f t="shared" si="79"/>
        <v xml:space="preserve"> </v>
      </c>
      <c r="CE32" s="374" t="str">
        <f t="shared" si="80"/>
        <v xml:space="preserve"> </v>
      </c>
      <c r="CF32" s="384" t="str">
        <f t="shared" si="81"/>
        <v xml:space="preserve"> </v>
      </c>
      <c r="CG32" s="385" t="str">
        <f t="shared" si="82"/>
        <v xml:space="preserve"> </v>
      </c>
      <c r="CH32" s="386" t="str">
        <f t="shared" si="83"/>
        <v xml:space="preserve"> </v>
      </c>
      <c r="CI32" s="312" t="str">
        <f t="shared" si="84"/>
        <v xml:space="preserve"> </v>
      </c>
      <c r="CJ32" s="313" t="str">
        <f t="shared" si="85"/>
        <v xml:space="preserve"> </v>
      </c>
      <c r="CK32" s="314" t="str">
        <f t="shared" si="86"/>
        <v xml:space="preserve"> </v>
      </c>
      <c r="CL32" s="324" t="str">
        <f t="shared" si="87"/>
        <v xml:space="preserve"> </v>
      </c>
      <c r="CM32" s="325" t="str">
        <f t="shared" si="88"/>
        <v xml:space="preserve"> </v>
      </c>
      <c r="CN32" s="326" t="str">
        <f t="shared" si="89"/>
        <v xml:space="preserve"> </v>
      </c>
      <c r="CO32" s="336" t="str">
        <f t="shared" si="90"/>
        <v xml:space="preserve"> </v>
      </c>
      <c r="CP32" s="337" t="str">
        <f t="shared" si="91"/>
        <v xml:space="preserve"> </v>
      </c>
      <c r="CQ32" s="338" t="str">
        <f t="shared" si="92"/>
        <v xml:space="preserve"> </v>
      </c>
      <c r="CR32" s="348" t="str">
        <f t="shared" si="93"/>
        <v xml:space="preserve"> </v>
      </c>
      <c r="CS32" s="349" t="str">
        <f t="shared" si="94"/>
        <v xml:space="preserve"> </v>
      </c>
      <c r="CT32" s="350" t="str">
        <f t="shared" si="95"/>
        <v xml:space="preserve"> </v>
      </c>
      <c r="CU32" s="360" t="str">
        <f t="shared" si="96"/>
        <v xml:space="preserve"> </v>
      </c>
      <c r="CV32" s="361" t="str">
        <f t="shared" si="97"/>
        <v xml:space="preserve"> </v>
      </c>
      <c r="CW32" s="362" t="str">
        <f t="shared" si="98"/>
        <v xml:space="preserve"> </v>
      </c>
      <c r="CX32" s="372" t="str">
        <f t="shared" si="99"/>
        <v xml:space="preserve"> </v>
      </c>
      <c r="CY32" s="373" t="str">
        <f t="shared" si="100"/>
        <v xml:space="preserve"> </v>
      </c>
      <c r="CZ32" s="374" t="str">
        <f t="shared" si="101"/>
        <v xml:space="preserve"> </v>
      </c>
      <c r="DA32" s="384" t="str">
        <f t="shared" si="102"/>
        <v xml:space="preserve"> </v>
      </c>
      <c r="DB32" s="385" t="str">
        <f t="shared" si="103"/>
        <v xml:space="preserve"> </v>
      </c>
      <c r="DC32" s="386" t="str">
        <f t="shared" si="104"/>
        <v xml:space="preserve"> </v>
      </c>
      <c r="DD32" s="312" t="str">
        <f t="shared" si="105"/>
        <v xml:space="preserve"> </v>
      </c>
      <c r="DE32" s="313" t="str">
        <f t="shared" si="106"/>
        <v xml:space="preserve"> </v>
      </c>
      <c r="DF32" s="314" t="str">
        <f t="shared" si="107"/>
        <v xml:space="preserve"> </v>
      </c>
      <c r="DG32" s="324" t="str">
        <f t="shared" si="108"/>
        <v xml:space="preserve"> </v>
      </c>
      <c r="DH32" s="325" t="str">
        <f t="shared" si="109"/>
        <v xml:space="preserve"> </v>
      </c>
      <c r="DI32" s="326" t="str">
        <f t="shared" si="110"/>
        <v xml:space="preserve"> </v>
      </c>
      <c r="DJ32" s="336" t="str">
        <f t="shared" si="111"/>
        <v xml:space="preserve"> </v>
      </c>
      <c r="DK32" s="337" t="str">
        <f t="shared" si="112"/>
        <v xml:space="preserve"> </v>
      </c>
      <c r="DL32" s="338" t="str">
        <f t="shared" si="113"/>
        <v xml:space="preserve"> </v>
      </c>
      <c r="DM32" s="348" t="str">
        <f t="shared" si="114"/>
        <v xml:space="preserve"> </v>
      </c>
      <c r="DN32" s="349" t="str">
        <f t="shared" si="115"/>
        <v xml:space="preserve"> </v>
      </c>
      <c r="DO32" s="350" t="str">
        <f t="shared" si="116"/>
        <v xml:space="preserve"> </v>
      </c>
      <c r="DP32" s="360" t="str">
        <f t="shared" si="117"/>
        <v xml:space="preserve"> </v>
      </c>
      <c r="DQ32" s="361" t="str">
        <f t="shared" si="118"/>
        <v xml:space="preserve"> </v>
      </c>
      <c r="DR32" s="362" t="str">
        <f t="shared" si="119"/>
        <v xml:space="preserve"> </v>
      </c>
      <c r="DS32" s="372" t="str">
        <f t="shared" si="120"/>
        <v xml:space="preserve"> </v>
      </c>
      <c r="DT32" s="373" t="str">
        <f t="shared" si="121"/>
        <v xml:space="preserve"> </v>
      </c>
      <c r="DU32" s="374" t="str">
        <f t="shared" si="122"/>
        <v xml:space="preserve"> </v>
      </c>
      <c r="DV32" s="384" t="str">
        <f t="shared" si="123"/>
        <v xml:space="preserve"> </v>
      </c>
      <c r="DW32" s="385" t="str">
        <f t="shared" si="124"/>
        <v xml:space="preserve"> </v>
      </c>
      <c r="DX32" s="386" t="str">
        <f t="shared" si="125"/>
        <v xml:space="preserve"> </v>
      </c>
    </row>
    <row r="33" spans="1:128">
      <c r="A33" s="244">
        <v>25</v>
      </c>
      <c r="B33" s="247"/>
      <c r="C33" s="312" t="str">
        <f t="shared" si="0"/>
        <v xml:space="preserve"> </v>
      </c>
      <c r="D33" s="313" t="str">
        <f t="shared" si="1"/>
        <v xml:space="preserve"> </v>
      </c>
      <c r="E33" s="314" t="str">
        <f t="shared" si="2"/>
        <v xml:space="preserve"> </v>
      </c>
      <c r="F33" s="324" t="str">
        <f t="shared" si="3"/>
        <v xml:space="preserve"> </v>
      </c>
      <c r="G33" s="325" t="str">
        <f t="shared" si="4"/>
        <v xml:space="preserve"> </v>
      </c>
      <c r="H33" s="326" t="str">
        <f t="shared" si="5"/>
        <v xml:space="preserve"> </v>
      </c>
      <c r="I33" s="336" t="str">
        <f t="shared" si="6"/>
        <v xml:space="preserve"> </v>
      </c>
      <c r="J33" s="337" t="str">
        <f t="shared" si="7"/>
        <v xml:space="preserve"> </v>
      </c>
      <c r="K33" s="338" t="str">
        <f t="shared" si="8"/>
        <v xml:space="preserve"> </v>
      </c>
      <c r="L33" s="348" t="str">
        <f t="shared" si="9"/>
        <v xml:space="preserve"> </v>
      </c>
      <c r="M33" s="349" t="str">
        <f t="shared" si="10"/>
        <v xml:space="preserve"> </v>
      </c>
      <c r="N33" s="350" t="str">
        <f t="shared" si="11"/>
        <v xml:space="preserve"> </v>
      </c>
      <c r="O33" s="360" t="str">
        <f t="shared" si="12"/>
        <v xml:space="preserve"> </v>
      </c>
      <c r="P33" s="361" t="str">
        <f t="shared" si="13"/>
        <v xml:space="preserve"> </v>
      </c>
      <c r="Q33" s="362" t="str">
        <f t="shared" si="14"/>
        <v xml:space="preserve"> </v>
      </c>
      <c r="R33" s="372" t="str">
        <f t="shared" si="15"/>
        <v xml:space="preserve"> </v>
      </c>
      <c r="S33" s="373" t="str">
        <f t="shared" si="16"/>
        <v xml:space="preserve"> </v>
      </c>
      <c r="T33" s="374" t="str">
        <f t="shared" si="17"/>
        <v xml:space="preserve"> </v>
      </c>
      <c r="U33" s="384" t="str">
        <f t="shared" si="18"/>
        <v xml:space="preserve"> </v>
      </c>
      <c r="V33" s="385" t="str">
        <f t="shared" si="19"/>
        <v xml:space="preserve"> </v>
      </c>
      <c r="W33" s="386" t="str">
        <f t="shared" si="20"/>
        <v xml:space="preserve"> </v>
      </c>
      <c r="X33" s="312" t="str">
        <f t="shared" si="21"/>
        <v xml:space="preserve"> </v>
      </c>
      <c r="Y33" s="313" t="str">
        <f t="shared" si="22"/>
        <v xml:space="preserve"> </v>
      </c>
      <c r="Z33" s="314" t="str">
        <f t="shared" si="23"/>
        <v xml:space="preserve"> </v>
      </c>
      <c r="AA33" s="324" t="str">
        <f t="shared" si="24"/>
        <v xml:space="preserve"> </v>
      </c>
      <c r="AB33" s="325" t="str">
        <f t="shared" si="25"/>
        <v xml:space="preserve"> </v>
      </c>
      <c r="AC33" s="326" t="str">
        <f t="shared" si="26"/>
        <v xml:space="preserve"> </v>
      </c>
      <c r="AD33" s="336" t="str">
        <f t="shared" si="27"/>
        <v xml:space="preserve"> </v>
      </c>
      <c r="AE33" s="337" t="str">
        <f t="shared" si="28"/>
        <v xml:space="preserve"> </v>
      </c>
      <c r="AF33" s="338" t="str">
        <f t="shared" si="29"/>
        <v xml:space="preserve"> </v>
      </c>
      <c r="AG33" s="348" t="str">
        <f t="shared" si="30"/>
        <v xml:space="preserve"> </v>
      </c>
      <c r="AH33" s="349" t="str">
        <f t="shared" si="31"/>
        <v xml:space="preserve"> </v>
      </c>
      <c r="AI33" s="350" t="str">
        <f t="shared" si="32"/>
        <v xml:space="preserve"> </v>
      </c>
      <c r="AJ33" s="360" t="str">
        <f t="shared" si="33"/>
        <v xml:space="preserve"> </v>
      </c>
      <c r="AK33" s="361" t="str">
        <f t="shared" si="34"/>
        <v xml:space="preserve"> </v>
      </c>
      <c r="AL33" s="362" t="str">
        <f t="shared" si="35"/>
        <v xml:space="preserve"> </v>
      </c>
      <c r="AM33" s="372" t="str">
        <f t="shared" si="36"/>
        <v xml:space="preserve"> </v>
      </c>
      <c r="AN33" s="373" t="str">
        <f t="shared" si="37"/>
        <v xml:space="preserve"> </v>
      </c>
      <c r="AO33" s="374" t="str">
        <f t="shared" si="38"/>
        <v xml:space="preserve"> </v>
      </c>
      <c r="AP33" s="384" t="str">
        <f t="shared" si="39"/>
        <v xml:space="preserve"> </v>
      </c>
      <c r="AQ33" s="385" t="str">
        <f t="shared" si="40"/>
        <v xml:space="preserve"> </v>
      </c>
      <c r="AR33" s="386" t="str">
        <f t="shared" si="41"/>
        <v xml:space="preserve"> </v>
      </c>
      <c r="AS33" s="312" t="str">
        <f t="shared" si="42"/>
        <v xml:space="preserve"> </v>
      </c>
      <c r="AT33" s="313" t="str">
        <f t="shared" si="43"/>
        <v xml:space="preserve"> </v>
      </c>
      <c r="AU33" s="314" t="str">
        <f t="shared" si="44"/>
        <v xml:space="preserve"> </v>
      </c>
      <c r="AV33" s="324" t="str">
        <f t="shared" si="45"/>
        <v xml:space="preserve"> </v>
      </c>
      <c r="AW33" s="325" t="str">
        <f t="shared" si="46"/>
        <v xml:space="preserve"> </v>
      </c>
      <c r="AX33" s="326" t="str">
        <f t="shared" si="47"/>
        <v xml:space="preserve"> </v>
      </c>
      <c r="AY33" s="336" t="str">
        <f t="shared" si="48"/>
        <v xml:space="preserve"> </v>
      </c>
      <c r="AZ33" s="337" t="str">
        <f t="shared" si="49"/>
        <v xml:space="preserve"> </v>
      </c>
      <c r="BA33" s="338" t="str">
        <f t="shared" si="50"/>
        <v xml:space="preserve"> </v>
      </c>
      <c r="BB33" s="348" t="str">
        <f t="shared" si="51"/>
        <v xml:space="preserve"> </v>
      </c>
      <c r="BC33" s="349" t="str">
        <f t="shared" si="52"/>
        <v xml:space="preserve"> </v>
      </c>
      <c r="BD33" s="350" t="str">
        <f t="shared" si="53"/>
        <v xml:space="preserve"> </v>
      </c>
      <c r="BE33" s="360" t="str">
        <f t="shared" si="54"/>
        <v xml:space="preserve"> </v>
      </c>
      <c r="BF33" s="361" t="str">
        <f t="shared" si="55"/>
        <v xml:space="preserve"> </v>
      </c>
      <c r="BG33" s="362" t="str">
        <f t="shared" si="56"/>
        <v xml:space="preserve"> </v>
      </c>
      <c r="BH33" s="372" t="str">
        <f t="shared" si="57"/>
        <v xml:space="preserve"> </v>
      </c>
      <c r="BI33" s="373" t="str">
        <f t="shared" si="58"/>
        <v xml:space="preserve"> </v>
      </c>
      <c r="BJ33" s="374" t="str">
        <f t="shared" si="59"/>
        <v xml:space="preserve"> </v>
      </c>
      <c r="BK33" s="384" t="str">
        <f t="shared" si="60"/>
        <v xml:space="preserve"> </v>
      </c>
      <c r="BL33" s="385" t="str">
        <f t="shared" si="61"/>
        <v xml:space="preserve"> </v>
      </c>
      <c r="BM33" s="386" t="str">
        <f t="shared" si="62"/>
        <v xml:space="preserve"> </v>
      </c>
      <c r="BN33" s="312" t="str">
        <f t="shared" si="63"/>
        <v xml:space="preserve"> </v>
      </c>
      <c r="BO33" s="313" t="str">
        <f t="shared" si="64"/>
        <v xml:space="preserve"> </v>
      </c>
      <c r="BP33" s="314" t="str">
        <f t="shared" si="65"/>
        <v xml:space="preserve"> </v>
      </c>
      <c r="BQ33" s="324" t="str">
        <f t="shared" si="66"/>
        <v xml:space="preserve"> </v>
      </c>
      <c r="BR33" s="325" t="str">
        <f t="shared" si="67"/>
        <v xml:space="preserve"> </v>
      </c>
      <c r="BS33" s="326" t="str">
        <f t="shared" si="68"/>
        <v xml:space="preserve"> </v>
      </c>
      <c r="BT33" s="336" t="str">
        <f t="shared" si="69"/>
        <v xml:space="preserve"> </v>
      </c>
      <c r="BU33" s="337" t="str">
        <f t="shared" si="70"/>
        <v xml:space="preserve"> </v>
      </c>
      <c r="BV33" s="338" t="str">
        <f t="shared" si="71"/>
        <v xml:space="preserve"> </v>
      </c>
      <c r="BW33" s="348" t="str">
        <f t="shared" si="72"/>
        <v xml:space="preserve"> </v>
      </c>
      <c r="BX33" s="349" t="str">
        <f t="shared" si="73"/>
        <v xml:space="preserve"> </v>
      </c>
      <c r="BY33" s="350" t="str">
        <f t="shared" si="74"/>
        <v xml:space="preserve"> </v>
      </c>
      <c r="BZ33" s="360" t="str">
        <f t="shared" si="75"/>
        <v xml:space="preserve"> </v>
      </c>
      <c r="CA33" s="361" t="str">
        <f t="shared" si="76"/>
        <v xml:space="preserve"> </v>
      </c>
      <c r="CB33" s="362" t="str">
        <f t="shared" si="77"/>
        <v xml:space="preserve"> </v>
      </c>
      <c r="CC33" s="372" t="str">
        <f t="shared" si="78"/>
        <v xml:space="preserve"> </v>
      </c>
      <c r="CD33" s="373" t="str">
        <f t="shared" si="79"/>
        <v xml:space="preserve"> </v>
      </c>
      <c r="CE33" s="374" t="str">
        <f t="shared" si="80"/>
        <v xml:space="preserve"> </v>
      </c>
      <c r="CF33" s="384" t="str">
        <f t="shared" si="81"/>
        <v xml:space="preserve"> </v>
      </c>
      <c r="CG33" s="385" t="str">
        <f t="shared" si="82"/>
        <v xml:space="preserve"> </v>
      </c>
      <c r="CH33" s="386" t="str">
        <f t="shared" si="83"/>
        <v xml:space="preserve"> </v>
      </c>
      <c r="CI33" s="312" t="str">
        <f t="shared" si="84"/>
        <v xml:space="preserve"> </v>
      </c>
      <c r="CJ33" s="313" t="str">
        <f t="shared" si="85"/>
        <v xml:space="preserve"> </v>
      </c>
      <c r="CK33" s="314" t="str">
        <f t="shared" si="86"/>
        <v xml:space="preserve"> </v>
      </c>
      <c r="CL33" s="324" t="str">
        <f t="shared" si="87"/>
        <v xml:space="preserve"> </v>
      </c>
      <c r="CM33" s="325" t="str">
        <f t="shared" si="88"/>
        <v xml:space="preserve"> </v>
      </c>
      <c r="CN33" s="326" t="str">
        <f t="shared" si="89"/>
        <v xml:space="preserve"> </v>
      </c>
      <c r="CO33" s="336" t="str">
        <f t="shared" si="90"/>
        <v xml:space="preserve"> </v>
      </c>
      <c r="CP33" s="337" t="str">
        <f t="shared" si="91"/>
        <v xml:space="preserve"> </v>
      </c>
      <c r="CQ33" s="338" t="str">
        <f t="shared" si="92"/>
        <v xml:space="preserve"> </v>
      </c>
      <c r="CR33" s="348" t="str">
        <f t="shared" si="93"/>
        <v xml:space="preserve"> </v>
      </c>
      <c r="CS33" s="349" t="str">
        <f t="shared" si="94"/>
        <v xml:space="preserve"> </v>
      </c>
      <c r="CT33" s="350" t="str">
        <f t="shared" si="95"/>
        <v xml:space="preserve"> </v>
      </c>
      <c r="CU33" s="360" t="str">
        <f t="shared" si="96"/>
        <v xml:space="preserve"> </v>
      </c>
      <c r="CV33" s="361" t="str">
        <f t="shared" si="97"/>
        <v xml:space="preserve"> </v>
      </c>
      <c r="CW33" s="362" t="str">
        <f t="shared" si="98"/>
        <v xml:space="preserve"> </v>
      </c>
      <c r="CX33" s="372" t="str">
        <f t="shared" si="99"/>
        <v xml:space="preserve"> </v>
      </c>
      <c r="CY33" s="373" t="str">
        <f t="shared" si="100"/>
        <v xml:space="preserve"> </v>
      </c>
      <c r="CZ33" s="374" t="str">
        <f t="shared" si="101"/>
        <v xml:space="preserve"> </v>
      </c>
      <c r="DA33" s="384" t="str">
        <f t="shared" si="102"/>
        <v xml:space="preserve"> </v>
      </c>
      <c r="DB33" s="385" t="str">
        <f t="shared" si="103"/>
        <v xml:space="preserve"> </v>
      </c>
      <c r="DC33" s="386" t="str">
        <f t="shared" si="104"/>
        <v xml:space="preserve"> </v>
      </c>
      <c r="DD33" s="312" t="str">
        <f t="shared" si="105"/>
        <v xml:space="preserve"> </v>
      </c>
      <c r="DE33" s="313" t="str">
        <f t="shared" si="106"/>
        <v xml:space="preserve"> </v>
      </c>
      <c r="DF33" s="314" t="str">
        <f t="shared" si="107"/>
        <v xml:space="preserve"> </v>
      </c>
      <c r="DG33" s="324" t="str">
        <f t="shared" si="108"/>
        <v xml:space="preserve"> </v>
      </c>
      <c r="DH33" s="325" t="str">
        <f t="shared" si="109"/>
        <v xml:space="preserve"> </v>
      </c>
      <c r="DI33" s="326" t="str">
        <f t="shared" si="110"/>
        <v xml:space="preserve"> </v>
      </c>
      <c r="DJ33" s="336" t="str">
        <f t="shared" si="111"/>
        <v xml:space="preserve"> </v>
      </c>
      <c r="DK33" s="337" t="str">
        <f t="shared" si="112"/>
        <v xml:space="preserve"> </v>
      </c>
      <c r="DL33" s="338" t="str">
        <f t="shared" si="113"/>
        <v xml:space="preserve"> </v>
      </c>
      <c r="DM33" s="348" t="str">
        <f t="shared" si="114"/>
        <v xml:space="preserve"> </v>
      </c>
      <c r="DN33" s="349" t="str">
        <f t="shared" si="115"/>
        <v xml:space="preserve"> </v>
      </c>
      <c r="DO33" s="350" t="str">
        <f t="shared" si="116"/>
        <v xml:space="preserve"> </v>
      </c>
      <c r="DP33" s="360" t="str">
        <f t="shared" si="117"/>
        <v xml:space="preserve"> </v>
      </c>
      <c r="DQ33" s="361" t="str">
        <f t="shared" si="118"/>
        <v xml:space="preserve"> </v>
      </c>
      <c r="DR33" s="362" t="str">
        <f t="shared" si="119"/>
        <v xml:space="preserve"> </v>
      </c>
      <c r="DS33" s="372" t="str">
        <f t="shared" si="120"/>
        <v xml:space="preserve"> </v>
      </c>
      <c r="DT33" s="373" t="str">
        <f t="shared" si="121"/>
        <v xml:space="preserve"> </v>
      </c>
      <c r="DU33" s="374" t="str">
        <f t="shared" si="122"/>
        <v xml:space="preserve"> </v>
      </c>
      <c r="DV33" s="384" t="str">
        <f t="shared" si="123"/>
        <v xml:space="preserve"> </v>
      </c>
      <c r="DW33" s="385" t="str">
        <f t="shared" si="124"/>
        <v xml:space="preserve"> </v>
      </c>
      <c r="DX33" s="386" t="str">
        <f t="shared" si="125"/>
        <v xml:space="preserve"> </v>
      </c>
    </row>
    <row r="34" spans="1:128">
      <c r="A34" s="244">
        <v>26</v>
      </c>
      <c r="B34" s="247"/>
      <c r="C34" s="312" t="str">
        <f t="shared" si="0"/>
        <v xml:space="preserve"> </v>
      </c>
      <c r="D34" s="313" t="str">
        <f t="shared" si="1"/>
        <v xml:space="preserve"> </v>
      </c>
      <c r="E34" s="314" t="str">
        <f t="shared" si="2"/>
        <v xml:space="preserve"> </v>
      </c>
      <c r="F34" s="324" t="str">
        <f t="shared" si="3"/>
        <v xml:space="preserve"> </v>
      </c>
      <c r="G34" s="325" t="str">
        <f t="shared" si="4"/>
        <v xml:space="preserve"> </v>
      </c>
      <c r="H34" s="326" t="str">
        <f t="shared" si="5"/>
        <v xml:space="preserve"> </v>
      </c>
      <c r="I34" s="336" t="str">
        <f t="shared" si="6"/>
        <v xml:space="preserve"> </v>
      </c>
      <c r="J34" s="337" t="str">
        <f t="shared" si="7"/>
        <v xml:space="preserve"> </v>
      </c>
      <c r="K34" s="338" t="str">
        <f t="shared" si="8"/>
        <v xml:space="preserve"> </v>
      </c>
      <c r="L34" s="348" t="str">
        <f t="shared" si="9"/>
        <v xml:space="preserve"> </v>
      </c>
      <c r="M34" s="349" t="str">
        <f t="shared" si="10"/>
        <v xml:space="preserve"> </v>
      </c>
      <c r="N34" s="350" t="str">
        <f t="shared" si="11"/>
        <v xml:space="preserve"> </v>
      </c>
      <c r="O34" s="360" t="str">
        <f t="shared" si="12"/>
        <v xml:space="preserve"> </v>
      </c>
      <c r="P34" s="361" t="str">
        <f t="shared" si="13"/>
        <v xml:space="preserve"> </v>
      </c>
      <c r="Q34" s="362" t="str">
        <f t="shared" si="14"/>
        <v xml:space="preserve"> </v>
      </c>
      <c r="R34" s="372" t="str">
        <f t="shared" si="15"/>
        <v xml:space="preserve"> </v>
      </c>
      <c r="S34" s="373" t="str">
        <f t="shared" si="16"/>
        <v xml:space="preserve"> </v>
      </c>
      <c r="T34" s="374" t="str">
        <f t="shared" si="17"/>
        <v xml:space="preserve"> </v>
      </c>
      <c r="U34" s="384" t="str">
        <f t="shared" si="18"/>
        <v xml:space="preserve"> </v>
      </c>
      <c r="V34" s="385" t="str">
        <f t="shared" si="19"/>
        <v xml:space="preserve"> </v>
      </c>
      <c r="W34" s="386" t="str">
        <f t="shared" si="20"/>
        <v xml:space="preserve"> </v>
      </c>
      <c r="X34" s="312" t="str">
        <f t="shared" si="21"/>
        <v xml:space="preserve"> </v>
      </c>
      <c r="Y34" s="313" t="str">
        <f t="shared" si="22"/>
        <v xml:space="preserve"> </v>
      </c>
      <c r="Z34" s="314" t="str">
        <f t="shared" si="23"/>
        <v xml:space="preserve"> </v>
      </c>
      <c r="AA34" s="324" t="str">
        <f t="shared" si="24"/>
        <v xml:space="preserve"> </v>
      </c>
      <c r="AB34" s="325" t="str">
        <f t="shared" si="25"/>
        <v xml:space="preserve"> </v>
      </c>
      <c r="AC34" s="326" t="str">
        <f t="shared" si="26"/>
        <v xml:space="preserve"> </v>
      </c>
      <c r="AD34" s="336" t="str">
        <f t="shared" si="27"/>
        <v xml:space="preserve"> </v>
      </c>
      <c r="AE34" s="337" t="str">
        <f t="shared" si="28"/>
        <v xml:space="preserve"> </v>
      </c>
      <c r="AF34" s="338" t="str">
        <f t="shared" si="29"/>
        <v xml:space="preserve"> </v>
      </c>
      <c r="AG34" s="348" t="str">
        <f t="shared" si="30"/>
        <v xml:space="preserve"> </v>
      </c>
      <c r="AH34" s="349" t="str">
        <f t="shared" si="31"/>
        <v xml:space="preserve"> </v>
      </c>
      <c r="AI34" s="350" t="str">
        <f t="shared" si="32"/>
        <v xml:space="preserve"> </v>
      </c>
      <c r="AJ34" s="360" t="str">
        <f t="shared" si="33"/>
        <v xml:space="preserve"> </v>
      </c>
      <c r="AK34" s="361" t="str">
        <f t="shared" si="34"/>
        <v xml:space="preserve"> </v>
      </c>
      <c r="AL34" s="362" t="str">
        <f t="shared" si="35"/>
        <v xml:space="preserve"> </v>
      </c>
      <c r="AM34" s="372" t="str">
        <f t="shared" si="36"/>
        <v xml:space="preserve"> </v>
      </c>
      <c r="AN34" s="373" t="str">
        <f t="shared" si="37"/>
        <v xml:space="preserve"> </v>
      </c>
      <c r="AO34" s="374" t="str">
        <f t="shared" si="38"/>
        <v xml:space="preserve"> </v>
      </c>
      <c r="AP34" s="384" t="str">
        <f t="shared" si="39"/>
        <v xml:space="preserve"> </v>
      </c>
      <c r="AQ34" s="385" t="str">
        <f t="shared" si="40"/>
        <v xml:space="preserve"> </v>
      </c>
      <c r="AR34" s="386" t="str">
        <f t="shared" si="41"/>
        <v xml:space="preserve"> </v>
      </c>
      <c r="AS34" s="312" t="str">
        <f t="shared" si="42"/>
        <v xml:space="preserve"> </v>
      </c>
      <c r="AT34" s="313" t="str">
        <f t="shared" si="43"/>
        <v xml:space="preserve"> </v>
      </c>
      <c r="AU34" s="314" t="str">
        <f t="shared" si="44"/>
        <v xml:space="preserve"> </v>
      </c>
      <c r="AV34" s="324" t="str">
        <f t="shared" si="45"/>
        <v xml:space="preserve"> </v>
      </c>
      <c r="AW34" s="325" t="str">
        <f t="shared" si="46"/>
        <v xml:space="preserve"> </v>
      </c>
      <c r="AX34" s="326" t="str">
        <f t="shared" si="47"/>
        <v xml:space="preserve"> </v>
      </c>
      <c r="AY34" s="336" t="str">
        <f t="shared" si="48"/>
        <v xml:space="preserve"> </v>
      </c>
      <c r="AZ34" s="337" t="str">
        <f t="shared" si="49"/>
        <v xml:space="preserve"> </v>
      </c>
      <c r="BA34" s="338" t="str">
        <f t="shared" si="50"/>
        <v xml:space="preserve"> </v>
      </c>
      <c r="BB34" s="348" t="str">
        <f t="shared" si="51"/>
        <v xml:space="preserve"> </v>
      </c>
      <c r="BC34" s="349" t="str">
        <f t="shared" si="52"/>
        <v xml:space="preserve"> </v>
      </c>
      <c r="BD34" s="350" t="str">
        <f t="shared" si="53"/>
        <v xml:space="preserve"> </v>
      </c>
      <c r="BE34" s="360" t="str">
        <f t="shared" si="54"/>
        <v xml:space="preserve"> </v>
      </c>
      <c r="BF34" s="361" t="str">
        <f t="shared" si="55"/>
        <v xml:space="preserve"> </v>
      </c>
      <c r="BG34" s="362" t="str">
        <f t="shared" si="56"/>
        <v xml:space="preserve"> </v>
      </c>
      <c r="BH34" s="372" t="str">
        <f t="shared" si="57"/>
        <v xml:space="preserve"> </v>
      </c>
      <c r="BI34" s="373" t="str">
        <f t="shared" si="58"/>
        <v xml:space="preserve"> </v>
      </c>
      <c r="BJ34" s="374" t="str">
        <f t="shared" si="59"/>
        <v xml:space="preserve"> </v>
      </c>
      <c r="BK34" s="384" t="str">
        <f t="shared" si="60"/>
        <v xml:space="preserve"> </v>
      </c>
      <c r="BL34" s="385" t="str">
        <f t="shared" si="61"/>
        <v xml:space="preserve"> </v>
      </c>
      <c r="BM34" s="386" t="str">
        <f t="shared" si="62"/>
        <v xml:space="preserve"> </v>
      </c>
      <c r="BN34" s="312" t="str">
        <f t="shared" si="63"/>
        <v xml:space="preserve"> </v>
      </c>
      <c r="BO34" s="313" t="str">
        <f t="shared" si="64"/>
        <v xml:space="preserve"> </v>
      </c>
      <c r="BP34" s="314" t="str">
        <f t="shared" si="65"/>
        <v xml:space="preserve"> </v>
      </c>
      <c r="BQ34" s="324" t="str">
        <f t="shared" si="66"/>
        <v xml:space="preserve"> </v>
      </c>
      <c r="BR34" s="325" t="str">
        <f t="shared" si="67"/>
        <v xml:space="preserve"> </v>
      </c>
      <c r="BS34" s="326" t="str">
        <f t="shared" si="68"/>
        <v xml:space="preserve"> </v>
      </c>
      <c r="BT34" s="336" t="str">
        <f t="shared" si="69"/>
        <v xml:space="preserve"> </v>
      </c>
      <c r="BU34" s="337" t="str">
        <f t="shared" si="70"/>
        <v xml:space="preserve"> </v>
      </c>
      <c r="BV34" s="338" t="str">
        <f t="shared" si="71"/>
        <v xml:space="preserve"> </v>
      </c>
      <c r="BW34" s="348" t="str">
        <f t="shared" si="72"/>
        <v xml:space="preserve"> </v>
      </c>
      <c r="BX34" s="349" t="str">
        <f t="shared" si="73"/>
        <v xml:space="preserve"> </v>
      </c>
      <c r="BY34" s="350" t="str">
        <f t="shared" si="74"/>
        <v xml:space="preserve"> </v>
      </c>
      <c r="BZ34" s="360" t="str">
        <f t="shared" si="75"/>
        <v xml:space="preserve"> </v>
      </c>
      <c r="CA34" s="361" t="str">
        <f t="shared" si="76"/>
        <v xml:space="preserve"> </v>
      </c>
      <c r="CB34" s="362" t="str">
        <f t="shared" si="77"/>
        <v xml:space="preserve"> </v>
      </c>
      <c r="CC34" s="372" t="str">
        <f t="shared" si="78"/>
        <v xml:space="preserve"> </v>
      </c>
      <c r="CD34" s="373" t="str">
        <f t="shared" si="79"/>
        <v xml:space="preserve"> </v>
      </c>
      <c r="CE34" s="374" t="str">
        <f t="shared" si="80"/>
        <v xml:space="preserve"> </v>
      </c>
      <c r="CF34" s="384" t="str">
        <f t="shared" si="81"/>
        <v xml:space="preserve"> </v>
      </c>
      <c r="CG34" s="385" t="str">
        <f t="shared" si="82"/>
        <v xml:space="preserve"> </v>
      </c>
      <c r="CH34" s="386" t="str">
        <f t="shared" si="83"/>
        <v xml:space="preserve"> </v>
      </c>
      <c r="CI34" s="312" t="str">
        <f t="shared" si="84"/>
        <v xml:space="preserve"> </v>
      </c>
      <c r="CJ34" s="313" t="str">
        <f t="shared" si="85"/>
        <v xml:space="preserve"> </v>
      </c>
      <c r="CK34" s="314" t="str">
        <f t="shared" si="86"/>
        <v xml:space="preserve"> </v>
      </c>
      <c r="CL34" s="324" t="str">
        <f t="shared" si="87"/>
        <v xml:space="preserve"> </v>
      </c>
      <c r="CM34" s="325" t="str">
        <f t="shared" si="88"/>
        <v xml:space="preserve"> </v>
      </c>
      <c r="CN34" s="326" t="str">
        <f t="shared" si="89"/>
        <v xml:space="preserve"> </v>
      </c>
      <c r="CO34" s="336" t="str">
        <f t="shared" si="90"/>
        <v xml:space="preserve"> </v>
      </c>
      <c r="CP34" s="337" t="str">
        <f t="shared" si="91"/>
        <v xml:space="preserve"> </v>
      </c>
      <c r="CQ34" s="338" t="str">
        <f t="shared" si="92"/>
        <v xml:space="preserve"> </v>
      </c>
      <c r="CR34" s="348" t="str">
        <f t="shared" si="93"/>
        <v xml:space="preserve"> </v>
      </c>
      <c r="CS34" s="349" t="str">
        <f t="shared" si="94"/>
        <v xml:space="preserve"> </v>
      </c>
      <c r="CT34" s="350" t="str">
        <f t="shared" si="95"/>
        <v xml:space="preserve"> </v>
      </c>
      <c r="CU34" s="360" t="str">
        <f t="shared" si="96"/>
        <v xml:space="preserve"> </v>
      </c>
      <c r="CV34" s="361" t="str">
        <f t="shared" si="97"/>
        <v xml:space="preserve"> </v>
      </c>
      <c r="CW34" s="362" t="str">
        <f t="shared" si="98"/>
        <v xml:space="preserve"> </v>
      </c>
      <c r="CX34" s="372" t="str">
        <f t="shared" si="99"/>
        <v xml:space="preserve"> </v>
      </c>
      <c r="CY34" s="373" t="str">
        <f t="shared" si="100"/>
        <v xml:space="preserve"> </v>
      </c>
      <c r="CZ34" s="374" t="str">
        <f t="shared" si="101"/>
        <v xml:space="preserve"> </v>
      </c>
      <c r="DA34" s="384" t="str">
        <f t="shared" si="102"/>
        <v xml:space="preserve"> </v>
      </c>
      <c r="DB34" s="385" t="str">
        <f t="shared" si="103"/>
        <v xml:space="preserve"> </v>
      </c>
      <c r="DC34" s="386" t="str">
        <f t="shared" si="104"/>
        <v xml:space="preserve"> </v>
      </c>
      <c r="DD34" s="312" t="str">
        <f t="shared" si="105"/>
        <v xml:space="preserve"> </v>
      </c>
      <c r="DE34" s="313" t="str">
        <f t="shared" si="106"/>
        <v xml:space="preserve"> </v>
      </c>
      <c r="DF34" s="314" t="str">
        <f t="shared" si="107"/>
        <v xml:space="preserve"> </v>
      </c>
      <c r="DG34" s="324" t="str">
        <f t="shared" si="108"/>
        <v xml:space="preserve"> </v>
      </c>
      <c r="DH34" s="325" t="str">
        <f t="shared" si="109"/>
        <v xml:space="preserve"> </v>
      </c>
      <c r="DI34" s="326" t="str">
        <f t="shared" si="110"/>
        <v xml:space="preserve"> </v>
      </c>
      <c r="DJ34" s="336" t="str">
        <f t="shared" si="111"/>
        <v xml:space="preserve"> </v>
      </c>
      <c r="DK34" s="337" t="str">
        <f t="shared" si="112"/>
        <v xml:space="preserve"> </v>
      </c>
      <c r="DL34" s="338" t="str">
        <f t="shared" si="113"/>
        <v xml:space="preserve"> </v>
      </c>
      <c r="DM34" s="348" t="str">
        <f t="shared" si="114"/>
        <v xml:space="preserve"> </v>
      </c>
      <c r="DN34" s="349" t="str">
        <f t="shared" si="115"/>
        <v xml:space="preserve"> </v>
      </c>
      <c r="DO34" s="350" t="str">
        <f t="shared" si="116"/>
        <v xml:space="preserve"> </v>
      </c>
      <c r="DP34" s="360" t="str">
        <f t="shared" si="117"/>
        <v xml:space="preserve"> </v>
      </c>
      <c r="DQ34" s="361" t="str">
        <f t="shared" si="118"/>
        <v xml:space="preserve"> </v>
      </c>
      <c r="DR34" s="362" t="str">
        <f t="shared" si="119"/>
        <v xml:space="preserve"> </v>
      </c>
      <c r="DS34" s="372" t="str">
        <f t="shared" si="120"/>
        <v xml:space="preserve"> </v>
      </c>
      <c r="DT34" s="373" t="str">
        <f t="shared" si="121"/>
        <v xml:space="preserve"> </v>
      </c>
      <c r="DU34" s="374" t="str">
        <f t="shared" si="122"/>
        <v xml:space="preserve"> </v>
      </c>
      <c r="DV34" s="384" t="str">
        <f t="shared" si="123"/>
        <v xml:space="preserve"> </v>
      </c>
      <c r="DW34" s="385" t="str">
        <f t="shared" si="124"/>
        <v xml:space="preserve"> </v>
      </c>
      <c r="DX34" s="386" t="str">
        <f t="shared" si="125"/>
        <v xml:space="preserve"> </v>
      </c>
    </row>
    <row r="35" spans="1:128">
      <c r="A35" s="244">
        <v>27</v>
      </c>
      <c r="B35" s="247"/>
      <c r="C35" s="312" t="str">
        <f t="shared" si="0"/>
        <v xml:space="preserve"> </v>
      </c>
      <c r="D35" s="313" t="str">
        <f t="shared" si="1"/>
        <v xml:space="preserve"> </v>
      </c>
      <c r="E35" s="314" t="str">
        <f t="shared" si="2"/>
        <v xml:space="preserve"> </v>
      </c>
      <c r="F35" s="324" t="str">
        <f t="shared" si="3"/>
        <v xml:space="preserve"> </v>
      </c>
      <c r="G35" s="325" t="str">
        <f t="shared" si="4"/>
        <v xml:space="preserve"> </v>
      </c>
      <c r="H35" s="326" t="str">
        <f t="shared" si="5"/>
        <v xml:space="preserve"> </v>
      </c>
      <c r="I35" s="336" t="str">
        <f t="shared" si="6"/>
        <v xml:space="preserve"> </v>
      </c>
      <c r="J35" s="337" t="str">
        <f t="shared" si="7"/>
        <v xml:space="preserve"> </v>
      </c>
      <c r="K35" s="338" t="str">
        <f t="shared" si="8"/>
        <v xml:space="preserve"> </v>
      </c>
      <c r="L35" s="348" t="str">
        <f t="shared" si="9"/>
        <v xml:space="preserve"> </v>
      </c>
      <c r="M35" s="349" t="str">
        <f t="shared" si="10"/>
        <v xml:space="preserve"> </v>
      </c>
      <c r="N35" s="350" t="str">
        <f t="shared" si="11"/>
        <v xml:space="preserve"> </v>
      </c>
      <c r="O35" s="360" t="str">
        <f t="shared" si="12"/>
        <v xml:space="preserve"> </v>
      </c>
      <c r="P35" s="361" t="str">
        <f t="shared" si="13"/>
        <v xml:space="preserve"> </v>
      </c>
      <c r="Q35" s="362" t="str">
        <f t="shared" si="14"/>
        <v xml:space="preserve"> </v>
      </c>
      <c r="R35" s="372" t="str">
        <f t="shared" si="15"/>
        <v xml:space="preserve"> </v>
      </c>
      <c r="S35" s="373" t="str">
        <f t="shared" si="16"/>
        <v xml:space="preserve"> </v>
      </c>
      <c r="T35" s="374" t="str">
        <f t="shared" si="17"/>
        <v xml:space="preserve"> </v>
      </c>
      <c r="U35" s="384" t="str">
        <f t="shared" si="18"/>
        <v xml:space="preserve"> </v>
      </c>
      <c r="V35" s="385" t="str">
        <f t="shared" si="19"/>
        <v xml:space="preserve"> </v>
      </c>
      <c r="W35" s="386" t="str">
        <f t="shared" si="20"/>
        <v xml:space="preserve"> </v>
      </c>
      <c r="X35" s="312" t="str">
        <f t="shared" si="21"/>
        <v xml:space="preserve"> </v>
      </c>
      <c r="Y35" s="313" t="str">
        <f t="shared" si="22"/>
        <v xml:space="preserve"> </v>
      </c>
      <c r="Z35" s="314" t="str">
        <f t="shared" si="23"/>
        <v xml:space="preserve"> </v>
      </c>
      <c r="AA35" s="324" t="str">
        <f t="shared" si="24"/>
        <v xml:space="preserve"> </v>
      </c>
      <c r="AB35" s="325" t="str">
        <f t="shared" si="25"/>
        <v xml:space="preserve"> </v>
      </c>
      <c r="AC35" s="326" t="str">
        <f t="shared" si="26"/>
        <v xml:space="preserve"> </v>
      </c>
      <c r="AD35" s="336" t="str">
        <f t="shared" si="27"/>
        <v xml:space="preserve"> </v>
      </c>
      <c r="AE35" s="337" t="str">
        <f t="shared" si="28"/>
        <v xml:space="preserve"> </v>
      </c>
      <c r="AF35" s="338" t="str">
        <f t="shared" si="29"/>
        <v xml:space="preserve"> </v>
      </c>
      <c r="AG35" s="348" t="str">
        <f t="shared" si="30"/>
        <v xml:space="preserve"> </v>
      </c>
      <c r="AH35" s="349" t="str">
        <f t="shared" si="31"/>
        <v xml:space="preserve"> </v>
      </c>
      <c r="AI35" s="350" t="str">
        <f t="shared" si="32"/>
        <v xml:space="preserve"> </v>
      </c>
      <c r="AJ35" s="360" t="str">
        <f t="shared" si="33"/>
        <v xml:space="preserve"> </v>
      </c>
      <c r="AK35" s="361" t="str">
        <f t="shared" si="34"/>
        <v xml:space="preserve"> </v>
      </c>
      <c r="AL35" s="362" t="str">
        <f t="shared" si="35"/>
        <v xml:space="preserve"> </v>
      </c>
      <c r="AM35" s="372" t="str">
        <f t="shared" si="36"/>
        <v xml:space="preserve"> </v>
      </c>
      <c r="AN35" s="373" t="str">
        <f t="shared" si="37"/>
        <v xml:space="preserve"> </v>
      </c>
      <c r="AO35" s="374" t="str">
        <f t="shared" si="38"/>
        <v xml:space="preserve"> </v>
      </c>
      <c r="AP35" s="384" t="str">
        <f t="shared" si="39"/>
        <v xml:space="preserve"> </v>
      </c>
      <c r="AQ35" s="385" t="str">
        <f t="shared" si="40"/>
        <v xml:space="preserve"> </v>
      </c>
      <c r="AR35" s="386" t="str">
        <f t="shared" si="41"/>
        <v xml:space="preserve"> </v>
      </c>
      <c r="AS35" s="312" t="str">
        <f t="shared" si="42"/>
        <v xml:space="preserve"> </v>
      </c>
      <c r="AT35" s="313" t="str">
        <f t="shared" si="43"/>
        <v xml:space="preserve"> </v>
      </c>
      <c r="AU35" s="314" t="str">
        <f t="shared" si="44"/>
        <v xml:space="preserve"> </v>
      </c>
      <c r="AV35" s="324" t="str">
        <f t="shared" si="45"/>
        <v xml:space="preserve"> </v>
      </c>
      <c r="AW35" s="325" t="str">
        <f t="shared" si="46"/>
        <v xml:space="preserve"> </v>
      </c>
      <c r="AX35" s="326" t="str">
        <f t="shared" si="47"/>
        <v xml:space="preserve"> </v>
      </c>
      <c r="AY35" s="336" t="str">
        <f t="shared" si="48"/>
        <v xml:space="preserve"> </v>
      </c>
      <c r="AZ35" s="337" t="str">
        <f t="shared" si="49"/>
        <v xml:space="preserve"> </v>
      </c>
      <c r="BA35" s="338" t="str">
        <f t="shared" si="50"/>
        <v xml:space="preserve"> </v>
      </c>
      <c r="BB35" s="348" t="str">
        <f t="shared" si="51"/>
        <v xml:space="preserve"> </v>
      </c>
      <c r="BC35" s="349" t="str">
        <f t="shared" si="52"/>
        <v xml:space="preserve"> </v>
      </c>
      <c r="BD35" s="350" t="str">
        <f t="shared" si="53"/>
        <v xml:space="preserve"> </v>
      </c>
      <c r="BE35" s="360" t="str">
        <f t="shared" si="54"/>
        <v xml:space="preserve"> </v>
      </c>
      <c r="BF35" s="361" t="str">
        <f t="shared" si="55"/>
        <v xml:space="preserve"> </v>
      </c>
      <c r="BG35" s="362" t="str">
        <f t="shared" si="56"/>
        <v xml:space="preserve"> </v>
      </c>
      <c r="BH35" s="372" t="str">
        <f t="shared" si="57"/>
        <v xml:space="preserve"> </v>
      </c>
      <c r="BI35" s="373" t="str">
        <f t="shared" si="58"/>
        <v xml:space="preserve"> </v>
      </c>
      <c r="BJ35" s="374" t="str">
        <f t="shared" si="59"/>
        <v xml:space="preserve"> </v>
      </c>
      <c r="BK35" s="384" t="str">
        <f t="shared" si="60"/>
        <v xml:space="preserve"> </v>
      </c>
      <c r="BL35" s="385" t="str">
        <f t="shared" si="61"/>
        <v xml:space="preserve"> </v>
      </c>
      <c r="BM35" s="386" t="str">
        <f t="shared" si="62"/>
        <v xml:space="preserve"> </v>
      </c>
      <c r="BN35" s="312" t="str">
        <f t="shared" si="63"/>
        <v xml:space="preserve"> </v>
      </c>
      <c r="BO35" s="313" t="str">
        <f t="shared" si="64"/>
        <v xml:space="preserve"> </v>
      </c>
      <c r="BP35" s="314" t="str">
        <f t="shared" si="65"/>
        <v xml:space="preserve"> </v>
      </c>
      <c r="BQ35" s="324" t="str">
        <f t="shared" si="66"/>
        <v xml:space="preserve"> </v>
      </c>
      <c r="BR35" s="325" t="str">
        <f t="shared" si="67"/>
        <v xml:space="preserve"> </v>
      </c>
      <c r="BS35" s="326" t="str">
        <f t="shared" si="68"/>
        <v xml:space="preserve"> </v>
      </c>
      <c r="BT35" s="336" t="str">
        <f t="shared" si="69"/>
        <v xml:space="preserve"> </v>
      </c>
      <c r="BU35" s="337" t="str">
        <f t="shared" si="70"/>
        <v xml:space="preserve"> </v>
      </c>
      <c r="BV35" s="338" t="str">
        <f t="shared" si="71"/>
        <v xml:space="preserve"> </v>
      </c>
      <c r="BW35" s="348" t="str">
        <f t="shared" si="72"/>
        <v xml:space="preserve"> </v>
      </c>
      <c r="BX35" s="349" t="str">
        <f t="shared" si="73"/>
        <v xml:space="preserve"> </v>
      </c>
      <c r="BY35" s="350" t="str">
        <f t="shared" si="74"/>
        <v xml:space="preserve"> </v>
      </c>
      <c r="BZ35" s="360" t="str">
        <f t="shared" si="75"/>
        <v xml:space="preserve"> </v>
      </c>
      <c r="CA35" s="361" t="str">
        <f t="shared" si="76"/>
        <v xml:space="preserve"> </v>
      </c>
      <c r="CB35" s="362" t="str">
        <f t="shared" si="77"/>
        <v xml:space="preserve"> </v>
      </c>
      <c r="CC35" s="372" t="str">
        <f t="shared" si="78"/>
        <v xml:space="preserve"> </v>
      </c>
      <c r="CD35" s="373" t="str">
        <f t="shared" si="79"/>
        <v xml:space="preserve"> </v>
      </c>
      <c r="CE35" s="374" t="str">
        <f t="shared" si="80"/>
        <v xml:space="preserve"> </v>
      </c>
      <c r="CF35" s="384" t="str">
        <f t="shared" si="81"/>
        <v xml:space="preserve"> </v>
      </c>
      <c r="CG35" s="385" t="str">
        <f t="shared" si="82"/>
        <v xml:space="preserve"> </v>
      </c>
      <c r="CH35" s="386" t="str">
        <f t="shared" si="83"/>
        <v xml:space="preserve"> </v>
      </c>
      <c r="CI35" s="312" t="str">
        <f t="shared" si="84"/>
        <v xml:space="preserve"> </v>
      </c>
      <c r="CJ35" s="313" t="str">
        <f t="shared" si="85"/>
        <v xml:space="preserve"> </v>
      </c>
      <c r="CK35" s="314" t="str">
        <f t="shared" si="86"/>
        <v xml:space="preserve"> </v>
      </c>
      <c r="CL35" s="324" t="str">
        <f t="shared" si="87"/>
        <v xml:space="preserve"> </v>
      </c>
      <c r="CM35" s="325" t="str">
        <f t="shared" si="88"/>
        <v xml:space="preserve"> </v>
      </c>
      <c r="CN35" s="326" t="str">
        <f t="shared" si="89"/>
        <v xml:space="preserve"> </v>
      </c>
      <c r="CO35" s="336" t="str">
        <f t="shared" si="90"/>
        <v xml:space="preserve"> </v>
      </c>
      <c r="CP35" s="337" t="str">
        <f t="shared" si="91"/>
        <v xml:space="preserve"> </v>
      </c>
      <c r="CQ35" s="338" t="str">
        <f t="shared" si="92"/>
        <v xml:space="preserve"> </v>
      </c>
      <c r="CR35" s="348" t="str">
        <f t="shared" si="93"/>
        <v xml:space="preserve"> </v>
      </c>
      <c r="CS35" s="349" t="str">
        <f t="shared" si="94"/>
        <v xml:space="preserve"> </v>
      </c>
      <c r="CT35" s="350" t="str">
        <f t="shared" si="95"/>
        <v xml:space="preserve"> </v>
      </c>
      <c r="CU35" s="360" t="str">
        <f t="shared" si="96"/>
        <v xml:space="preserve"> </v>
      </c>
      <c r="CV35" s="361" t="str">
        <f t="shared" si="97"/>
        <v xml:space="preserve"> </v>
      </c>
      <c r="CW35" s="362" t="str">
        <f t="shared" si="98"/>
        <v xml:space="preserve"> </v>
      </c>
      <c r="CX35" s="372" t="str">
        <f t="shared" si="99"/>
        <v xml:space="preserve"> </v>
      </c>
      <c r="CY35" s="373" t="str">
        <f t="shared" si="100"/>
        <v xml:space="preserve"> </v>
      </c>
      <c r="CZ35" s="374" t="str">
        <f t="shared" si="101"/>
        <v xml:space="preserve"> </v>
      </c>
      <c r="DA35" s="384" t="str">
        <f t="shared" si="102"/>
        <v xml:space="preserve"> </v>
      </c>
      <c r="DB35" s="385" t="str">
        <f t="shared" si="103"/>
        <v xml:space="preserve"> </v>
      </c>
      <c r="DC35" s="386" t="str">
        <f t="shared" si="104"/>
        <v xml:space="preserve"> </v>
      </c>
      <c r="DD35" s="312" t="str">
        <f t="shared" si="105"/>
        <v xml:space="preserve"> </v>
      </c>
      <c r="DE35" s="313" t="str">
        <f t="shared" si="106"/>
        <v xml:space="preserve"> </v>
      </c>
      <c r="DF35" s="314" t="str">
        <f t="shared" si="107"/>
        <v xml:space="preserve"> </v>
      </c>
      <c r="DG35" s="324" t="str">
        <f t="shared" si="108"/>
        <v xml:space="preserve"> </v>
      </c>
      <c r="DH35" s="325" t="str">
        <f t="shared" si="109"/>
        <v xml:space="preserve"> </v>
      </c>
      <c r="DI35" s="326" t="str">
        <f t="shared" si="110"/>
        <v xml:space="preserve"> </v>
      </c>
      <c r="DJ35" s="336" t="str">
        <f t="shared" si="111"/>
        <v xml:space="preserve"> </v>
      </c>
      <c r="DK35" s="337" t="str">
        <f t="shared" si="112"/>
        <v xml:space="preserve"> </v>
      </c>
      <c r="DL35" s="338" t="str">
        <f t="shared" si="113"/>
        <v xml:space="preserve"> </v>
      </c>
      <c r="DM35" s="348" t="str">
        <f t="shared" si="114"/>
        <v xml:space="preserve"> </v>
      </c>
      <c r="DN35" s="349" t="str">
        <f t="shared" si="115"/>
        <v xml:space="preserve"> </v>
      </c>
      <c r="DO35" s="350" t="str">
        <f t="shared" si="116"/>
        <v xml:space="preserve"> </v>
      </c>
      <c r="DP35" s="360" t="str">
        <f t="shared" si="117"/>
        <v xml:space="preserve"> </v>
      </c>
      <c r="DQ35" s="361" t="str">
        <f t="shared" si="118"/>
        <v xml:space="preserve"> </v>
      </c>
      <c r="DR35" s="362" t="str">
        <f t="shared" si="119"/>
        <v xml:space="preserve"> </v>
      </c>
      <c r="DS35" s="372" t="str">
        <f t="shared" si="120"/>
        <v xml:space="preserve"> </v>
      </c>
      <c r="DT35" s="373" t="str">
        <f t="shared" si="121"/>
        <v xml:space="preserve"> </v>
      </c>
      <c r="DU35" s="374" t="str">
        <f t="shared" si="122"/>
        <v xml:space="preserve"> </v>
      </c>
      <c r="DV35" s="384" t="str">
        <f t="shared" si="123"/>
        <v xml:space="preserve"> </v>
      </c>
      <c r="DW35" s="385" t="str">
        <f t="shared" si="124"/>
        <v xml:space="preserve"> </v>
      </c>
      <c r="DX35" s="386" t="str">
        <f t="shared" si="125"/>
        <v xml:space="preserve"> </v>
      </c>
    </row>
    <row r="36" spans="1:128">
      <c r="A36" s="244">
        <v>28</v>
      </c>
      <c r="B36" s="247"/>
      <c r="C36" s="312" t="str">
        <f t="shared" si="0"/>
        <v xml:space="preserve"> </v>
      </c>
      <c r="D36" s="313" t="str">
        <f t="shared" si="1"/>
        <v xml:space="preserve"> </v>
      </c>
      <c r="E36" s="314" t="str">
        <f t="shared" si="2"/>
        <v xml:space="preserve"> </v>
      </c>
      <c r="F36" s="324" t="str">
        <f t="shared" si="3"/>
        <v xml:space="preserve"> </v>
      </c>
      <c r="G36" s="325" t="str">
        <f t="shared" si="4"/>
        <v xml:space="preserve"> </v>
      </c>
      <c r="H36" s="326" t="str">
        <f t="shared" si="5"/>
        <v xml:space="preserve"> </v>
      </c>
      <c r="I36" s="336" t="str">
        <f t="shared" si="6"/>
        <v xml:space="preserve"> </v>
      </c>
      <c r="J36" s="337" t="str">
        <f t="shared" si="7"/>
        <v xml:space="preserve"> </v>
      </c>
      <c r="K36" s="338" t="str">
        <f t="shared" si="8"/>
        <v xml:space="preserve"> </v>
      </c>
      <c r="L36" s="348" t="str">
        <f t="shared" si="9"/>
        <v xml:space="preserve"> </v>
      </c>
      <c r="M36" s="349" t="str">
        <f t="shared" si="10"/>
        <v xml:space="preserve"> </v>
      </c>
      <c r="N36" s="350" t="str">
        <f t="shared" si="11"/>
        <v xml:space="preserve"> </v>
      </c>
      <c r="O36" s="360" t="str">
        <f t="shared" si="12"/>
        <v xml:space="preserve"> </v>
      </c>
      <c r="P36" s="361" t="str">
        <f t="shared" si="13"/>
        <v xml:space="preserve"> </v>
      </c>
      <c r="Q36" s="362" t="str">
        <f t="shared" si="14"/>
        <v xml:space="preserve"> </v>
      </c>
      <c r="R36" s="372" t="str">
        <f t="shared" si="15"/>
        <v xml:space="preserve"> </v>
      </c>
      <c r="S36" s="373" t="str">
        <f t="shared" si="16"/>
        <v xml:space="preserve"> </v>
      </c>
      <c r="T36" s="374" t="str">
        <f t="shared" si="17"/>
        <v xml:space="preserve"> </v>
      </c>
      <c r="U36" s="384" t="str">
        <f t="shared" si="18"/>
        <v xml:space="preserve"> </v>
      </c>
      <c r="V36" s="385" t="str">
        <f t="shared" si="19"/>
        <v xml:space="preserve"> </v>
      </c>
      <c r="W36" s="386" t="str">
        <f t="shared" si="20"/>
        <v xml:space="preserve"> </v>
      </c>
      <c r="X36" s="312" t="str">
        <f t="shared" si="21"/>
        <v xml:space="preserve"> </v>
      </c>
      <c r="Y36" s="313" t="str">
        <f t="shared" si="22"/>
        <v xml:space="preserve"> </v>
      </c>
      <c r="Z36" s="314" t="str">
        <f t="shared" si="23"/>
        <v xml:space="preserve"> </v>
      </c>
      <c r="AA36" s="324" t="str">
        <f t="shared" si="24"/>
        <v xml:space="preserve"> </v>
      </c>
      <c r="AB36" s="325" t="str">
        <f t="shared" si="25"/>
        <v xml:space="preserve"> </v>
      </c>
      <c r="AC36" s="326" t="str">
        <f t="shared" si="26"/>
        <v xml:space="preserve"> </v>
      </c>
      <c r="AD36" s="336" t="str">
        <f t="shared" si="27"/>
        <v xml:space="preserve"> </v>
      </c>
      <c r="AE36" s="337" t="str">
        <f t="shared" si="28"/>
        <v xml:space="preserve"> </v>
      </c>
      <c r="AF36" s="338" t="str">
        <f t="shared" si="29"/>
        <v xml:space="preserve"> </v>
      </c>
      <c r="AG36" s="348" t="str">
        <f t="shared" si="30"/>
        <v xml:space="preserve"> </v>
      </c>
      <c r="AH36" s="349" t="str">
        <f t="shared" si="31"/>
        <v xml:space="preserve"> </v>
      </c>
      <c r="AI36" s="350" t="str">
        <f t="shared" si="32"/>
        <v xml:space="preserve"> </v>
      </c>
      <c r="AJ36" s="360" t="str">
        <f t="shared" si="33"/>
        <v xml:space="preserve"> </v>
      </c>
      <c r="AK36" s="361" t="str">
        <f t="shared" si="34"/>
        <v xml:space="preserve"> </v>
      </c>
      <c r="AL36" s="362" t="str">
        <f t="shared" si="35"/>
        <v xml:space="preserve"> </v>
      </c>
      <c r="AM36" s="372" t="str">
        <f t="shared" si="36"/>
        <v xml:space="preserve"> </v>
      </c>
      <c r="AN36" s="373" t="str">
        <f t="shared" si="37"/>
        <v xml:space="preserve"> </v>
      </c>
      <c r="AO36" s="374" t="str">
        <f t="shared" si="38"/>
        <v xml:space="preserve"> </v>
      </c>
      <c r="AP36" s="384" t="str">
        <f t="shared" si="39"/>
        <v xml:space="preserve"> </v>
      </c>
      <c r="AQ36" s="385" t="str">
        <f t="shared" si="40"/>
        <v xml:space="preserve"> </v>
      </c>
      <c r="AR36" s="386" t="str">
        <f t="shared" si="41"/>
        <v xml:space="preserve"> </v>
      </c>
      <c r="AS36" s="312" t="str">
        <f t="shared" si="42"/>
        <v xml:space="preserve"> </v>
      </c>
      <c r="AT36" s="313" t="str">
        <f t="shared" si="43"/>
        <v xml:space="preserve"> </v>
      </c>
      <c r="AU36" s="314" t="str">
        <f t="shared" si="44"/>
        <v xml:space="preserve"> </v>
      </c>
      <c r="AV36" s="324" t="str">
        <f t="shared" si="45"/>
        <v xml:space="preserve"> </v>
      </c>
      <c r="AW36" s="325" t="str">
        <f t="shared" si="46"/>
        <v xml:space="preserve"> </v>
      </c>
      <c r="AX36" s="326" t="str">
        <f t="shared" si="47"/>
        <v xml:space="preserve"> </v>
      </c>
      <c r="AY36" s="336" t="str">
        <f t="shared" si="48"/>
        <v xml:space="preserve"> </v>
      </c>
      <c r="AZ36" s="337" t="str">
        <f t="shared" si="49"/>
        <v xml:space="preserve"> </v>
      </c>
      <c r="BA36" s="338" t="str">
        <f t="shared" si="50"/>
        <v xml:space="preserve"> </v>
      </c>
      <c r="BB36" s="348" t="str">
        <f t="shared" si="51"/>
        <v xml:space="preserve"> </v>
      </c>
      <c r="BC36" s="349" t="str">
        <f t="shared" si="52"/>
        <v xml:space="preserve"> </v>
      </c>
      <c r="BD36" s="350" t="str">
        <f t="shared" si="53"/>
        <v xml:space="preserve"> </v>
      </c>
      <c r="BE36" s="360" t="str">
        <f t="shared" si="54"/>
        <v xml:space="preserve"> </v>
      </c>
      <c r="BF36" s="361" t="str">
        <f t="shared" si="55"/>
        <v xml:space="preserve"> </v>
      </c>
      <c r="BG36" s="362" t="str">
        <f t="shared" si="56"/>
        <v xml:space="preserve"> </v>
      </c>
      <c r="BH36" s="372" t="str">
        <f t="shared" si="57"/>
        <v xml:space="preserve"> </v>
      </c>
      <c r="BI36" s="373" t="str">
        <f t="shared" si="58"/>
        <v xml:space="preserve"> </v>
      </c>
      <c r="BJ36" s="374" t="str">
        <f t="shared" si="59"/>
        <v xml:space="preserve"> </v>
      </c>
      <c r="BK36" s="384" t="str">
        <f t="shared" si="60"/>
        <v xml:space="preserve"> </v>
      </c>
      <c r="BL36" s="385" t="str">
        <f t="shared" si="61"/>
        <v xml:space="preserve"> </v>
      </c>
      <c r="BM36" s="386" t="str">
        <f t="shared" si="62"/>
        <v xml:space="preserve"> </v>
      </c>
      <c r="BN36" s="312" t="str">
        <f t="shared" si="63"/>
        <v xml:space="preserve"> </v>
      </c>
      <c r="BO36" s="313" t="str">
        <f t="shared" si="64"/>
        <v xml:space="preserve"> </v>
      </c>
      <c r="BP36" s="314" t="str">
        <f t="shared" si="65"/>
        <v xml:space="preserve"> </v>
      </c>
      <c r="BQ36" s="324" t="str">
        <f t="shared" si="66"/>
        <v xml:space="preserve"> </v>
      </c>
      <c r="BR36" s="325" t="str">
        <f t="shared" si="67"/>
        <v xml:space="preserve"> </v>
      </c>
      <c r="BS36" s="326" t="str">
        <f t="shared" si="68"/>
        <v xml:space="preserve"> </v>
      </c>
      <c r="BT36" s="336" t="str">
        <f t="shared" si="69"/>
        <v xml:space="preserve"> </v>
      </c>
      <c r="BU36" s="337" t="str">
        <f t="shared" si="70"/>
        <v xml:space="preserve"> </v>
      </c>
      <c r="BV36" s="338" t="str">
        <f t="shared" si="71"/>
        <v xml:space="preserve"> </v>
      </c>
      <c r="BW36" s="348" t="str">
        <f t="shared" si="72"/>
        <v xml:space="preserve"> </v>
      </c>
      <c r="BX36" s="349" t="str">
        <f t="shared" si="73"/>
        <v xml:space="preserve"> </v>
      </c>
      <c r="BY36" s="350" t="str">
        <f t="shared" si="74"/>
        <v xml:space="preserve"> </v>
      </c>
      <c r="BZ36" s="360" t="str">
        <f t="shared" si="75"/>
        <v xml:space="preserve"> </v>
      </c>
      <c r="CA36" s="361" t="str">
        <f t="shared" si="76"/>
        <v xml:space="preserve"> </v>
      </c>
      <c r="CB36" s="362" t="str">
        <f t="shared" si="77"/>
        <v xml:space="preserve"> </v>
      </c>
      <c r="CC36" s="372" t="str">
        <f t="shared" si="78"/>
        <v xml:space="preserve"> </v>
      </c>
      <c r="CD36" s="373" t="str">
        <f t="shared" si="79"/>
        <v xml:space="preserve"> </v>
      </c>
      <c r="CE36" s="374" t="str">
        <f t="shared" si="80"/>
        <v xml:space="preserve"> </v>
      </c>
      <c r="CF36" s="384" t="str">
        <f t="shared" si="81"/>
        <v xml:space="preserve"> </v>
      </c>
      <c r="CG36" s="385" t="str">
        <f t="shared" si="82"/>
        <v xml:space="preserve"> </v>
      </c>
      <c r="CH36" s="386" t="str">
        <f t="shared" si="83"/>
        <v xml:space="preserve"> </v>
      </c>
      <c r="CI36" s="312" t="str">
        <f t="shared" si="84"/>
        <v xml:space="preserve"> </v>
      </c>
      <c r="CJ36" s="313" t="str">
        <f t="shared" si="85"/>
        <v xml:space="preserve"> </v>
      </c>
      <c r="CK36" s="314" t="str">
        <f t="shared" si="86"/>
        <v xml:space="preserve"> </v>
      </c>
      <c r="CL36" s="324" t="str">
        <f t="shared" si="87"/>
        <v xml:space="preserve"> </v>
      </c>
      <c r="CM36" s="325" t="str">
        <f t="shared" si="88"/>
        <v xml:space="preserve"> </v>
      </c>
      <c r="CN36" s="326" t="str">
        <f t="shared" si="89"/>
        <v xml:space="preserve"> </v>
      </c>
      <c r="CO36" s="336" t="str">
        <f t="shared" si="90"/>
        <v xml:space="preserve"> </v>
      </c>
      <c r="CP36" s="337" t="str">
        <f t="shared" si="91"/>
        <v xml:space="preserve"> </v>
      </c>
      <c r="CQ36" s="338" t="str">
        <f t="shared" si="92"/>
        <v xml:space="preserve"> </v>
      </c>
      <c r="CR36" s="348" t="str">
        <f t="shared" si="93"/>
        <v xml:space="preserve"> </v>
      </c>
      <c r="CS36" s="349" t="str">
        <f t="shared" si="94"/>
        <v xml:space="preserve"> </v>
      </c>
      <c r="CT36" s="350" t="str">
        <f t="shared" si="95"/>
        <v xml:space="preserve"> </v>
      </c>
      <c r="CU36" s="360" t="str">
        <f t="shared" si="96"/>
        <v xml:space="preserve"> </v>
      </c>
      <c r="CV36" s="361" t="str">
        <f t="shared" si="97"/>
        <v xml:space="preserve"> </v>
      </c>
      <c r="CW36" s="362" t="str">
        <f t="shared" si="98"/>
        <v xml:space="preserve"> </v>
      </c>
      <c r="CX36" s="372" t="str">
        <f t="shared" si="99"/>
        <v xml:space="preserve"> </v>
      </c>
      <c r="CY36" s="373" t="str">
        <f t="shared" si="100"/>
        <v xml:space="preserve"> </v>
      </c>
      <c r="CZ36" s="374" t="str">
        <f t="shared" si="101"/>
        <v xml:space="preserve"> </v>
      </c>
      <c r="DA36" s="384" t="str">
        <f t="shared" si="102"/>
        <v xml:space="preserve"> </v>
      </c>
      <c r="DB36" s="385" t="str">
        <f t="shared" si="103"/>
        <v xml:space="preserve"> </v>
      </c>
      <c r="DC36" s="386" t="str">
        <f t="shared" si="104"/>
        <v xml:space="preserve"> </v>
      </c>
      <c r="DD36" s="312" t="str">
        <f t="shared" si="105"/>
        <v xml:space="preserve"> </v>
      </c>
      <c r="DE36" s="313" t="str">
        <f t="shared" si="106"/>
        <v xml:space="preserve"> </v>
      </c>
      <c r="DF36" s="314" t="str">
        <f t="shared" si="107"/>
        <v xml:space="preserve"> </v>
      </c>
      <c r="DG36" s="324" t="str">
        <f t="shared" si="108"/>
        <v xml:space="preserve"> </v>
      </c>
      <c r="DH36" s="325" t="str">
        <f t="shared" si="109"/>
        <v xml:space="preserve"> </v>
      </c>
      <c r="DI36" s="326" t="str">
        <f t="shared" si="110"/>
        <v xml:space="preserve"> </v>
      </c>
      <c r="DJ36" s="336" t="str">
        <f t="shared" si="111"/>
        <v xml:space="preserve"> </v>
      </c>
      <c r="DK36" s="337" t="str">
        <f t="shared" si="112"/>
        <v xml:space="preserve"> </v>
      </c>
      <c r="DL36" s="338" t="str">
        <f t="shared" si="113"/>
        <v xml:space="preserve"> </v>
      </c>
      <c r="DM36" s="348" t="str">
        <f t="shared" si="114"/>
        <v xml:space="preserve"> </v>
      </c>
      <c r="DN36" s="349" t="str">
        <f t="shared" si="115"/>
        <v xml:space="preserve"> </v>
      </c>
      <c r="DO36" s="350" t="str">
        <f t="shared" si="116"/>
        <v xml:space="preserve"> </v>
      </c>
      <c r="DP36" s="360" t="str">
        <f t="shared" si="117"/>
        <v xml:space="preserve"> </v>
      </c>
      <c r="DQ36" s="361" t="str">
        <f t="shared" si="118"/>
        <v xml:space="preserve"> </v>
      </c>
      <c r="DR36" s="362" t="str">
        <f t="shared" si="119"/>
        <v xml:space="preserve"> </v>
      </c>
      <c r="DS36" s="372" t="str">
        <f t="shared" si="120"/>
        <v xml:space="preserve"> </v>
      </c>
      <c r="DT36" s="373" t="str">
        <f t="shared" si="121"/>
        <v xml:space="preserve"> </v>
      </c>
      <c r="DU36" s="374" t="str">
        <f t="shared" si="122"/>
        <v xml:space="preserve"> </v>
      </c>
      <c r="DV36" s="384" t="str">
        <f t="shared" si="123"/>
        <v xml:space="preserve"> </v>
      </c>
      <c r="DW36" s="385" t="str">
        <f t="shared" si="124"/>
        <v xml:space="preserve"> </v>
      </c>
      <c r="DX36" s="386" t="str">
        <f t="shared" si="125"/>
        <v xml:space="preserve"> </v>
      </c>
    </row>
    <row r="37" spans="1:128">
      <c r="A37" s="244">
        <v>29</v>
      </c>
      <c r="B37" s="247"/>
      <c r="C37" s="312" t="str">
        <f t="shared" si="0"/>
        <v xml:space="preserve"> </v>
      </c>
      <c r="D37" s="313" t="str">
        <f t="shared" si="1"/>
        <v xml:space="preserve"> </v>
      </c>
      <c r="E37" s="314" t="str">
        <f t="shared" si="2"/>
        <v xml:space="preserve"> </v>
      </c>
      <c r="F37" s="324" t="str">
        <f t="shared" si="3"/>
        <v xml:space="preserve"> </v>
      </c>
      <c r="G37" s="325" t="str">
        <f t="shared" si="4"/>
        <v xml:space="preserve"> </v>
      </c>
      <c r="H37" s="326" t="str">
        <f t="shared" si="5"/>
        <v xml:space="preserve"> </v>
      </c>
      <c r="I37" s="336" t="str">
        <f t="shared" si="6"/>
        <v xml:space="preserve"> </v>
      </c>
      <c r="J37" s="337" t="str">
        <f t="shared" si="7"/>
        <v xml:space="preserve"> </v>
      </c>
      <c r="K37" s="338" t="str">
        <f t="shared" si="8"/>
        <v xml:space="preserve"> </v>
      </c>
      <c r="L37" s="348" t="str">
        <f t="shared" si="9"/>
        <v xml:space="preserve"> </v>
      </c>
      <c r="M37" s="349" t="str">
        <f t="shared" si="10"/>
        <v xml:space="preserve"> </v>
      </c>
      <c r="N37" s="350" t="str">
        <f t="shared" si="11"/>
        <v xml:space="preserve"> </v>
      </c>
      <c r="O37" s="360" t="str">
        <f t="shared" si="12"/>
        <v xml:space="preserve"> </v>
      </c>
      <c r="P37" s="361" t="str">
        <f t="shared" si="13"/>
        <v xml:space="preserve"> </v>
      </c>
      <c r="Q37" s="362" t="str">
        <f t="shared" si="14"/>
        <v xml:space="preserve"> </v>
      </c>
      <c r="R37" s="372" t="str">
        <f t="shared" si="15"/>
        <v xml:space="preserve"> </v>
      </c>
      <c r="S37" s="373" t="str">
        <f t="shared" si="16"/>
        <v xml:space="preserve"> </v>
      </c>
      <c r="T37" s="374" t="str">
        <f t="shared" si="17"/>
        <v xml:space="preserve"> </v>
      </c>
      <c r="U37" s="384" t="str">
        <f t="shared" si="18"/>
        <v xml:space="preserve"> </v>
      </c>
      <c r="V37" s="385" t="str">
        <f t="shared" si="19"/>
        <v xml:space="preserve"> </v>
      </c>
      <c r="W37" s="386" t="str">
        <f t="shared" si="20"/>
        <v xml:space="preserve"> </v>
      </c>
      <c r="X37" s="312" t="str">
        <f t="shared" si="21"/>
        <v xml:space="preserve"> </v>
      </c>
      <c r="Y37" s="313" t="str">
        <f t="shared" si="22"/>
        <v xml:space="preserve"> </v>
      </c>
      <c r="Z37" s="314" t="str">
        <f t="shared" si="23"/>
        <v xml:space="preserve"> </v>
      </c>
      <c r="AA37" s="324" t="str">
        <f t="shared" si="24"/>
        <v xml:space="preserve"> </v>
      </c>
      <c r="AB37" s="325" t="str">
        <f t="shared" si="25"/>
        <v xml:space="preserve"> </v>
      </c>
      <c r="AC37" s="326" t="str">
        <f t="shared" si="26"/>
        <v xml:space="preserve"> </v>
      </c>
      <c r="AD37" s="336" t="str">
        <f t="shared" si="27"/>
        <v xml:space="preserve"> </v>
      </c>
      <c r="AE37" s="337" t="str">
        <f t="shared" si="28"/>
        <v xml:space="preserve"> </v>
      </c>
      <c r="AF37" s="338" t="str">
        <f t="shared" si="29"/>
        <v xml:space="preserve"> </v>
      </c>
      <c r="AG37" s="348" t="str">
        <f t="shared" si="30"/>
        <v xml:space="preserve"> </v>
      </c>
      <c r="AH37" s="349" t="str">
        <f t="shared" si="31"/>
        <v xml:space="preserve"> </v>
      </c>
      <c r="AI37" s="350" t="str">
        <f t="shared" si="32"/>
        <v xml:space="preserve"> </v>
      </c>
      <c r="AJ37" s="360" t="str">
        <f t="shared" si="33"/>
        <v xml:space="preserve"> </v>
      </c>
      <c r="AK37" s="361" t="str">
        <f t="shared" si="34"/>
        <v xml:space="preserve"> </v>
      </c>
      <c r="AL37" s="362" t="str">
        <f t="shared" si="35"/>
        <v xml:space="preserve"> </v>
      </c>
      <c r="AM37" s="372" t="str">
        <f t="shared" si="36"/>
        <v xml:space="preserve"> </v>
      </c>
      <c r="AN37" s="373" t="str">
        <f t="shared" si="37"/>
        <v xml:space="preserve"> </v>
      </c>
      <c r="AO37" s="374" t="str">
        <f t="shared" si="38"/>
        <v xml:space="preserve"> </v>
      </c>
      <c r="AP37" s="384" t="str">
        <f t="shared" si="39"/>
        <v xml:space="preserve"> </v>
      </c>
      <c r="AQ37" s="385" t="str">
        <f t="shared" si="40"/>
        <v xml:space="preserve"> </v>
      </c>
      <c r="AR37" s="386" t="str">
        <f t="shared" si="41"/>
        <v xml:space="preserve"> </v>
      </c>
      <c r="AS37" s="312" t="str">
        <f t="shared" si="42"/>
        <v xml:space="preserve"> </v>
      </c>
      <c r="AT37" s="313" t="str">
        <f t="shared" si="43"/>
        <v xml:space="preserve"> </v>
      </c>
      <c r="AU37" s="314" t="str">
        <f t="shared" si="44"/>
        <v xml:space="preserve"> </v>
      </c>
      <c r="AV37" s="324" t="str">
        <f t="shared" si="45"/>
        <v xml:space="preserve"> </v>
      </c>
      <c r="AW37" s="325" t="str">
        <f t="shared" si="46"/>
        <v xml:space="preserve"> </v>
      </c>
      <c r="AX37" s="326" t="str">
        <f t="shared" si="47"/>
        <v xml:space="preserve"> </v>
      </c>
      <c r="AY37" s="336" t="str">
        <f t="shared" si="48"/>
        <v xml:space="preserve"> </v>
      </c>
      <c r="AZ37" s="337" t="str">
        <f t="shared" si="49"/>
        <v xml:space="preserve"> </v>
      </c>
      <c r="BA37" s="338" t="str">
        <f t="shared" si="50"/>
        <v xml:space="preserve"> </v>
      </c>
      <c r="BB37" s="348" t="str">
        <f t="shared" si="51"/>
        <v xml:space="preserve"> </v>
      </c>
      <c r="BC37" s="349" t="str">
        <f t="shared" si="52"/>
        <v xml:space="preserve"> </v>
      </c>
      <c r="BD37" s="350" t="str">
        <f t="shared" si="53"/>
        <v xml:space="preserve"> </v>
      </c>
      <c r="BE37" s="360" t="str">
        <f t="shared" si="54"/>
        <v xml:space="preserve"> </v>
      </c>
      <c r="BF37" s="361" t="str">
        <f t="shared" si="55"/>
        <v xml:space="preserve"> </v>
      </c>
      <c r="BG37" s="362" t="str">
        <f t="shared" si="56"/>
        <v xml:space="preserve"> </v>
      </c>
      <c r="BH37" s="372" t="str">
        <f t="shared" si="57"/>
        <v xml:space="preserve"> </v>
      </c>
      <c r="BI37" s="373" t="str">
        <f t="shared" si="58"/>
        <v xml:space="preserve"> </v>
      </c>
      <c r="BJ37" s="374" t="str">
        <f t="shared" si="59"/>
        <v xml:space="preserve"> </v>
      </c>
      <c r="BK37" s="384" t="str">
        <f t="shared" si="60"/>
        <v xml:space="preserve"> </v>
      </c>
      <c r="BL37" s="385" t="str">
        <f t="shared" si="61"/>
        <v xml:space="preserve"> </v>
      </c>
      <c r="BM37" s="386" t="str">
        <f t="shared" si="62"/>
        <v xml:space="preserve"> </v>
      </c>
      <c r="BN37" s="312" t="str">
        <f t="shared" si="63"/>
        <v xml:space="preserve"> </v>
      </c>
      <c r="BO37" s="313" t="str">
        <f t="shared" si="64"/>
        <v xml:space="preserve"> </v>
      </c>
      <c r="BP37" s="314" t="str">
        <f t="shared" si="65"/>
        <v xml:space="preserve"> </v>
      </c>
      <c r="BQ37" s="324" t="str">
        <f t="shared" si="66"/>
        <v xml:space="preserve"> </v>
      </c>
      <c r="BR37" s="325" t="str">
        <f t="shared" si="67"/>
        <v xml:space="preserve"> </v>
      </c>
      <c r="BS37" s="326" t="str">
        <f t="shared" si="68"/>
        <v xml:space="preserve"> </v>
      </c>
      <c r="BT37" s="336" t="str">
        <f t="shared" si="69"/>
        <v xml:space="preserve"> </v>
      </c>
      <c r="BU37" s="337" t="str">
        <f t="shared" si="70"/>
        <v xml:space="preserve"> </v>
      </c>
      <c r="BV37" s="338" t="str">
        <f t="shared" si="71"/>
        <v xml:space="preserve"> </v>
      </c>
      <c r="BW37" s="348" t="str">
        <f t="shared" si="72"/>
        <v xml:space="preserve"> </v>
      </c>
      <c r="BX37" s="349" t="str">
        <f t="shared" si="73"/>
        <v xml:space="preserve"> </v>
      </c>
      <c r="BY37" s="350" t="str">
        <f t="shared" si="74"/>
        <v xml:space="preserve"> </v>
      </c>
      <c r="BZ37" s="360" t="str">
        <f t="shared" si="75"/>
        <v xml:space="preserve"> </v>
      </c>
      <c r="CA37" s="361" t="str">
        <f t="shared" si="76"/>
        <v xml:space="preserve"> </v>
      </c>
      <c r="CB37" s="362" t="str">
        <f t="shared" si="77"/>
        <v xml:space="preserve"> </v>
      </c>
      <c r="CC37" s="372" t="str">
        <f t="shared" si="78"/>
        <v xml:space="preserve"> </v>
      </c>
      <c r="CD37" s="373" t="str">
        <f t="shared" si="79"/>
        <v xml:space="preserve"> </v>
      </c>
      <c r="CE37" s="374" t="str">
        <f t="shared" si="80"/>
        <v xml:space="preserve"> </v>
      </c>
      <c r="CF37" s="384" t="str">
        <f t="shared" si="81"/>
        <v xml:space="preserve"> </v>
      </c>
      <c r="CG37" s="385" t="str">
        <f t="shared" si="82"/>
        <v xml:space="preserve"> </v>
      </c>
      <c r="CH37" s="386" t="str">
        <f t="shared" si="83"/>
        <v xml:space="preserve"> </v>
      </c>
      <c r="CI37" s="312" t="str">
        <f t="shared" si="84"/>
        <v xml:space="preserve"> </v>
      </c>
      <c r="CJ37" s="313" t="str">
        <f t="shared" si="85"/>
        <v xml:space="preserve"> </v>
      </c>
      <c r="CK37" s="314" t="str">
        <f t="shared" si="86"/>
        <v xml:space="preserve"> </v>
      </c>
      <c r="CL37" s="324" t="str">
        <f t="shared" si="87"/>
        <v xml:space="preserve"> </v>
      </c>
      <c r="CM37" s="325" t="str">
        <f t="shared" si="88"/>
        <v xml:space="preserve"> </v>
      </c>
      <c r="CN37" s="326" t="str">
        <f t="shared" si="89"/>
        <v xml:space="preserve"> </v>
      </c>
      <c r="CO37" s="336" t="str">
        <f t="shared" si="90"/>
        <v xml:space="preserve"> </v>
      </c>
      <c r="CP37" s="337" t="str">
        <f t="shared" si="91"/>
        <v xml:space="preserve"> </v>
      </c>
      <c r="CQ37" s="338" t="str">
        <f t="shared" si="92"/>
        <v xml:space="preserve"> </v>
      </c>
      <c r="CR37" s="348" t="str">
        <f t="shared" si="93"/>
        <v xml:space="preserve"> </v>
      </c>
      <c r="CS37" s="349" t="str">
        <f t="shared" si="94"/>
        <v xml:space="preserve"> </v>
      </c>
      <c r="CT37" s="350" t="str">
        <f t="shared" si="95"/>
        <v xml:space="preserve"> </v>
      </c>
      <c r="CU37" s="360" t="str">
        <f t="shared" si="96"/>
        <v xml:space="preserve"> </v>
      </c>
      <c r="CV37" s="361" t="str">
        <f t="shared" si="97"/>
        <v xml:space="preserve"> </v>
      </c>
      <c r="CW37" s="362" t="str">
        <f t="shared" si="98"/>
        <v xml:space="preserve"> </v>
      </c>
      <c r="CX37" s="372" t="str">
        <f t="shared" si="99"/>
        <v xml:space="preserve"> </v>
      </c>
      <c r="CY37" s="373" t="str">
        <f t="shared" si="100"/>
        <v xml:space="preserve"> </v>
      </c>
      <c r="CZ37" s="374" t="str">
        <f t="shared" si="101"/>
        <v xml:space="preserve"> </v>
      </c>
      <c r="DA37" s="384" t="str">
        <f t="shared" si="102"/>
        <v xml:space="preserve"> </v>
      </c>
      <c r="DB37" s="385" t="str">
        <f t="shared" si="103"/>
        <v xml:space="preserve"> </v>
      </c>
      <c r="DC37" s="386" t="str">
        <f t="shared" si="104"/>
        <v xml:space="preserve"> </v>
      </c>
      <c r="DD37" s="312" t="str">
        <f t="shared" si="105"/>
        <v xml:space="preserve"> </v>
      </c>
      <c r="DE37" s="313" t="str">
        <f t="shared" si="106"/>
        <v xml:space="preserve"> </v>
      </c>
      <c r="DF37" s="314" t="str">
        <f t="shared" si="107"/>
        <v xml:space="preserve"> </v>
      </c>
      <c r="DG37" s="324" t="str">
        <f t="shared" si="108"/>
        <v xml:space="preserve"> </v>
      </c>
      <c r="DH37" s="325" t="str">
        <f t="shared" si="109"/>
        <v xml:space="preserve"> </v>
      </c>
      <c r="DI37" s="326" t="str">
        <f t="shared" si="110"/>
        <v xml:space="preserve"> </v>
      </c>
      <c r="DJ37" s="336" t="str">
        <f t="shared" si="111"/>
        <v xml:space="preserve"> </v>
      </c>
      <c r="DK37" s="337" t="str">
        <f t="shared" si="112"/>
        <v xml:space="preserve"> </v>
      </c>
      <c r="DL37" s="338" t="str">
        <f t="shared" si="113"/>
        <v xml:space="preserve"> </v>
      </c>
      <c r="DM37" s="348" t="str">
        <f t="shared" si="114"/>
        <v xml:space="preserve"> </v>
      </c>
      <c r="DN37" s="349" t="str">
        <f t="shared" si="115"/>
        <v xml:space="preserve"> </v>
      </c>
      <c r="DO37" s="350" t="str">
        <f t="shared" si="116"/>
        <v xml:space="preserve"> </v>
      </c>
      <c r="DP37" s="360" t="str">
        <f t="shared" si="117"/>
        <v xml:space="preserve"> </v>
      </c>
      <c r="DQ37" s="361" t="str">
        <f t="shared" si="118"/>
        <v xml:space="preserve"> </v>
      </c>
      <c r="DR37" s="362" t="str">
        <f t="shared" si="119"/>
        <v xml:space="preserve"> </v>
      </c>
      <c r="DS37" s="372" t="str">
        <f t="shared" si="120"/>
        <v xml:space="preserve"> </v>
      </c>
      <c r="DT37" s="373" t="str">
        <f t="shared" si="121"/>
        <v xml:space="preserve"> </v>
      </c>
      <c r="DU37" s="374" t="str">
        <f t="shared" si="122"/>
        <v xml:space="preserve"> </v>
      </c>
      <c r="DV37" s="384" t="str">
        <f t="shared" si="123"/>
        <v xml:space="preserve"> </v>
      </c>
      <c r="DW37" s="385" t="str">
        <f t="shared" si="124"/>
        <v xml:space="preserve"> </v>
      </c>
      <c r="DX37" s="386" t="str">
        <f t="shared" si="125"/>
        <v xml:space="preserve"> </v>
      </c>
    </row>
    <row r="38" spans="1:128">
      <c r="A38" s="244">
        <v>30</v>
      </c>
      <c r="B38" s="247"/>
      <c r="C38" s="312" t="str">
        <f t="shared" si="0"/>
        <v xml:space="preserve"> </v>
      </c>
      <c r="D38" s="313" t="str">
        <f t="shared" si="1"/>
        <v xml:space="preserve"> </v>
      </c>
      <c r="E38" s="314" t="str">
        <f t="shared" si="2"/>
        <v xml:space="preserve"> </v>
      </c>
      <c r="F38" s="324" t="str">
        <f t="shared" si="3"/>
        <v xml:space="preserve"> </v>
      </c>
      <c r="G38" s="325" t="str">
        <f t="shared" si="4"/>
        <v xml:space="preserve"> </v>
      </c>
      <c r="H38" s="326" t="str">
        <f t="shared" si="5"/>
        <v xml:space="preserve"> </v>
      </c>
      <c r="I38" s="336" t="str">
        <f t="shared" si="6"/>
        <v xml:space="preserve"> </v>
      </c>
      <c r="J38" s="337" t="str">
        <f t="shared" si="7"/>
        <v xml:space="preserve"> </v>
      </c>
      <c r="K38" s="338" t="str">
        <f t="shared" si="8"/>
        <v xml:space="preserve"> </v>
      </c>
      <c r="L38" s="348" t="str">
        <f t="shared" si="9"/>
        <v xml:space="preserve"> </v>
      </c>
      <c r="M38" s="349" t="str">
        <f t="shared" si="10"/>
        <v xml:space="preserve"> </v>
      </c>
      <c r="N38" s="350" t="str">
        <f t="shared" si="11"/>
        <v xml:space="preserve"> </v>
      </c>
      <c r="O38" s="360" t="str">
        <f t="shared" si="12"/>
        <v xml:space="preserve"> </v>
      </c>
      <c r="P38" s="361" t="str">
        <f t="shared" si="13"/>
        <v xml:space="preserve"> </v>
      </c>
      <c r="Q38" s="362" t="str">
        <f t="shared" si="14"/>
        <v xml:space="preserve"> </v>
      </c>
      <c r="R38" s="372" t="str">
        <f t="shared" si="15"/>
        <v xml:space="preserve"> </v>
      </c>
      <c r="S38" s="373" t="str">
        <f t="shared" si="16"/>
        <v xml:space="preserve"> </v>
      </c>
      <c r="T38" s="374" t="str">
        <f t="shared" si="17"/>
        <v xml:space="preserve"> </v>
      </c>
      <c r="U38" s="384" t="str">
        <f t="shared" si="18"/>
        <v xml:space="preserve"> </v>
      </c>
      <c r="V38" s="385" t="str">
        <f t="shared" si="19"/>
        <v xml:space="preserve"> </v>
      </c>
      <c r="W38" s="386" t="str">
        <f t="shared" si="20"/>
        <v xml:space="preserve"> </v>
      </c>
      <c r="X38" s="312" t="str">
        <f t="shared" si="21"/>
        <v xml:space="preserve"> </v>
      </c>
      <c r="Y38" s="313" t="str">
        <f t="shared" si="22"/>
        <v xml:space="preserve"> </v>
      </c>
      <c r="Z38" s="314" t="str">
        <f t="shared" si="23"/>
        <v xml:space="preserve"> </v>
      </c>
      <c r="AA38" s="324" t="str">
        <f t="shared" si="24"/>
        <v xml:space="preserve"> </v>
      </c>
      <c r="AB38" s="325" t="str">
        <f t="shared" si="25"/>
        <v xml:space="preserve"> </v>
      </c>
      <c r="AC38" s="326" t="str">
        <f t="shared" si="26"/>
        <v xml:space="preserve"> </v>
      </c>
      <c r="AD38" s="336" t="str">
        <f t="shared" si="27"/>
        <v xml:space="preserve"> </v>
      </c>
      <c r="AE38" s="337" t="str">
        <f t="shared" si="28"/>
        <v xml:space="preserve"> </v>
      </c>
      <c r="AF38" s="338" t="str">
        <f t="shared" si="29"/>
        <v xml:space="preserve"> </v>
      </c>
      <c r="AG38" s="348" t="str">
        <f t="shared" si="30"/>
        <v xml:space="preserve"> </v>
      </c>
      <c r="AH38" s="349" t="str">
        <f t="shared" si="31"/>
        <v xml:space="preserve"> </v>
      </c>
      <c r="AI38" s="350" t="str">
        <f t="shared" si="32"/>
        <v xml:space="preserve"> </v>
      </c>
      <c r="AJ38" s="360" t="str">
        <f t="shared" si="33"/>
        <v xml:space="preserve"> </v>
      </c>
      <c r="AK38" s="361" t="str">
        <f t="shared" si="34"/>
        <v xml:space="preserve"> </v>
      </c>
      <c r="AL38" s="362" t="str">
        <f t="shared" si="35"/>
        <v xml:space="preserve"> </v>
      </c>
      <c r="AM38" s="372" t="str">
        <f t="shared" si="36"/>
        <v xml:space="preserve"> </v>
      </c>
      <c r="AN38" s="373" t="str">
        <f t="shared" si="37"/>
        <v xml:space="preserve"> </v>
      </c>
      <c r="AO38" s="374" t="str">
        <f t="shared" si="38"/>
        <v xml:space="preserve"> </v>
      </c>
      <c r="AP38" s="384" t="str">
        <f t="shared" si="39"/>
        <v xml:space="preserve"> </v>
      </c>
      <c r="AQ38" s="385" t="str">
        <f t="shared" si="40"/>
        <v xml:space="preserve"> </v>
      </c>
      <c r="AR38" s="386" t="str">
        <f t="shared" si="41"/>
        <v xml:space="preserve"> </v>
      </c>
      <c r="AS38" s="312" t="str">
        <f t="shared" si="42"/>
        <v xml:space="preserve"> </v>
      </c>
      <c r="AT38" s="313" t="str">
        <f t="shared" si="43"/>
        <v xml:space="preserve"> </v>
      </c>
      <c r="AU38" s="314" t="str">
        <f t="shared" si="44"/>
        <v xml:space="preserve"> </v>
      </c>
      <c r="AV38" s="324" t="str">
        <f t="shared" si="45"/>
        <v xml:space="preserve"> </v>
      </c>
      <c r="AW38" s="325" t="str">
        <f t="shared" si="46"/>
        <v xml:space="preserve"> </v>
      </c>
      <c r="AX38" s="326" t="str">
        <f t="shared" si="47"/>
        <v xml:space="preserve"> </v>
      </c>
      <c r="AY38" s="336" t="str">
        <f t="shared" si="48"/>
        <v xml:space="preserve"> </v>
      </c>
      <c r="AZ38" s="337" t="str">
        <f t="shared" si="49"/>
        <v xml:space="preserve"> </v>
      </c>
      <c r="BA38" s="338" t="str">
        <f t="shared" si="50"/>
        <v xml:space="preserve"> </v>
      </c>
      <c r="BB38" s="348" t="str">
        <f t="shared" si="51"/>
        <v xml:space="preserve"> </v>
      </c>
      <c r="BC38" s="349" t="str">
        <f t="shared" si="52"/>
        <v xml:space="preserve"> </v>
      </c>
      <c r="BD38" s="350" t="str">
        <f t="shared" si="53"/>
        <v xml:space="preserve"> </v>
      </c>
      <c r="BE38" s="360" t="str">
        <f t="shared" si="54"/>
        <v xml:space="preserve"> </v>
      </c>
      <c r="BF38" s="361" t="str">
        <f t="shared" si="55"/>
        <v xml:space="preserve"> </v>
      </c>
      <c r="BG38" s="362" t="str">
        <f t="shared" si="56"/>
        <v xml:space="preserve"> </v>
      </c>
      <c r="BH38" s="372" t="str">
        <f t="shared" si="57"/>
        <v xml:space="preserve"> </v>
      </c>
      <c r="BI38" s="373" t="str">
        <f t="shared" si="58"/>
        <v xml:space="preserve"> </v>
      </c>
      <c r="BJ38" s="374" t="str">
        <f t="shared" si="59"/>
        <v xml:space="preserve"> </v>
      </c>
      <c r="BK38" s="384" t="str">
        <f t="shared" si="60"/>
        <v xml:space="preserve"> </v>
      </c>
      <c r="BL38" s="385" t="str">
        <f t="shared" si="61"/>
        <v xml:space="preserve"> </v>
      </c>
      <c r="BM38" s="386" t="str">
        <f t="shared" si="62"/>
        <v xml:space="preserve"> </v>
      </c>
      <c r="BN38" s="312" t="str">
        <f t="shared" si="63"/>
        <v xml:space="preserve"> </v>
      </c>
      <c r="BO38" s="313" t="str">
        <f t="shared" si="64"/>
        <v xml:space="preserve"> </v>
      </c>
      <c r="BP38" s="314" t="str">
        <f t="shared" si="65"/>
        <v xml:space="preserve"> </v>
      </c>
      <c r="BQ38" s="324" t="str">
        <f t="shared" si="66"/>
        <v xml:space="preserve"> </v>
      </c>
      <c r="BR38" s="325" t="str">
        <f t="shared" si="67"/>
        <v xml:space="preserve"> </v>
      </c>
      <c r="BS38" s="326" t="str">
        <f t="shared" si="68"/>
        <v xml:space="preserve"> </v>
      </c>
      <c r="BT38" s="336" t="str">
        <f t="shared" si="69"/>
        <v xml:space="preserve"> </v>
      </c>
      <c r="BU38" s="337" t="str">
        <f t="shared" si="70"/>
        <v xml:space="preserve"> </v>
      </c>
      <c r="BV38" s="338" t="str">
        <f t="shared" si="71"/>
        <v xml:space="preserve"> </v>
      </c>
      <c r="BW38" s="348" t="str">
        <f t="shared" si="72"/>
        <v xml:space="preserve"> </v>
      </c>
      <c r="BX38" s="349" t="str">
        <f t="shared" si="73"/>
        <v xml:space="preserve"> </v>
      </c>
      <c r="BY38" s="350" t="str">
        <f t="shared" si="74"/>
        <v xml:space="preserve"> </v>
      </c>
      <c r="BZ38" s="360" t="str">
        <f t="shared" si="75"/>
        <v xml:space="preserve"> </v>
      </c>
      <c r="CA38" s="361" t="str">
        <f t="shared" si="76"/>
        <v xml:space="preserve"> </v>
      </c>
      <c r="CB38" s="362" t="str">
        <f t="shared" si="77"/>
        <v xml:space="preserve"> </v>
      </c>
      <c r="CC38" s="372" t="str">
        <f t="shared" si="78"/>
        <v xml:space="preserve"> </v>
      </c>
      <c r="CD38" s="373" t="str">
        <f t="shared" si="79"/>
        <v xml:space="preserve"> </v>
      </c>
      <c r="CE38" s="374" t="str">
        <f t="shared" si="80"/>
        <v xml:space="preserve"> </v>
      </c>
      <c r="CF38" s="384" t="str">
        <f t="shared" si="81"/>
        <v xml:space="preserve"> </v>
      </c>
      <c r="CG38" s="385" t="str">
        <f t="shared" si="82"/>
        <v xml:space="preserve"> </v>
      </c>
      <c r="CH38" s="386" t="str">
        <f t="shared" si="83"/>
        <v xml:space="preserve"> </v>
      </c>
      <c r="CI38" s="312" t="str">
        <f t="shared" si="84"/>
        <v xml:space="preserve"> </v>
      </c>
      <c r="CJ38" s="313" t="str">
        <f t="shared" si="85"/>
        <v xml:space="preserve"> </v>
      </c>
      <c r="CK38" s="314" t="str">
        <f t="shared" si="86"/>
        <v xml:space="preserve"> </v>
      </c>
      <c r="CL38" s="324" t="str">
        <f t="shared" si="87"/>
        <v xml:space="preserve"> </v>
      </c>
      <c r="CM38" s="325" t="str">
        <f t="shared" si="88"/>
        <v xml:space="preserve"> </v>
      </c>
      <c r="CN38" s="326" t="str">
        <f t="shared" si="89"/>
        <v xml:space="preserve"> </v>
      </c>
      <c r="CO38" s="336" t="str">
        <f t="shared" si="90"/>
        <v xml:space="preserve"> </v>
      </c>
      <c r="CP38" s="337" t="str">
        <f t="shared" si="91"/>
        <v xml:space="preserve"> </v>
      </c>
      <c r="CQ38" s="338" t="str">
        <f t="shared" si="92"/>
        <v xml:space="preserve"> </v>
      </c>
      <c r="CR38" s="348" t="str">
        <f t="shared" si="93"/>
        <v xml:space="preserve"> </v>
      </c>
      <c r="CS38" s="349" t="str">
        <f t="shared" si="94"/>
        <v xml:space="preserve"> </v>
      </c>
      <c r="CT38" s="350" t="str">
        <f t="shared" si="95"/>
        <v xml:space="preserve"> </v>
      </c>
      <c r="CU38" s="360" t="str">
        <f t="shared" si="96"/>
        <v xml:space="preserve"> </v>
      </c>
      <c r="CV38" s="361" t="str">
        <f t="shared" si="97"/>
        <v xml:space="preserve"> </v>
      </c>
      <c r="CW38" s="362" t="str">
        <f t="shared" si="98"/>
        <v xml:space="preserve"> </v>
      </c>
      <c r="CX38" s="372" t="str">
        <f t="shared" si="99"/>
        <v xml:space="preserve"> </v>
      </c>
      <c r="CY38" s="373" t="str">
        <f t="shared" si="100"/>
        <v xml:space="preserve"> </v>
      </c>
      <c r="CZ38" s="374" t="str">
        <f t="shared" si="101"/>
        <v xml:space="preserve"> </v>
      </c>
      <c r="DA38" s="384" t="str">
        <f t="shared" si="102"/>
        <v xml:space="preserve"> </v>
      </c>
      <c r="DB38" s="385" t="str">
        <f t="shared" si="103"/>
        <v xml:space="preserve"> </v>
      </c>
      <c r="DC38" s="386" t="str">
        <f t="shared" si="104"/>
        <v xml:space="preserve"> </v>
      </c>
      <c r="DD38" s="312" t="str">
        <f t="shared" si="105"/>
        <v xml:space="preserve"> </v>
      </c>
      <c r="DE38" s="313" t="str">
        <f t="shared" si="106"/>
        <v xml:space="preserve"> </v>
      </c>
      <c r="DF38" s="314" t="str">
        <f t="shared" si="107"/>
        <v xml:space="preserve"> </v>
      </c>
      <c r="DG38" s="324" t="str">
        <f t="shared" si="108"/>
        <v xml:space="preserve"> </v>
      </c>
      <c r="DH38" s="325" t="str">
        <f t="shared" si="109"/>
        <v xml:space="preserve"> </v>
      </c>
      <c r="DI38" s="326" t="str">
        <f t="shared" si="110"/>
        <v xml:space="preserve"> </v>
      </c>
      <c r="DJ38" s="336" t="str">
        <f t="shared" si="111"/>
        <v xml:space="preserve"> </v>
      </c>
      <c r="DK38" s="337" t="str">
        <f t="shared" si="112"/>
        <v xml:space="preserve"> </v>
      </c>
      <c r="DL38" s="338" t="str">
        <f t="shared" si="113"/>
        <v xml:space="preserve"> </v>
      </c>
      <c r="DM38" s="348" t="str">
        <f t="shared" si="114"/>
        <v xml:space="preserve"> </v>
      </c>
      <c r="DN38" s="349" t="str">
        <f t="shared" si="115"/>
        <v xml:space="preserve"> </v>
      </c>
      <c r="DO38" s="350" t="str">
        <f t="shared" si="116"/>
        <v xml:space="preserve"> </v>
      </c>
      <c r="DP38" s="360" t="str">
        <f t="shared" si="117"/>
        <v xml:space="preserve"> </v>
      </c>
      <c r="DQ38" s="361" t="str">
        <f t="shared" si="118"/>
        <v xml:space="preserve"> </v>
      </c>
      <c r="DR38" s="362" t="str">
        <f t="shared" si="119"/>
        <v xml:space="preserve"> </v>
      </c>
      <c r="DS38" s="372" t="str">
        <f t="shared" si="120"/>
        <v xml:space="preserve"> </v>
      </c>
      <c r="DT38" s="373" t="str">
        <f t="shared" si="121"/>
        <v xml:space="preserve"> </v>
      </c>
      <c r="DU38" s="374" t="str">
        <f t="shared" si="122"/>
        <v xml:space="preserve"> </v>
      </c>
      <c r="DV38" s="384" t="str">
        <f t="shared" si="123"/>
        <v xml:space="preserve"> </v>
      </c>
      <c r="DW38" s="385" t="str">
        <f t="shared" si="124"/>
        <v xml:space="preserve"> </v>
      </c>
      <c r="DX38" s="386" t="str">
        <f t="shared" si="125"/>
        <v xml:space="preserve"> </v>
      </c>
    </row>
    <row r="39" spans="1:128">
      <c r="A39" s="244">
        <v>31</v>
      </c>
      <c r="B39" s="247"/>
      <c r="C39" s="312" t="str">
        <f t="shared" si="0"/>
        <v xml:space="preserve"> </v>
      </c>
      <c r="D39" s="313" t="str">
        <f t="shared" si="1"/>
        <v xml:space="preserve"> </v>
      </c>
      <c r="E39" s="314" t="str">
        <f t="shared" si="2"/>
        <v xml:space="preserve"> </v>
      </c>
      <c r="F39" s="324" t="str">
        <f t="shared" si="3"/>
        <v xml:space="preserve"> </v>
      </c>
      <c r="G39" s="325" t="str">
        <f t="shared" si="4"/>
        <v xml:space="preserve"> </v>
      </c>
      <c r="H39" s="326" t="str">
        <f t="shared" si="5"/>
        <v xml:space="preserve"> </v>
      </c>
      <c r="I39" s="336" t="str">
        <f t="shared" si="6"/>
        <v xml:space="preserve"> </v>
      </c>
      <c r="J39" s="337" t="str">
        <f t="shared" si="7"/>
        <v xml:space="preserve"> </v>
      </c>
      <c r="K39" s="338" t="str">
        <f t="shared" si="8"/>
        <v xml:space="preserve"> </v>
      </c>
      <c r="L39" s="348" t="str">
        <f t="shared" si="9"/>
        <v xml:space="preserve"> </v>
      </c>
      <c r="M39" s="349" t="str">
        <f t="shared" si="10"/>
        <v xml:space="preserve"> </v>
      </c>
      <c r="N39" s="350" t="str">
        <f t="shared" si="11"/>
        <v xml:space="preserve"> </v>
      </c>
      <c r="O39" s="360" t="str">
        <f t="shared" si="12"/>
        <v xml:space="preserve"> </v>
      </c>
      <c r="P39" s="361" t="str">
        <f t="shared" si="13"/>
        <v xml:space="preserve"> </v>
      </c>
      <c r="Q39" s="362" t="str">
        <f t="shared" si="14"/>
        <v xml:space="preserve"> </v>
      </c>
      <c r="R39" s="372" t="str">
        <f t="shared" si="15"/>
        <v xml:space="preserve"> </v>
      </c>
      <c r="S39" s="373" t="str">
        <f t="shared" si="16"/>
        <v xml:space="preserve"> </v>
      </c>
      <c r="T39" s="374" t="str">
        <f t="shared" si="17"/>
        <v xml:space="preserve"> </v>
      </c>
      <c r="U39" s="384" t="str">
        <f t="shared" si="18"/>
        <v xml:space="preserve"> </v>
      </c>
      <c r="V39" s="385" t="str">
        <f t="shared" si="19"/>
        <v xml:space="preserve"> </v>
      </c>
      <c r="W39" s="386" t="str">
        <f t="shared" si="20"/>
        <v xml:space="preserve"> </v>
      </c>
      <c r="X39" s="312" t="str">
        <f t="shared" si="21"/>
        <v xml:space="preserve"> </v>
      </c>
      <c r="Y39" s="313" t="str">
        <f t="shared" si="22"/>
        <v xml:space="preserve"> </v>
      </c>
      <c r="Z39" s="314" t="str">
        <f t="shared" si="23"/>
        <v xml:space="preserve"> </v>
      </c>
      <c r="AA39" s="324" t="str">
        <f t="shared" si="24"/>
        <v xml:space="preserve"> </v>
      </c>
      <c r="AB39" s="325" t="str">
        <f t="shared" si="25"/>
        <v xml:space="preserve"> </v>
      </c>
      <c r="AC39" s="326" t="str">
        <f t="shared" si="26"/>
        <v xml:space="preserve"> </v>
      </c>
      <c r="AD39" s="336" t="str">
        <f t="shared" si="27"/>
        <v xml:space="preserve"> </v>
      </c>
      <c r="AE39" s="337" t="str">
        <f t="shared" si="28"/>
        <v xml:space="preserve"> </v>
      </c>
      <c r="AF39" s="338" t="str">
        <f t="shared" si="29"/>
        <v xml:space="preserve"> </v>
      </c>
      <c r="AG39" s="348" t="str">
        <f t="shared" si="30"/>
        <v xml:space="preserve"> </v>
      </c>
      <c r="AH39" s="349" t="str">
        <f t="shared" si="31"/>
        <v xml:space="preserve"> </v>
      </c>
      <c r="AI39" s="350" t="str">
        <f t="shared" si="32"/>
        <v xml:space="preserve"> </v>
      </c>
      <c r="AJ39" s="360" t="str">
        <f t="shared" si="33"/>
        <v xml:space="preserve"> </v>
      </c>
      <c r="AK39" s="361" t="str">
        <f t="shared" si="34"/>
        <v xml:space="preserve"> </v>
      </c>
      <c r="AL39" s="362" t="str">
        <f t="shared" si="35"/>
        <v xml:space="preserve"> </v>
      </c>
      <c r="AM39" s="372" t="str">
        <f t="shared" si="36"/>
        <v xml:space="preserve"> </v>
      </c>
      <c r="AN39" s="373" t="str">
        <f t="shared" si="37"/>
        <v xml:space="preserve"> </v>
      </c>
      <c r="AO39" s="374" t="str">
        <f t="shared" si="38"/>
        <v xml:space="preserve"> </v>
      </c>
      <c r="AP39" s="384" t="str">
        <f t="shared" si="39"/>
        <v xml:space="preserve"> </v>
      </c>
      <c r="AQ39" s="385" t="str">
        <f t="shared" si="40"/>
        <v xml:space="preserve"> </v>
      </c>
      <c r="AR39" s="386" t="str">
        <f t="shared" si="41"/>
        <v xml:space="preserve"> </v>
      </c>
      <c r="AS39" s="312" t="str">
        <f t="shared" si="42"/>
        <v xml:space="preserve"> </v>
      </c>
      <c r="AT39" s="313" t="str">
        <f t="shared" si="43"/>
        <v xml:space="preserve"> </v>
      </c>
      <c r="AU39" s="314" t="str">
        <f t="shared" si="44"/>
        <v xml:space="preserve"> </v>
      </c>
      <c r="AV39" s="324" t="str">
        <f t="shared" si="45"/>
        <v xml:space="preserve"> </v>
      </c>
      <c r="AW39" s="325" t="str">
        <f t="shared" si="46"/>
        <v xml:space="preserve"> </v>
      </c>
      <c r="AX39" s="326" t="str">
        <f t="shared" si="47"/>
        <v xml:space="preserve"> </v>
      </c>
      <c r="AY39" s="336" t="str">
        <f t="shared" si="48"/>
        <v xml:space="preserve"> </v>
      </c>
      <c r="AZ39" s="337" t="str">
        <f t="shared" si="49"/>
        <v xml:space="preserve"> </v>
      </c>
      <c r="BA39" s="338" t="str">
        <f t="shared" si="50"/>
        <v xml:space="preserve"> </v>
      </c>
      <c r="BB39" s="348" t="str">
        <f t="shared" si="51"/>
        <v xml:space="preserve"> </v>
      </c>
      <c r="BC39" s="349" t="str">
        <f t="shared" si="52"/>
        <v xml:space="preserve"> </v>
      </c>
      <c r="BD39" s="350" t="str">
        <f t="shared" si="53"/>
        <v xml:space="preserve"> </v>
      </c>
      <c r="BE39" s="360" t="str">
        <f t="shared" si="54"/>
        <v xml:space="preserve"> </v>
      </c>
      <c r="BF39" s="361" t="str">
        <f t="shared" si="55"/>
        <v xml:space="preserve"> </v>
      </c>
      <c r="BG39" s="362" t="str">
        <f t="shared" si="56"/>
        <v xml:space="preserve"> </v>
      </c>
      <c r="BH39" s="372" t="str">
        <f t="shared" si="57"/>
        <v xml:space="preserve"> </v>
      </c>
      <c r="BI39" s="373" t="str">
        <f t="shared" si="58"/>
        <v xml:space="preserve"> </v>
      </c>
      <c r="BJ39" s="374" t="str">
        <f t="shared" si="59"/>
        <v xml:space="preserve"> </v>
      </c>
      <c r="BK39" s="384" t="str">
        <f t="shared" si="60"/>
        <v xml:space="preserve"> </v>
      </c>
      <c r="BL39" s="385" t="str">
        <f t="shared" si="61"/>
        <v xml:space="preserve"> </v>
      </c>
      <c r="BM39" s="386" t="str">
        <f t="shared" si="62"/>
        <v xml:space="preserve"> </v>
      </c>
      <c r="BN39" s="312" t="str">
        <f t="shared" si="63"/>
        <v xml:space="preserve"> </v>
      </c>
      <c r="BO39" s="313" t="str">
        <f t="shared" si="64"/>
        <v xml:space="preserve"> </v>
      </c>
      <c r="BP39" s="314" t="str">
        <f t="shared" si="65"/>
        <v xml:space="preserve"> </v>
      </c>
      <c r="BQ39" s="324" t="str">
        <f t="shared" si="66"/>
        <v xml:space="preserve"> </v>
      </c>
      <c r="BR39" s="325" t="str">
        <f t="shared" si="67"/>
        <v xml:space="preserve"> </v>
      </c>
      <c r="BS39" s="326" t="str">
        <f t="shared" si="68"/>
        <v xml:space="preserve"> </v>
      </c>
      <c r="BT39" s="336" t="str">
        <f t="shared" si="69"/>
        <v xml:space="preserve"> </v>
      </c>
      <c r="BU39" s="337" t="str">
        <f t="shared" si="70"/>
        <v xml:space="preserve"> </v>
      </c>
      <c r="BV39" s="338" t="str">
        <f t="shared" si="71"/>
        <v xml:space="preserve"> </v>
      </c>
      <c r="BW39" s="348" t="str">
        <f t="shared" si="72"/>
        <v xml:space="preserve"> </v>
      </c>
      <c r="BX39" s="349" t="str">
        <f t="shared" si="73"/>
        <v xml:space="preserve"> </v>
      </c>
      <c r="BY39" s="350" t="str">
        <f t="shared" si="74"/>
        <v xml:space="preserve"> </v>
      </c>
      <c r="BZ39" s="360" t="str">
        <f t="shared" si="75"/>
        <v xml:space="preserve"> </v>
      </c>
      <c r="CA39" s="361" t="str">
        <f t="shared" si="76"/>
        <v xml:space="preserve"> </v>
      </c>
      <c r="CB39" s="362" t="str">
        <f t="shared" si="77"/>
        <v xml:space="preserve"> </v>
      </c>
      <c r="CC39" s="372" t="str">
        <f t="shared" si="78"/>
        <v xml:space="preserve"> </v>
      </c>
      <c r="CD39" s="373" t="str">
        <f t="shared" si="79"/>
        <v xml:space="preserve"> </v>
      </c>
      <c r="CE39" s="374" t="str">
        <f t="shared" si="80"/>
        <v xml:space="preserve"> </v>
      </c>
      <c r="CF39" s="384" t="str">
        <f t="shared" si="81"/>
        <v xml:space="preserve"> </v>
      </c>
      <c r="CG39" s="385" t="str">
        <f t="shared" si="82"/>
        <v xml:space="preserve"> </v>
      </c>
      <c r="CH39" s="386" t="str">
        <f t="shared" si="83"/>
        <v xml:space="preserve"> </v>
      </c>
      <c r="CI39" s="312" t="str">
        <f t="shared" si="84"/>
        <v xml:space="preserve"> </v>
      </c>
      <c r="CJ39" s="313" t="str">
        <f t="shared" si="85"/>
        <v xml:space="preserve"> </v>
      </c>
      <c r="CK39" s="314" t="str">
        <f t="shared" si="86"/>
        <v xml:space="preserve"> </v>
      </c>
      <c r="CL39" s="324" t="str">
        <f t="shared" si="87"/>
        <v xml:space="preserve"> </v>
      </c>
      <c r="CM39" s="325" t="str">
        <f t="shared" si="88"/>
        <v xml:space="preserve"> </v>
      </c>
      <c r="CN39" s="326" t="str">
        <f t="shared" si="89"/>
        <v xml:space="preserve"> </v>
      </c>
      <c r="CO39" s="336" t="str">
        <f t="shared" si="90"/>
        <v xml:space="preserve"> </v>
      </c>
      <c r="CP39" s="337" t="str">
        <f t="shared" si="91"/>
        <v xml:space="preserve"> </v>
      </c>
      <c r="CQ39" s="338" t="str">
        <f t="shared" si="92"/>
        <v xml:space="preserve"> </v>
      </c>
      <c r="CR39" s="348" t="str">
        <f t="shared" si="93"/>
        <v xml:space="preserve"> </v>
      </c>
      <c r="CS39" s="349" t="str">
        <f t="shared" si="94"/>
        <v xml:space="preserve"> </v>
      </c>
      <c r="CT39" s="350" t="str">
        <f t="shared" si="95"/>
        <v xml:space="preserve"> </v>
      </c>
      <c r="CU39" s="360" t="str">
        <f t="shared" si="96"/>
        <v xml:space="preserve"> </v>
      </c>
      <c r="CV39" s="361" t="str">
        <f t="shared" si="97"/>
        <v xml:space="preserve"> </v>
      </c>
      <c r="CW39" s="362" t="str">
        <f t="shared" si="98"/>
        <v xml:space="preserve"> </v>
      </c>
      <c r="CX39" s="372" t="str">
        <f t="shared" si="99"/>
        <v xml:space="preserve"> </v>
      </c>
      <c r="CY39" s="373" t="str">
        <f t="shared" si="100"/>
        <v xml:space="preserve"> </v>
      </c>
      <c r="CZ39" s="374" t="str">
        <f t="shared" si="101"/>
        <v xml:space="preserve"> </v>
      </c>
      <c r="DA39" s="384" t="str">
        <f t="shared" si="102"/>
        <v xml:space="preserve"> </v>
      </c>
      <c r="DB39" s="385" t="str">
        <f t="shared" si="103"/>
        <v xml:space="preserve"> </v>
      </c>
      <c r="DC39" s="386" t="str">
        <f t="shared" si="104"/>
        <v xml:space="preserve"> </v>
      </c>
      <c r="DD39" s="312" t="str">
        <f t="shared" si="105"/>
        <v xml:space="preserve"> </v>
      </c>
      <c r="DE39" s="313" t="str">
        <f t="shared" si="106"/>
        <v xml:space="preserve"> </v>
      </c>
      <c r="DF39" s="314" t="str">
        <f t="shared" si="107"/>
        <v xml:space="preserve"> </v>
      </c>
      <c r="DG39" s="324" t="str">
        <f t="shared" si="108"/>
        <v xml:space="preserve"> </v>
      </c>
      <c r="DH39" s="325" t="str">
        <f t="shared" si="109"/>
        <v xml:space="preserve"> </v>
      </c>
      <c r="DI39" s="326" t="str">
        <f t="shared" si="110"/>
        <v xml:space="preserve"> </v>
      </c>
      <c r="DJ39" s="336" t="str">
        <f t="shared" si="111"/>
        <v xml:space="preserve"> </v>
      </c>
      <c r="DK39" s="337" t="str">
        <f t="shared" si="112"/>
        <v xml:space="preserve"> </v>
      </c>
      <c r="DL39" s="338" t="str">
        <f t="shared" si="113"/>
        <v xml:space="preserve"> </v>
      </c>
      <c r="DM39" s="348" t="str">
        <f t="shared" si="114"/>
        <v xml:space="preserve"> </v>
      </c>
      <c r="DN39" s="349" t="str">
        <f t="shared" si="115"/>
        <v xml:space="preserve"> </v>
      </c>
      <c r="DO39" s="350" t="str">
        <f t="shared" si="116"/>
        <v xml:space="preserve"> </v>
      </c>
      <c r="DP39" s="360" t="str">
        <f t="shared" si="117"/>
        <v xml:space="preserve"> </v>
      </c>
      <c r="DQ39" s="361" t="str">
        <f t="shared" si="118"/>
        <v xml:space="preserve"> </v>
      </c>
      <c r="DR39" s="362" t="str">
        <f t="shared" si="119"/>
        <v xml:space="preserve"> </v>
      </c>
      <c r="DS39" s="372" t="str">
        <f t="shared" si="120"/>
        <v xml:space="preserve"> </v>
      </c>
      <c r="DT39" s="373" t="str">
        <f t="shared" si="121"/>
        <v xml:space="preserve"> </v>
      </c>
      <c r="DU39" s="374" t="str">
        <f t="shared" si="122"/>
        <v xml:space="preserve"> </v>
      </c>
      <c r="DV39" s="384" t="str">
        <f t="shared" si="123"/>
        <v xml:space="preserve"> </v>
      </c>
      <c r="DW39" s="385" t="str">
        <f t="shared" si="124"/>
        <v xml:space="preserve"> </v>
      </c>
      <c r="DX39" s="386" t="str">
        <f t="shared" si="125"/>
        <v xml:space="preserve"> </v>
      </c>
    </row>
    <row r="40" spans="1:128" ht="13.5" thickBot="1">
      <c r="A40" s="244">
        <v>32</v>
      </c>
      <c r="B40" s="247"/>
      <c r="C40" s="315" t="str">
        <f t="shared" si="0"/>
        <v xml:space="preserve"> </v>
      </c>
      <c r="D40" s="316" t="str">
        <f t="shared" si="1"/>
        <v xml:space="preserve"> </v>
      </c>
      <c r="E40" s="317" t="str">
        <f t="shared" si="2"/>
        <v xml:space="preserve"> </v>
      </c>
      <c r="F40" s="327" t="str">
        <f t="shared" si="3"/>
        <v xml:space="preserve"> </v>
      </c>
      <c r="G40" s="328" t="str">
        <f t="shared" si="4"/>
        <v xml:space="preserve"> </v>
      </c>
      <c r="H40" s="329" t="str">
        <f t="shared" si="5"/>
        <v xml:space="preserve"> </v>
      </c>
      <c r="I40" s="339" t="str">
        <f t="shared" si="6"/>
        <v xml:space="preserve"> </v>
      </c>
      <c r="J40" s="340" t="str">
        <f t="shared" si="7"/>
        <v xml:space="preserve"> </v>
      </c>
      <c r="K40" s="341" t="str">
        <f t="shared" si="8"/>
        <v xml:space="preserve"> </v>
      </c>
      <c r="L40" s="351" t="str">
        <f t="shared" si="9"/>
        <v xml:space="preserve"> </v>
      </c>
      <c r="M40" s="352" t="str">
        <f t="shared" si="10"/>
        <v xml:space="preserve"> </v>
      </c>
      <c r="N40" s="353" t="str">
        <f t="shared" si="11"/>
        <v xml:space="preserve"> </v>
      </c>
      <c r="O40" s="363" t="str">
        <f t="shared" si="12"/>
        <v xml:space="preserve"> </v>
      </c>
      <c r="P40" s="364" t="str">
        <f t="shared" si="13"/>
        <v xml:space="preserve"> </v>
      </c>
      <c r="Q40" s="365" t="str">
        <f t="shared" si="14"/>
        <v xml:space="preserve"> </v>
      </c>
      <c r="R40" s="375" t="str">
        <f t="shared" si="15"/>
        <v xml:space="preserve"> </v>
      </c>
      <c r="S40" s="376" t="str">
        <f t="shared" si="16"/>
        <v xml:space="preserve"> </v>
      </c>
      <c r="T40" s="377" t="str">
        <f t="shared" si="17"/>
        <v xml:space="preserve"> </v>
      </c>
      <c r="U40" s="387" t="str">
        <f t="shared" si="18"/>
        <v xml:space="preserve"> </v>
      </c>
      <c r="V40" s="388" t="str">
        <f t="shared" si="19"/>
        <v xml:space="preserve"> </v>
      </c>
      <c r="W40" s="389" t="str">
        <f t="shared" si="20"/>
        <v xml:space="preserve"> </v>
      </c>
      <c r="X40" s="315" t="str">
        <f t="shared" si="21"/>
        <v xml:space="preserve"> </v>
      </c>
      <c r="Y40" s="316" t="str">
        <f t="shared" si="22"/>
        <v xml:space="preserve"> </v>
      </c>
      <c r="Z40" s="317" t="str">
        <f t="shared" si="23"/>
        <v xml:space="preserve"> </v>
      </c>
      <c r="AA40" s="327" t="str">
        <f t="shared" si="24"/>
        <v xml:space="preserve"> </v>
      </c>
      <c r="AB40" s="328" t="str">
        <f t="shared" si="25"/>
        <v xml:space="preserve"> </v>
      </c>
      <c r="AC40" s="329" t="str">
        <f t="shared" si="26"/>
        <v xml:space="preserve"> </v>
      </c>
      <c r="AD40" s="339" t="str">
        <f t="shared" si="27"/>
        <v xml:space="preserve"> </v>
      </c>
      <c r="AE40" s="340" t="str">
        <f t="shared" si="28"/>
        <v xml:space="preserve"> </v>
      </c>
      <c r="AF40" s="341" t="str">
        <f t="shared" si="29"/>
        <v xml:space="preserve"> </v>
      </c>
      <c r="AG40" s="351" t="str">
        <f t="shared" si="30"/>
        <v xml:space="preserve"> </v>
      </c>
      <c r="AH40" s="352" t="str">
        <f t="shared" si="31"/>
        <v xml:space="preserve"> </v>
      </c>
      <c r="AI40" s="353" t="str">
        <f t="shared" si="32"/>
        <v xml:space="preserve"> </v>
      </c>
      <c r="AJ40" s="363" t="str">
        <f t="shared" si="33"/>
        <v xml:space="preserve"> </v>
      </c>
      <c r="AK40" s="364" t="str">
        <f t="shared" si="34"/>
        <v xml:space="preserve"> </v>
      </c>
      <c r="AL40" s="365" t="str">
        <f t="shared" si="35"/>
        <v xml:space="preserve"> </v>
      </c>
      <c r="AM40" s="375" t="str">
        <f t="shared" si="36"/>
        <v xml:space="preserve"> </v>
      </c>
      <c r="AN40" s="376" t="str">
        <f t="shared" si="37"/>
        <v xml:space="preserve"> </v>
      </c>
      <c r="AO40" s="377" t="str">
        <f t="shared" si="38"/>
        <v xml:space="preserve"> </v>
      </c>
      <c r="AP40" s="387" t="str">
        <f t="shared" si="39"/>
        <v xml:space="preserve"> </v>
      </c>
      <c r="AQ40" s="388" t="str">
        <f t="shared" si="40"/>
        <v xml:space="preserve"> </v>
      </c>
      <c r="AR40" s="389" t="str">
        <f t="shared" si="41"/>
        <v xml:space="preserve"> </v>
      </c>
      <c r="AS40" s="315" t="str">
        <f t="shared" si="42"/>
        <v xml:space="preserve"> </v>
      </c>
      <c r="AT40" s="316" t="str">
        <f t="shared" si="43"/>
        <v xml:space="preserve"> </v>
      </c>
      <c r="AU40" s="317" t="str">
        <f t="shared" si="44"/>
        <v xml:space="preserve"> </v>
      </c>
      <c r="AV40" s="327" t="str">
        <f t="shared" si="45"/>
        <v xml:space="preserve"> </v>
      </c>
      <c r="AW40" s="328" t="str">
        <f t="shared" si="46"/>
        <v xml:space="preserve"> </v>
      </c>
      <c r="AX40" s="329" t="str">
        <f t="shared" si="47"/>
        <v xml:space="preserve"> </v>
      </c>
      <c r="AY40" s="339" t="str">
        <f t="shared" si="48"/>
        <v xml:space="preserve"> </v>
      </c>
      <c r="AZ40" s="340" t="str">
        <f t="shared" si="49"/>
        <v xml:space="preserve"> </v>
      </c>
      <c r="BA40" s="341" t="str">
        <f t="shared" si="50"/>
        <v xml:space="preserve"> </v>
      </c>
      <c r="BB40" s="351" t="str">
        <f t="shared" si="51"/>
        <v xml:space="preserve"> </v>
      </c>
      <c r="BC40" s="352" t="str">
        <f t="shared" si="52"/>
        <v xml:space="preserve"> </v>
      </c>
      <c r="BD40" s="353" t="str">
        <f t="shared" si="53"/>
        <v xml:space="preserve"> </v>
      </c>
      <c r="BE40" s="363" t="str">
        <f t="shared" si="54"/>
        <v xml:space="preserve"> </v>
      </c>
      <c r="BF40" s="364" t="str">
        <f t="shared" si="55"/>
        <v xml:space="preserve"> </v>
      </c>
      <c r="BG40" s="365" t="str">
        <f t="shared" si="56"/>
        <v xml:space="preserve"> </v>
      </c>
      <c r="BH40" s="375" t="str">
        <f t="shared" si="57"/>
        <v xml:space="preserve"> </v>
      </c>
      <c r="BI40" s="376" t="str">
        <f t="shared" si="58"/>
        <v xml:space="preserve"> </v>
      </c>
      <c r="BJ40" s="377" t="str">
        <f t="shared" si="59"/>
        <v xml:space="preserve"> </v>
      </c>
      <c r="BK40" s="387" t="str">
        <f t="shared" si="60"/>
        <v xml:space="preserve"> </v>
      </c>
      <c r="BL40" s="388" t="str">
        <f t="shared" si="61"/>
        <v xml:space="preserve"> </v>
      </c>
      <c r="BM40" s="389" t="str">
        <f t="shared" si="62"/>
        <v xml:space="preserve"> </v>
      </c>
      <c r="BN40" s="315" t="str">
        <f t="shared" si="63"/>
        <v xml:space="preserve"> </v>
      </c>
      <c r="BO40" s="316" t="str">
        <f t="shared" si="64"/>
        <v xml:space="preserve"> </v>
      </c>
      <c r="BP40" s="317" t="str">
        <f t="shared" si="65"/>
        <v xml:space="preserve"> </v>
      </c>
      <c r="BQ40" s="327" t="str">
        <f t="shared" si="66"/>
        <v xml:space="preserve"> </v>
      </c>
      <c r="BR40" s="328" t="str">
        <f t="shared" si="67"/>
        <v xml:space="preserve"> </v>
      </c>
      <c r="BS40" s="329" t="str">
        <f t="shared" si="68"/>
        <v xml:space="preserve"> </v>
      </c>
      <c r="BT40" s="339" t="str">
        <f t="shared" si="69"/>
        <v xml:space="preserve"> </v>
      </c>
      <c r="BU40" s="340" t="str">
        <f t="shared" si="70"/>
        <v xml:space="preserve"> </v>
      </c>
      <c r="BV40" s="341" t="str">
        <f t="shared" si="71"/>
        <v xml:space="preserve"> </v>
      </c>
      <c r="BW40" s="351" t="str">
        <f t="shared" si="72"/>
        <v xml:space="preserve"> </v>
      </c>
      <c r="BX40" s="352" t="str">
        <f t="shared" si="73"/>
        <v xml:space="preserve"> </v>
      </c>
      <c r="BY40" s="353" t="str">
        <f t="shared" si="74"/>
        <v xml:space="preserve"> </v>
      </c>
      <c r="BZ40" s="363" t="str">
        <f t="shared" si="75"/>
        <v xml:space="preserve"> </v>
      </c>
      <c r="CA40" s="364" t="str">
        <f t="shared" si="76"/>
        <v xml:space="preserve"> </v>
      </c>
      <c r="CB40" s="365" t="str">
        <f t="shared" si="77"/>
        <v xml:space="preserve"> </v>
      </c>
      <c r="CC40" s="375" t="str">
        <f t="shared" si="78"/>
        <v xml:space="preserve"> </v>
      </c>
      <c r="CD40" s="376" t="str">
        <f t="shared" si="79"/>
        <v xml:space="preserve"> </v>
      </c>
      <c r="CE40" s="377" t="str">
        <f t="shared" si="80"/>
        <v xml:space="preserve"> </v>
      </c>
      <c r="CF40" s="387" t="str">
        <f t="shared" si="81"/>
        <v xml:space="preserve"> </v>
      </c>
      <c r="CG40" s="388" t="str">
        <f t="shared" si="82"/>
        <v xml:space="preserve"> </v>
      </c>
      <c r="CH40" s="389" t="str">
        <f t="shared" si="83"/>
        <v xml:space="preserve"> </v>
      </c>
      <c r="CI40" s="315" t="str">
        <f t="shared" si="84"/>
        <v xml:space="preserve"> </v>
      </c>
      <c r="CJ40" s="316" t="str">
        <f t="shared" si="85"/>
        <v xml:space="preserve"> </v>
      </c>
      <c r="CK40" s="317" t="str">
        <f t="shared" si="86"/>
        <v xml:space="preserve"> </v>
      </c>
      <c r="CL40" s="327" t="str">
        <f t="shared" si="87"/>
        <v xml:space="preserve"> </v>
      </c>
      <c r="CM40" s="328" t="str">
        <f t="shared" si="88"/>
        <v xml:space="preserve"> </v>
      </c>
      <c r="CN40" s="329" t="str">
        <f t="shared" si="89"/>
        <v xml:space="preserve"> </v>
      </c>
      <c r="CO40" s="339" t="str">
        <f t="shared" si="90"/>
        <v xml:space="preserve"> </v>
      </c>
      <c r="CP40" s="340" t="str">
        <f t="shared" si="91"/>
        <v xml:space="preserve"> </v>
      </c>
      <c r="CQ40" s="341" t="str">
        <f t="shared" si="92"/>
        <v xml:space="preserve"> </v>
      </c>
      <c r="CR40" s="351" t="str">
        <f t="shared" si="93"/>
        <v xml:space="preserve"> </v>
      </c>
      <c r="CS40" s="352" t="str">
        <f t="shared" si="94"/>
        <v xml:space="preserve"> </v>
      </c>
      <c r="CT40" s="353" t="str">
        <f t="shared" si="95"/>
        <v xml:space="preserve"> </v>
      </c>
      <c r="CU40" s="363" t="str">
        <f t="shared" si="96"/>
        <v xml:space="preserve"> </v>
      </c>
      <c r="CV40" s="364" t="str">
        <f t="shared" si="97"/>
        <v xml:space="preserve"> </v>
      </c>
      <c r="CW40" s="365" t="str">
        <f t="shared" si="98"/>
        <v xml:space="preserve"> </v>
      </c>
      <c r="CX40" s="375" t="str">
        <f t="shared" si="99"/>
        <v xml:space="preserve"> </v>
      </c>
      <c r="CY40" s="376" t="str">
        <f t="shared" si="100"/>
        <v xml:space="preserve"> </v>
      </c>
      <c r="CZ40" s="377" t="str">
        <f t="shared" si="101"/>
        <v xml:space="preserve"> </v>
      </c>
      <c r="DA40" s="387" t="str">
        <f t="shared" si="102"/>
        <v xml:space="preserve"> </v>
      </c>
      <c r="DB40" s="388" t="str">
        <f t="shared" si="103"/>
        <v xml:space="preserve"> </v>
      </c>
      <c r="DC40" s="389" t="str">
        <f t="shared" si="104"/>
        <v xml:space="preserve"> </v>
      </c>
      <c r="DD40" s="315" t="str">
        <f t="shared" si="105"/>
        <v xml:space="preserve"> </v>
      </c>
      <c r="DE40" s="316" t="str">
        <f t="shared" si="106"/>
        <v xml:space="preserve"> </v>
      </c>
      <c r="DF40" s="317" t="str">
        <f t="shared" si="107"/>
        <v xml:space="preserve"> </v>
      </c>
      <c r="DG40" s="327" t="str">
        <f t="shared" si="108"/>
        <v xml:space="preserve"> </v>
      </c>
      <c r="DH40" s="328" t="str">
        <f t="shared" si="109"/>
        <v xml:space="preserve"> </v>
      </c>
      <c r="DI40" s="329" t="str">
        <f t="shared" si="110"/>
        <v xml:space="preserve"> </v>
      </c>
      <c r="DJ40" s="339" t="str">
        <f t="shared" si="111"/>
        <v xml:space="preserve"> </v>
      </c>
      <c r="DK40" s="340" t="str">
        <f t="shared" si="112"/>
        <v xml:space="preserve"> </v>
      </c>
      <c r="DL40" s="341" t="str">
        <f t="shared" si="113"/>
        <v xml:space="preserve"> </v>
      </c>
      <c r="DM40" s="351" t="str">
        <f t="shared" si="114"/>
        <v xml:space="preserve"> </v>
      </c>
      <c r="DN40" s="352" t="str">
        <f t="shared" si="115"/>
        <v xml:space="preserve"> </v>
      </c>
      <c r="DO40" s="353" t="str">
        <f t="shared" si="116"/>
        <v xml:space="preserve"> </v>
      </c>
      <c r="DP40" s="363" t="str">
        <f t="shared" si="117"/>
        <v xml:space="preserve"> </v>
      </c>
      <c r="DQ40" s="364" t="str">
        <f t="shared" si="118"/>
        <v xml:space="preserve"> </v>
      </c>
      <c r="DR40" s="365" t="str">
        <f t="shared" si="119"/>
        <v xml:space="preserve"> </v>
      </c>
      <c r="DS40" s="375" t="str">
        <f t="shared" si="120"/>
        <v xml:space="preserve"> </v>
      </c>
      <c r="DT40" s="376" t="str">
        <f t="shared" si="121"/>
        <v xml:space="preserve"> </v>
      </c>
      <c r="DU40" s="377" t="str">
        <f t="shared" si="122"/>
        <v xml:space="preserve"> </v>
      </c>
      <c r="DV40" s="387" t="str">
        <f t="shared" si="123"/>
        <v xml:space="preserve"> </v>
      </c>
      <c r="DW40" s="388" t="str">
        <f t="shared" si="124"/>
        <v xml:space="preserve"> </v>
      </c>
      <c r="DX40" s="389" t="str">
        <f t="shared" si="125"/>
        <v xml:space="preserve"> </v>
      </c>
    </row>
    <row r="41" spans="1:128" ht="13.5" thickBot="1">
      <c r="A41" s="603" t="s">
        <v>76</v>
      </c>
      <c r="B41" s="604"/>
      <c r="C41" s="559"/>
      <c r="D41" s="560"/>
      <c r="E41" s="561"/>
      <c r="F41" s="562"/>
      <c r="G41" s="563"/>
      <c r="H41" s="564"/>
      <c r="I41" s="565"/>
      <c r="J41" s="566"/>
      <c r="K41" s="567"/>
      <c r="L41" s="568"/>
      <c r="M41" s="569"/>
      <c r="N41" s="570"/>
      <c r="O41" s="550"/>
      <c r="P41" s="551"/>
      <c r="Q41" s="552"/>
      <c r="R41" s="553"/>
      <c r="S41" s="554"/>
      <c r="T41" s="555"/>
      <c r="U41" s="556"/>
      <c r="V41" s="557"/>
      <c r="W41" s="558"/>
      <c r="X41" s="559"/>
      <c r="Y41" s="560"/>
      <c r="Z41" s="561"/>
      <c r="AA41" s="562"/>
      <c r="AB41" s="563"/>
      <c r="AC41" s="564"/>
      <c r="AD41" s="565"/>
      <c r="AE41" s="566"/>
      <c r="AF41" s="567"/>
      <c r="AG41" s="568"/>
      <c r="AH41" s="569"/>
      <c r="AI41" s="570"/>
      <c r="AJ41" s="550"/>
      <c r="AK41" s="551"/>
      <c r="AL41" s="552"/>
      <c r="AM41" s="553"/>
      <c r="AN41" s="554"/>
      <c r="AO41" s="555"/>
      <c r="AP41" s="556"/>
      <c r="AQ41" s="557"/>
      <c r="AR41" s="558"/>
      <c r="AS41" s="559"/>
      <c r="AT41" s="560"/>
      <c r="AU41" s="561"/>
      <c r="AV41" s="562"/>
      <c r="AW41" s="563"/>
      <c r="AX41" s="564"/>
      <c r="AY41" s="565"/>
      <c r="AZ41" s="566"/>
      <c r="BA41" s="567"/>
      <c r="BB41" s="568"/>
      <c r="BC41" s="569"/>
      <c r="BD41" s="570"/>
      <c r="BE41" s="550"/>
      <c r="BF41" s="551"/>
      <c r="BG41" s="552"/>
      <c r="BH41" s="553"/>
      <c r="BI41" s="554"/>
      <c r="BJ41" s="555"/>
      <c r="BK41" s="556"/>
      <c r="BL41" s="557"/>
      <c r="BM41" s="558"/>
      <c r="BN41" s="559"/>
      <c r="BO41" s="560"/>
      <c r="BP41" s="561"/>
      <c r="BQ41" s="562"/>
      <c r="BR41" s="563"/>
      <c r="BS41" s="564"/>
      <c r="BT41" s="565"/>
      <c r="BU41" s="566"/>
      <c r="BV41" s="567"/>
      <c r="BW41" s="568"/>
      <c r="BX41" s="569"/>
      <c r="BY41" s="570"/>
      <c r="BZ41" s="550"/>
      <c r="CA41" s="551"/>
      <c r="CB41" s="552"/>
      <c r="CC41" s="553"/>
      <c r="CD41" s="554"/>
      <c r="CE41" s="555"/>
      <c r="CF41" s="556"/>
      <c r="CG41" s="557"/>
      <c r="CH41" s="558"/>
      <c r="CI41" s="559"/>
      <c r="CJ41" s="560"/>
      <c r="CK41" s="561"/>
      <c r="CL41" s="562"/>
      <c r="CM41" s="563"/>
      <c r="CN41" s="564"/>
      <c r="CO41" s="565"/>
      <c r="CP41" s="566"/>
      <c r="CQ41" s="567"/>
      <c r="CR41" s="568"/>
      <c r="CS41" s="569"/>
      <c r="CT41" s="570"/>
      <c r="CU41" s="550"/>
      <c r="CV41" s="551"/>
      <c r="CW41" s="552"/>
      <c r="CX41" s="553"/>
      <c r="CY41" s="554"/>
      <c r="CZ41" s="555"/>
      <c r="DA41" s="556"/>
      <c r="DB41" s="557"/>
      <c r="DC41" s="558"/>
      <c r="DD41" s="559"/>
      <c r="DE41" s="560"/>
      <c r="DF41" s="561"/>
      <c r="DG41" s="562"/>
      <c r="DH41" s="563"/>
      <c r="DI41" s="564"/>
      <c r="DJ41" s="565"/>
      <c r="DK41" s="566"/>
      <c r="DL41" s="567"/>
      <c r="DM41" s="568"/>
      <c r="DN41" s="569"/>
      <c r="DO41" s="570"/>
      <c r="DP41" s="550"/>
      <c r="DQ41" s="551"/>
      <c r="DR41" s="552"/>
      <c r="DS41" s="553"/>
      <c r="DT41" s="554"/>
      <c r="DU41" s="555"/>
      <c r="DV41" s="556"/>
      <c r="DW41" s="557"/>
      <c r="DX41" s="558"/>
    </row>
  </sheetData>
  <mergeCells count="94">
    <mergeCell ref="A1:BV2"/>
    <mergeCell ref="A3:A5"/>
    <mergeCell ref="B3:B5"/>
    <mergeCell ref="BK41:BM41"/>
    <mergeCell ref="BN41:BP41"/>
    <mergeCell ref="BQ41:BS41"/>
    <mergeCell ref="BT41:BV41"/>
    <mergeCell ref="A41:B41"/>
    <mergeCell ref="C4:E4"/>
    <mergeCell ref="F4:H4"/>
    <mergeCell ref="C41:E41"/>
    <mergeCell ref="F41:H41"/>
    <mergeCell ref="X41:Z41"/>
    <mergeCell ref="BE41:BG41"/>
    <mergeCell ref="BH41:BJ41"/>
    <mergeCell ref="BN4:BP4"/>
    <mergeCell ref="C3:W3"/>
    <mergeCell ref="X3:AR3"/>
    <mergeCell ref="X4:Z4"/>
    <mergeCell ref="AA4:AC4"/>
    <mergeCell ref="AD4:AF4"/>
    <mergeCell ref="AG4:AI4"/>
    <mergeCell ref="AJ4:AL4"/>
    <mergeCell ref="AM4:AO4"/>
    <mergeCell ref="AP4:AR4"/>
    <mergeCell ref="I4:K4"/>
    <mergeCell ref="L4:N4"/>
    <mergeCell ref="O4:Q4"/>
    <mergeCell ref="R4:T4"/>
    <mergeCell ref="U4:W4"/>
    <mergeCell ref="AS3:BM3"/>
    <mergeCell ref="AS4:AU4"/>
    <mergeCell ref="AV4:AX4"/>
    <mergeCell ref="AY4:BA4"/>
    <mergeCell ref="BB4:BD4"/>
    <mergeCell ref="BE4:BG4"/>
    <mergeCell ref="BH4:BJ4"/>
    <mergeCell ref="BK4:BM4"/>
    <mergeCell ref="BW4:BY4"/>
    <mergeCell ref="BZ4:CB4"/>
    <mergeCell ref="CC4:CE4"/>
    <mergeCell ref="CF4:CH4"/>
    <mergeCell ref="BN3:CH3"/>
    <mergeCell ref="BQ4:BS4"/>
    <mergeCell ref="BT4:BV4"/>
    <mergeCell ref="CI3:DC3"/>
    <mergeCell ref="CI4:CK4"/>
    <mergeCell ref="CL4:CN4"/>
    <mergeCell ref="CO4:CQ4"/>
    <mergeCell ref="CR4:CT4"/>
    <mergeCell ref="CU4:CW4"/>
    <mergeCell ref="CX4:CZ4"/>
    <mergeCell ref="DA4:DC4"/>
    <mergeCell ref="DD3:DX3"/>
    <mergeCell ref="DD4:DF4"/>
    <mergeCell ref="DG4:DI4"/>
    <mergeCell ref="DJ4:DL4"/>
    <mergeCell ref="DM4:DO4"/>
    <mergeCell ref="DP4:DR4"/>
    <mergeCell ref="DS4:DU4"/>
    <mergeCell ref="DV4:DX4"/>
    <mergeCell ref="I41:K41"/>
    <mergeCell ref="L41:N41"/>
    <mergeCell ref="O41:Q41"/>
    <mergeCell ref="R41:T41"/>
    <mergeCell ref="U41:W41"/>
    <mergeCell ref="AA41:AC41"/>
    <mergeCell ref="AD41:AF41"/>
    <mergeCell ref="AG41:AI41"/>
    <mergeCell ref="AJ41:AL41"/>
    <mergeCell ref="AM41:AO41"/>
    <mergeCell ref="AP41:AR41"/>
    <mergeCell ref="AS41:AU41"/>
    <mergeCell ref="AV41:AX41"/>
    <mergeCell ref="AY41:BA41"/>
    <mergeCell ref="BB41:BD41"/>
    <mergeCell ref="BW41:BY41"/>
    <mergeCell ref="BZ41:CB41"/>
    <mergeCell ref="CC41:CE41"/>
    <mergeCell ref="CF41:CH41"/>
    <mergeCell ref="CI41:CK41"/>
    <mergeCell ref="CL41:CN41"/>
    <mergeCell ref="CO41:CQ41"/>
    <mergeCell ref="CR41:CT41"/>
    <mergeCell ref="CU41:CW41"/>
    <mergeCell ref="CX41:CZ41"/>
    <mergeCell ref="DP41:DR41"/>
    <mergeCell ref="DS41:DU41"/>
    <mergeCell ref="DV41:DX41"/>
    <mergeCell ref="DA41:DC41"/>
    <mergeCell ref="DD41:DF41"/>
    <mergeCell ref="DG41:DI41"/>
    <mergeCell ref="DJ41:DL41"/>
    <mergeCell ref="DM41:DO41"/>
  </mergeCells>
  <conditionalFormatting sqref="U6:V40 R6:S40 O6:P40 L6:M40 I6:J40 E6:G40 AP6:AQ40 AM6:AN40 AJ6:AK40 AG6:AH40 AD6:AE40 Z6:AB40 BK6:BL40 BH6:BI40 BE6:BF40 BB6:BC40 AY6:AZ40 AU6:AW40 CF6:CG40 CC6:CD40 BZ6:CA40 BW6:BX40 BT6:BU40 BP6:BR40 DA6:DB40 CX6:CY40 CU6:CV40 CR6:CS40 CO6:CP40 CK6:CM40 DV6:DW40 DS6:DT40 DP6:DQ40 DM6:DN40 DJ6:DK40 DF6:DH40">
    <cfRule type="containsText" dxfId="5" priority="7" operator="containsText" text="T">
      <formula>NOT(ISERROR(SEARCH("T",E6)))</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F0"/>
  </sheetPr>
  <dimension ref="A1:AF65"/>
  <sheetViews>
    <sheetView zoomScale="55" zoomScaleNormal="55" workbookViewId="0">
      <selection activeCell="AB26" sqref="AB26"/>
    </sheetView>
  </sheetViews>
  <sheetFormatPr defaultColWidth="9" defaultRowHeight="16.5" outlineLevelRow="1" outlineLevelCol="1"/>
  <cols>
    <col min="1" max="1" width="7.25" style="9" customWidth="1"/>
    <col min="2" max="2" width="9.58203125" style="9" customWidth="1"/>
    <col min="3" max="6" width="9.58203125" style="9" hidden="1" customWidth="1" outlineLevel="1"/>
    <col min="7" max="7" width="20.25" style="9" hidden="1" customWidth="1" outlineLevel="1"/>
    <col min="8" max="8" width="8.1640625" style="34" hidden="1" customWidth="1" outlineLevel="1"/>
    <col min="9" max="9" width="9" style="34" customWidth="1" collapsed="1"/>
    <col min="10" max="10" width="10.25" style="9" customWidth="1"/>
    <col min="11" max="11" width="8.1640625" style="9" customWidth="1"/>
    <col min="12" max="12" width="9.75" style="8" customWidth="1"/>
    <col min="13" max="13" width="9" style="8" customWidth="1"/>
    <col min="14" max="14" width="9.75" style="8" customWidth="1"/>
    <col min="15" max="15" width="10.58203125" style="71" customWidth="1"/>
    <col min="16" max="16" width="9" style="8" customWidth="1"/>
    <col min="17" max="17" width="10" style="9" customWidth="1"/>
    <col min="18" max="18" width="9" style="9" hidden="1" customWidth="1" outlineLevel="1"/>
    <col min="19" max="19" width="14.75" style="36" hidden="1" customWidth="1" outlineLevel="1"/>
    <col min="20" max="20" width="9" style="9" hidden="1" customWidth="1" outlineLevel="1"/>
    <col min="21" max="21" width="15.75" style="9" hidden="1" customWidth="1" outlineLevel="1"/>
    <col min="22" max="22" width="13.4140625" style="9" hidden="1" customWidth="1" outlineLevel="1"/>
    <col min="23" max="23" width="16.4140625" style="9" hidden="1" customWidth="1" outlineLevel="1"/>
    <col min="24" max="24" width="16" style="9" hidden="1" customWidth="1" outlineLevel="1"/>
    <col min="25" max="25" width="14.1640625" style="9" hidden="1" customWidth="1" outlineLevel="1"/>
    <col min="26" max="26" width="16" style="9" hidden="1" customWidth="1" outlineLevel="1"/>
    <col min="27" max="27" width="12.75" style="9" customWidth="1" collapsed="1"/>
    <col min="28" max="28" width="24.25" style="9" customWidth="1"/>
    <col min="29" max="29" width="15.58203125" style="9" customWidth="1"/>
    <col min="30" max="30" width="11.58203125" style="9" customWidth="1"/>
    <col min="31" max="31" width="14.4140625" style="9" customWidth="1"/>
    <col min="32" max="32" width="22.58203125" style="9" customWidth="1"/>
    <col min="33" max="36" width="9" style="9" customWidth="1"/>
    <col min="37" max="16384" width="9" style="9"/>
  </cols>
  <sheetData>
    <row r="1" spans="1:32">
      <c r="A1" s="610" t="s">
        <v>437</v>
      </c>
      <c r="B1" s="610"/>
      <c r="C1" s="610"/>
      <c r="D1" s="610"/>
      <c r="E1" s="610"/>
      <c r="F1" s="610"/>
      <c r="G1" s="610"/>
      <c r="H1" s="610"/>
      <c r="I1" s="610"/>
      <c r="J1" s="610"/>
      <c r="K1" s="610"/>
      <c r="L1" s="610"/>
      <c r="M1" s="610"/>
      <c r="N1" s="610"/>
      <c r="O1" s="610"/>
      <c r="P1" s="610"/>
      <c r="Q1" s="9" t="s">
        <v>83</v>
      </c>
    </row>
    <row r="2" spans="1:32" ht="17" thickBot="1">
      <c r="A2" s="611"/>
      <c r="B2" s="611"/>
      <c r="C2" s="611"/>
      <c r="D2" s="611"/>
      <c r="E2" s="611"/>
      <c r="F2" s="611"/>
      <c r="G2" s="611"/>
      <c r="H2" s="611"/>
      <c r="I2" s="611"/>
      <c r="J2" s="611"/>
      <c r="K2" s="611"/>
      <c r="L2" s="611"/>
      <c r="M2" s="611"/>
      <c r="N2" s="611"/>
      <c r="O2" s="611"/>
      <c r="P2" s="611"/>
      <c r="R2" s="8"/>
      <c r="S2" s="38"/>
      <c r="X2" s="35"/>
    </row>
    <row r="3" spans="1:32" ht="66" customHeight="1" thickBot="1">
      <c r="A3" s="270" t="s">
        <v>75</v>
      </c>
      <c r="B3" s="271" t="s">
        <v>63</v>
      </c>
      <c r="C3" s="271" t="s">
        <v>404</v>
      </c>
      <c r="D3" s="271" t="s">
        <v>400</v>
      </c>
      <c r="E3" s="271" t="s">
        <v>21</v>
      </c>
      <c r="F3" s="271" t="s">
        <v>401</v>
      </c>
      <c r="G3" s="272" t="s">
        <v>80</v>
      </c>
      <c r="H3" s="273" t="s">
        <v>79</v>
      </c>
      <c r="I3" s="273" t="s">
        <v>458</v>
      </c>
      <c r="J3" s="271" t="s">
        <v>459</v>
      </c>
      <c r="K3" s="271" t="s">
        <v>412</v>
      </c>
      <c r="L3" s="271" t="s">
        <v>460</v>
      </c>
      <c r="M3" s="271" t="s">
        <v>461</v>
      </c>
      <c r="N3" s="271" t="s">
        <v>462</v>
      </c>
      <c r="O3" s="274" t="s">
        <v>62</v>
      </c>
      <c r="P3" s="275" t="s">
        <v>78</v>
      </c>
      <c r="Q3" s="77"/>
      <c r="R3" s="76" t="s">
        <v>103</v>
      </c>
      <c r="S3" s="39" t="s">
        <v>104</v>
      </c>
      <c r="T3" s="10"/>
      <c r="U3" s="612" t="s">
        <v>105</v>
      </c>
      <c r="V3" s="606"/>
      <c r="W3" s="41" t="s">
        <v>108</v>
      </c>
      <c r="X3" s="42" t="s">
        <v>109</v>
      </c>
      <c r="Y3" s="43" t="s">
        <v>110</v>
      </c>
      <c r="Z3" s="44" t="s">
        <v>111</v>
      </c>
      <c r="AC3" s="9" t="s">
        <v>406</v>
      </c>
      <c r="AD3" s="9" t="s">
        <v>428</v>
      </c>
      <c r="AE3" s="9" t="s">
        <v>429</v>
      </c>
    </row>
    <row r="4" spans="1:32">
      <c r="A4" s="257">
        <v>1</v>
      </c>
      <c r="B4" s="258" t="e">
        <f>#REF!</f>
        <v>#REF!</v>
      </c>
      <c r="C4" s="258" t="e">
        <f>#REF!</f>
        <v>#REF!</v>
      </c>
      <c r="D4" s="259" t="e">
        <f>#REF!</f>
        <v>#REF!</v>
      </c>
      <c r="E4" s="259" t="e">
        <f>#REF!</f>
        <v>#REF!</v>
      </c>
      <c r="F4" s="259" t="e">
        <f>#REF!</f>
        <v>#REF!</v>
      </c>
      <c r="G4" s="259" t="s">
        <v>81</v>
      </c>
      <c r="H4" s="276">
        <v>0.2</v>
      </c>
      <c r="I4" s="261">
        <f>COUNTIF(khoahoc,C4)</f>
        <v>0</v>
      </c>
      <c r="J4" s="262">
        <f>COUNTIF(khoahoc,B4)</f>
        <v>0</v>
      </c>
      <c r="K4" s="262">
        <f>COUNTIF(khoahoc,D4)</f>
        <v>0</v>
      </c>
      <c r="L4" s="262">
        <f>COUNTIF(khoahoc,F4)</f>
        <v>0</v>
      </c>
      <c r="M4" s="262">
        <f>COUNTIF(khoahoc,E4)</f>
        <v>0</v>
      </c>
      <c r="N4" s="262"/>
      <c r="O4" s="263">
        <f>I4*8+J4*6+K4*4.8+L4*4+M4*2+N4</f>
        <v>0</v>
      </c>
      <c r="P4" s="264"/>
      <c r="R4" s="33">
        <v>50000</v>
      </c>
      <c r="S4" s="36">
        <f>O4*R4</f>
        <v>0</v>
      </c>
      <c r="U4" s="52">
        <v>2660</v>
      </c>
      <c r="V4" s="52">
        <v>0</v>
      </c>
      <c r="W4" s="53">
        <f>U4+V4</f>
        <v>2660</v>
      </c>
      <c r="X4" s="53"/>
      <c r="Y4" s="54"/>
      <c r="Z4" s="55"/>
      <c r="AB4" s="9" t="s">
        <v>443</v>
      </c>
      <c r="AC4" s="9" t="s">
        <v>445</v>
      </c>
      <c r="AF4" s="9" t="s">
        <v>453</v>
      </c>
    </row>
    <row r="5" spans="1:32" ht="17" thickBot="1">
      <c r="A5" s="12">
        <v>2</v>
      </c>
      <c r="B5" s="237" t="e">
        <f>#REF!</f>
        <v>#REF!</v>
      </c>
      <c r="C5" s="238" t="e">
        <f>#REF!</f>
        <v>#REF!</v>
      </c>
      <c r="D5" s="11" t="e">
        <f>#REF!</f>
        <v>#REF!</v>
      </c>
      <c r="E5" s="11" t="e">
        <f>#REF!</f>
        <v>#REF!</v>
      </c>
      <c r="F5" s="11" t="e">
        <f>#REF!</f>
        <v>#REF!</v>
      </c>
      <c r="G5" s="11" t="s">
        <v>81</v>
      </c>
      <c r="H5" s="232">
        <v>0.2</v>
      </c>
      <c r="I5" s="241">
        <f t="shared" ref="I5:I45" si="0">COUNTIF(khoahoc,C5)</f>
        <v>0</v>
      </c>
      <c r="J5" s="19">
        <f t="shared" ref="J5:J45" si="1">COUNTIF(khoahoc,B5)</f>
        <v>0</v>
      </c>
      <c r="K5" s="19">
        <f t="shared" ref="K5:K45" si="2">COUNTIF(khoahoc,D5)</f>
        <v>0</v>
      </c>
      <c r="L5" s="19">
        <f t="shared" ref="L5:L45" si="3">COUNTIF(khoahoc,F5)</f>
        <v>0</v>
      </c>
      <c r="M5" s="19">
        <f t="shared" ref="M5:M45" si="4">COUNTIF(khoahoc,E5)</f>
        <v>0</v>
      </c>
      <c r="N5" s="19"/>
      <c r="O5" s="235">
        <f t="shared" ref="O5:O28" si="5">I5*8+J5*6+K5*4.8+L5*4+M5*2+N5</f>
        <v>0</v>
      </c>
      <c r="P5" s="15"/>
      <c r="R5" s="33">
        <v>50000</v>
      </c>
      <c r="S5" s="36">
        <f t="shared" ref="S5:S31" si="6">O5*R5</f>
        <v>0</v>
      </c>
      <c r="U5" s="56">
        <f>U4*450000</f>
        <v>1197000000</v>
      </c>
      <c r="V5" s="57">
        <f>250000*V4</f>
        <v>0</v>
      </c>
      <c r="W5" s="57">
        <f>U5+V5</f>
        <v>1197000000</v>
      </c>
      <c r="X5" s="57" t="e">
        <f>#REF!*W5</f>
        <v>#REF!</v>
      </c>
      <c r="Y5" s="58">
        <f>S47</f>
        <v>0</v>
      </c>
      <c r="Z5" s="59" t="e">
        <f>X5-Y5</f>
        <v>#REF!</v>
      </c>
      <c r="AB5" s="9" t="s">
        <v>444</v>
      </c>
      <c r="AC5" s="9" t="s">
        <v>405</v>
      </c>
      <c r="AD5" s="9" t="s">
        <v>463</v>
      </c>
      <c r="AE5" s="9">
        <v>5</v>
      </c>
      <c r="AF5" s="9" t="s">
        <v>454</v>
      </c>
    </row>
    <row r="6" spans="1:32">
      <c r="A6" s="12">
        <v>3</v>
      </c>
      <c r="B6" s="237" t="e">
        <f>#REF!</f>
        <v>#REF!</v>
      </c>
      <c r="C6" s="238" t="e">
        <f>#REF!</f>
        <v>#REF!</v>
      </c>
      <c r="D6" s="11" t="e">
        <f>#REF!</f>
        <v>#REF!</v>
      </c>
      <c r="E6" s="11" t="e">
        <f>#REF!</f>
        <v>#REF!</v>
      </c>
      <c r="F6" s="11" t="e">
        <f>#REF!</f>
        <v>#REF!</v>
      </c>
      <c r="G6" s="11" t="s">
        <v>209</v>
      </c>
      <c r="H6" s="232">
        <v>0.35</v>
      </c>
      <c r="I6" s="241">
        <f t="shared" si="0"/>
        <v>0</v>
      </c>
      <c r="J6" s="19">
        <f t="shared" si="1"/>
        <v>0</v>
      </c>
      <c r="K6" s="19">
        <f t="shared" si="2"/>
        <v>0</v>
      </c>
      <c r="L6" s="19">
        <f t="shared" si="3"/>
        <v>0</v>
      </c>
      <c r="M6" s="19">
        <f t="shared" si="4"/>
        <v>0</v>
      </c>
      <c r="N6" s="19"/>
      <c r="O6" s="235">
        <f t="shared" si="5"/>
        <v>0</v>
      </c>
      <c r="P6" s="15"/>
      <c r="R6" s="33">
        <v>50000</v>
      </c>
      <c r="S6" s="36">
        <f t="shared" si="6"/>
        <v>0</v>
      </c>
      <c r="Z6" s="36"/>
      <c r="AB6" s="9" t="s">
        <v>446</v>
      </c>
      <c r="AC6" s="9" t="s">
        <v>403</v>
      </c>
      <c r="AD6" s="9">
        <v>3.6</v>
      </c>
      <c r="AE6" s="9">
        <v>5</v>
      </c>
      <c r="AF6" s="9" t="s">
        <v>456</v>
      </c>
    </row>
    <row r="7" spans="1:32">
      <c r="A7" s="12">
        <v>4</v>
      </c>
      <c r="B7" s="11" t="e">
        <f>#REF!</f>
        <v>#REF!</v>
      </c>
      <c r="C7" s="238" t="e">
        <f>#REF!</f>
        <v>#REF!</v>
      </c>
      <c r="D7" s="11" t="e">
        <f>#REF!</f>
        <v>#REF!</v>
      </c>
      <c r="E7" s="11" t="e">
        <f>#REF!</f>
        <v>#REF!</v>
      </c>
      <c r="F7" s="11" t="e">
        <f>#REF!</f>
        <v>#REF!</v>
      </c>
      <c r="G7" s="11" t="s">
        <v>210</v>
      </c>
      <c r="H7" s="232">
        <v>0.35</v>
      </c>
      <c r="I7" s="241">
        <f t="shared" si="0"/>
        <v>0</v>
      </c>
      <c r="J7" s="19">
        <f t="shared" si="1"/>
        <v>0</v>
      </c>
      <c r="K7" s="19">
        <f t="shared" si="2"/>
        <v>0</v>
      </c>
      <c r="L7" s="19">
        <f t="shared" si="3"/>
        <v>0</v>
      </c>
      <c r="M7" s="19">
        <f t="shared" si="4"/>
        <v>0</v>
      </c>
      <c r="N7" s="19"/>
      <c r="O7" s="235">
        <f t="shared" si="5"/>
        <v>0</v>
      </c>
      <c r="P7" s="15"/>
      <c r="R7" s="33">
        <v>50000</v>
      </c>
      <c r="S7" s="36">
        <f t="shared" si="6"/>
        <v>0</v>
      </c>
      <c r="Z7" s="36"/>
      <c r="AB7" s="9" t="s">
        <v>447</v>
      </c>
      <c r="AC7" s="9" t="s">
        <v>402</v>
      </c>
      <c r="AD7" s="9">
        <v>4.5</v>
      </c>
      <c r="AE7" s="9">
        <v>5</v>
      </c>
      <c r="AF7" s="9" t="s">
        <v>30</v>
      </c>
    </row>
    <row r="8" spans="1:32">
      <c r="A8" s="12">
        <v>5</v>
      </c>
      <c r="B8" s="11" t="e">
        <f>#REF!</f>
        <v>#REF!</v>
      </c>
      <c r="C8" s="238" t="e">
        <f>#REF!</f>
        <v>#REF!</v>
      </c>
      <c r="D8" s="11" t="e">
        <f>#REF!</f>
        <v>#REF!</v>
      </c>
      <c r="E8" s="11" t="e">
        <f>#REF!</f>
        <v>#REF!</v>
      </c>
      <c r="F8" s="11" t="e">
        <f>#REF!</f>
        <v>#REF!</v>
      </c>
      <c r="G8" s="11" t="s">
        <v>212</v>
      </c>
      <c r="H8" s="232">
        <v>0.75</v>
      </c>
      <c r="I8" s="241">
        <f t="shared" si="0"/>
        <v>0</v>
      </c>
      <c r="J8" s="19">
        <f t="shared" si="1"/>
        <v>0</v>
      </c>
      <c r="K8" s="19">
        <f t="shared" si="2"/>
        <v>0</v>
      </c>
      <c r="L8" s="19">
        <f t="shared" si="3"/>
        <v>0</v>
      </c>
      <c r="M8" s="19">
        <f t="shared" si="4"/>
        <v>0</v>
      </c>
      <c r="N8" s="19"/>
      <c r="O8" s="235">
        <f t="shared" si="5"/>
        <v>0</v>
      </c>
      <c r="P8" s="15"/>
      <c r="R8" s="33">
        <v>50000</v>
      </c>
      <c r="S8" s="36">
        <f t="shared" si="6"/>
        <v>0</v>
      </c>
      <c r="Z8" s="36"/>
      <c r="AB8" s="9" t="s">
        <v>448</v>
      </c>
      <c r="AC8" s="9" t="s">
        <v>449</v>
      </c>
      <c r="AD8" s="9" t="s">
        <v>407</v>
      </c>
      <c r="AE8" s="9" t="s">
        <v>407</v>
      </c>
      <c r="AF8" s="9" t="s">
        <v>455</v>
      </c>
    </row>
    <row r="9" spans="1:32">
      <c r="A9" s="12">
        <v>6</v>
      </c>
      <c r="B9" s="237" t="e">
        <f>#REF!</f>
        <v>#REF!</v>
      </c>
      <c r="C9" s="238" t="e">
        <f>#REF!</f>
        <v>#REF!</v>
      </c>
      <c r="D9" s="11" t="e">
        <f>#REF!</f>
        <v>#REF!</v>
      </c>
      <c r="E9" s="11" t="e">
        <f>#REF!</f>
        <v>#REF!</v>
      </c>
      <c r="F9" s="11" t="e">
        <f>#REF!</f>
        <v>#REF!</v>
      </c>
      <c r="G9" s="11" t="s">
        <v>213</v>
      </c>
      <c r="H9" s="232">
        <v>0.75</v>
      </c>
      <c r="I9" s="241">
        <f t="shared" si="0"/>
        <v>0</v>
      </c>
      <c r="J9" s="19">
        <f t="shared" si="1"/>
        <v>0</v>
      </c>
      <c r="K9" s="19">
        <f t="shared" si="2"/>
        <v>0</v>
      </c>
      <c r="L9" s="19">
        <f t="shared" si="3"/>
        <v>0</v>
      </c>
      <c r="M9" s="19">
        <f t="shared" si="4"/>
        <v>0</v>
      </c>
      <c r="N9" s="19"/>
      <c r="O9" s="235">
        <f t="shared" si="5"/>
        <v>0</v>
      </c>
      <c r="P9" s="15"/>
      <c r="R9" s="33">
        <v>50000</v>
      </c>
      <c r="S9" s="36">
        <f t="shared" si="6"/>
        <v>0</v>
      </c>
      <c r="Z9" s="36"/>
      <c r="AB9" s="9" t="s">
        <v>450</v>
      </c>
      <c r="AC9" s="9" t="s">
        <v>439</v>
      </c>
      <c r="AD9" s="9" t="s">
        <v>407</v>
      </c>
      <c r="AE9" s="9" t="s">
        <v>407</v>
      </c>
      <c r="AF9" s="9" t="s">
        <v>30</v>
      </c>
    </row>
    <row r="10" spans="1:32">
      <c r="A10" s="12">
        <v>7</v>
      </c>
      <c r="B10" s="11" t="e">
        <f>#REF!</f>
        <v>#REF!</v>
      </c>
      <c r="C10" s="238" t="e">
        <f>#REF!</f>
        <v>#REF!</v>
      </c>
      <c r="D10" s="11" t="e">
        <f>#REF!</f>
        <v>#REF!</v>
      </c>
      <c r="E10" s="11" t="e">
        <f>#REF!</f>
        <v>#REF!</v>
      </c>
      <c r="F10" s="11" t="e">
        <f>#REF!</f>
        <v>#REF!</v>
      </c>
      <c r="G10" s="11" t="s">
        <v>214</v>
      </c>
      <c r="H10" s="232">
        <v>0.8</v>
      </c>
      <c r="I10" s="241">
        <f t="shared" si="0"/>
        <v>0</v>
      </c>
      <c r="J10" s="19">
        <f t="shared" si="1"/>
        <v>0</v>
      </c>
      <c r="K10" s="19">
        <f t="shared" si="2"/>
        <v>0</v>
      </c>
      <c r="L10" s="19">
        <f t="shared" si="3"/>
        <v>0</v>
      </c>
      <c r="M10" s="19">
        <f t="shared" si="4"/>
        <v>0</v>
      </c>
      <c r="N10" s="19"/>
      <c r="O10" s="235">
        <f t="shared" si="5"/>
        <v>0</v>
      </c>
      <c r="P10" s="15"/>
      <c r="R10" s="33">
        <v>50000</v>
      </c>
      <c r="S10" s="36">
        <f t="shared" si="6"/>
        <v>0</v>
      </c>
      <c r="Z10" s="36"/>
      <c r="AB10" s="33" t="s">
        <v>408</v>
      </c>
      <c r="AC10" s="9" t="s">
        <v>409</v>
      </c>
      <c r="AD10" s="9" t="s">
        <v>407</v>
      </c>
      <c r="AE10" s="9" t="s">
        <v>407</v>
      </c>
      <c r="AF10" s="9" t="s">
        <v>30</v>
      </c>
    </row>
    <row r="11" spans="1:32">
      <c r="A11" s="12">
        <v>8</v>
      </c>
      <c r="B11" s="237" t="e">
        <f>#REF!</f>
        <v>#REF!</v>
      </c>
      <c r="C11" s="238" t="e">
        <f>#REF!</f>
        <v>#REF!</v>
      </c>
      <c r="D11" s="11" t="e">
        <f>#REF!</f>
        <v>#REF!</v>
      </c>
      <c r="E11" s="11" t="e">
        <f>#REF!</f>
        <v>#REF!</v>
      </c>
      <c r="F11" s="11" t="e">
        <f>#REF!</f>
        <v>#REF!</v>
      </c>
      <c r="G11" s="11" t="s">
        <v>393</v>
      </c>
      <c r="H11" s="232">
        <v>0.8</v>
      </c>
      <c r="I11" s="241">
        <f t="shared" si="0"/>
        <v>0</v>
      </c>
      <c r="J11" s="19">
        <f t="shared" si="1"/>
        <v>0</v>
      </c>
      <c r="K11" s="19">
        <f t="shared" si="2"/>
        <v>0</v>
      </c>
      <c r="L11" s="19">
        <f t="shared" si="3"/>
        <v>0</v>
      </c>
      <c r="M11" s="19">
        <f t="shared" si="4"/>
        <v>0</v>
      </c>
      <c r="N11" s="19"/>
      <c r="O11" s="235">
        <f t="shared" si="5"/>
        <v>0</v>
      </c>
      <c r="P11" s="15"/>
      <c r="R11" s="33">
        <v>50000</v>
      </c>
      <c r="S11" s="36">
        <f t="shared" si="6"/>
        <v>0</v>
      </c>
      <c r="Z11" s="36"/>
      <c r="AB11" s="33" t="s">
        <v>410</v>
      </c>
      <c r="AC11" s="9" t="s">
        <v>409</v>
      </c>
      <c r="AD11" s="9" t="s">
        <v>407</v>
      </c>
      <c r="AE11" s="9" t="s">
        <v>407</v>
      </c>
      <c r="AF11" s="9" t="s">
        <v>30</v>
      </c>
    </row>
    <row r="12" spans="1:32">
      <c r="A12" s="12">
        <v>9</v>
      </c>
      <c r="B12" s="11" t="e">
        <f>#REF!</f>
        <v>#REF!</v>
      </c>
      <c r="C12" s="238" t="e">
        <f>#REF!</f>
        <v>#REF!</v>
      </c>
      <c r="D12" s="11" t="e">
        <f>#REF!</f>
        <v>#REF!</v>
      </c>
      <c r="E12" s="11" t="e">
        <f>#REF!</f>
        <v>#REF!</v>
      </c>
      <c r="F12" s="11" t="e">
        <f>#REF!</f>
        <v>#REF!</v>
      </c>
      <c r="G12" s="11" t="s">
        <v>394</v>
      </c>
      <c r="H12" s="232">
        <v>0.4</v>
      </c>
      <c r="I12" s="241">
        <f t="shared" si="0"/>
        <v>0</v>
      </c>
      <c r="J12" s="19">
        <f t="shared" si="1"/>
        <v>0</v>
      </c>
      <c r="K12" s="19">
        <f t="shared" si="2"/>
        <v>0</v>
      </c>
      <c r="L12" s="19">
        <f t="shared" si="3"/>
        <v>0</v>
      </c>
      <c r="M12" s="19">
        <f t="shared" si="4"/>
        <v>0</v>
      </c>
      <c r="N12" s="19"/>
      <c r="O12" s="235">
        <f t="shared" si="5"/>
        <v>0</v>
      </c>
      <c r="P12" s="15"/>
      <c r="R12" s="33">
        <v>50000</v>
      </c>
      <c r="S12" s="36">
        <f t="shared" si="6"/>
        <v>0</v>
      </c>
      <c r="Z12" s="36"/>
      <c r="AB12" s="33" t="s">
        <v>411</v>
      </c>
      <c r="AC12" s="9" t="s">
        <v>409</v>
      </c>
      <c r="AD12" s="9" t="s">
        <v>407</v>
      </c>
      <c r="AE12" s="9" t="s">
        <v>407</v>
      </c>
      <c r="AF12" s="9" t="s">
        <v>30</v>
      </c>
    </row>
    <row r="13" spans="1:32">
      <c r="A13" s="12">
        <v>10</v>
      </c>
      <c r="B13" s="237" t="e">
        <f>#REF!</f>
        <v>#REF!</v>
      </c>
      <c r="C13" s="238" t="e">
        <f>#REF!</f>
        <v>#REF!</v>
      </c>
      <c r="D13" s="11" t="e">
        <f>#REF!</f>
        <v>#REF!</v>
      </c>
      <c r="E13" s="11" t="e">
        <f>#REF!</f>
        <v>#REF!</v>
      </c>
      <c r="F13" s="11" t="e">
        <f>#REF!</f>
        <v>#REF!</v>
      </c>
      <c r="G13" s="11" t="s">
        <v>211</v>
      </c>
      <c r="H13" s="232">
        <v>0.4</v>
      </c>
      <c r="I13" s="241">
        <f t="shared" si="0"/>
        <v>0</v>
      </c>
      <c r="J13" s="19">
        <f t="shared" si="1"/>
        <v>0</v>
      </c>
      <c r="K13" s="19">
        <f t="shared" si="2"/>
        <v>0</v>
      </c>
      <c r="L13" s="19">
        <f t="shared" si="3"/>
        <v>0</v>
      </c>
      <c r="M13" s="19">
        <f t="shared" si="4"/>
        <v>0</v>
      </c>
      <c r="N13" s="19"/>
      <c r="O13" s="235">
        <f t="shared" si="5"/>
        <v>0</v>
      </c>
      <c r="P13" s="15"/>
      <c r="R13" s="33">
        <v>45000</v>
      </c>
      <c r="S13" s="36">
        <f t="shared" si="6"/>
        <v>0</v>
      </c>
      <c r="Z13" s="36"/>
      <c r="AB13" s="33" t="s">
        <v>440</v>
      </c>
      <c r="AC13" s="9" t="s">
        <v>441</v>
      </c>
      <c r="AD13" s="9" t="s">
        <v>407</v>
      </c>
      <c r="AE13" s="9" t="s">
        <v>407</v>
      </c>
      <c r="AF13" s="9" t="s">
        <v>453</v>
      </c>
    </row>
    <row r="14" spans="1:32">
      <c r="A14" s="12">
        <v>11</v>
      </c>
      <c r="B14" s="237" t="e">
        <f>#REF!</f>
        <v>#REF!</v>
      </c>
      <c r="C14" s="238" t="e">
        <f>#REF!</f>
        <v>#REF!</v>
      </c>
      <c r="D14" s="11" t="e">
        <f>#REF!</f>
        <v>#REF!</v>
      </c>
      <c r="E14" s="11" t="e">
        <f>#REF!</f>
        <v>#REF!</v>
      </c>
      <c r="F14" s="11" t="e">
        <f>#REF!</f>
        <v>#REF!</v>
      </c>
      <c r="G14" s="11" t="s">
        <v>395</v>
      </c>
      <c r="H14" s="232">
        <v>0.4</v>
      </c>
      <c r="I14" s="241">
        <f t="shared" si="0"/>
        <v>0</v>
      </c>
      <c r="J14" s="19">
        <f t="shared" si="1"/>
        <v>0</v>
      </c>
      <c r="K14" s="19">
        <f t="shared" si="2"/>
        <v>0</v>
      </c>
      <c r="L14" s="19">
        <f t="shared" si="3"/>
        <v>0</v>
      </c>
      <c r="M14" s="19">
        <f t="shared" si="4"/>
        <v>0</v>
      </c>
      <c r="N14" s="19"/>
      <c r="O14" s="235">
        <f t="shared" si="5"/>
        <v>0</v>
      </c>
      <c r="P14" s="15"/>
      <c r="R14" s="33">
        <v>45000</v>
      </c>
      <c r="S14" s="36">
        <f t="shared" si="6"/>
        <v>0</v>
      </c>
      <c r="Z14" s="36"/>
      <c r="AB14" s="9" t="s">
        <v>451</v>
      </c>
      <c r="AC14" s="9" t="s">
        <v>452</v>
      </c>
      <c r="AD14" s="9" t="s">
        <v>407</v>
      </c>
      <c r="AE14" s="9" t="s">
        <v>407</v>
      </c>
      <c r="AF14" s="9" t="s">
        <v>457</v>
      </c>
    </row>
    <row r="15" spans="1:32">
      <c r="A15" s="12">
        <v>12</v>
      </c>
      <c r="B15" s="11" t="e">
        <f>#REF!</f>
        <v>#REF!</v>
      </c>
      <c r="C15" s="238" t="e">
        <f>#REF!</f>
        <v>#REF!</v>
      </c>
      <c r="D15" s="11" t="e">
        <f>#REF!</f>
        <v>#REF!</v>
      </c>
      <c r="E15" s="11" t="e">
        <f>#REF!</f>
        <v>#REF!</v>
      </c>
      <c r="F15" s="11" t="e">
        <f>#REF!</f>
        <v>#REF!</v>
      </c>
      <c r="G15" s="11" t="s">
        <v>215</v>
      </c>
      <c r="H15" s="232">
        <v>0.8</v>
      </c>
      <c r="I15" s="241">
        <f t="shared" si="0"/>
        <v>0</v>
      </c>
      <c r="J15" s="19">
        <f t="shared" si="1"/>
        <v>0</v>
      </c>
      <c r="K15" s="19">
        <f t="shared" si="2"/>
        <v>0</v>
      </c>
      <c r="L15" s="19">
        <f t="shared" si="3"/>
        <v>0</v>
      </c>
      <c r="M15" s="19">
        <f t="shared" si="4"/>
        <v>0</v>
      </c>
      <c r="N15" s="19"/>
      <c r="O15" s="235">
        <f t="shared" si="5"/>
        <v>0</v>
      </c>
      <c r="P15" s="15"/>
      <c r="R15" s="33">
        <v>50000</v>
      </c>
      <c r="S15" s="36">
        <f t="shared" si="6"/>
        <v>0</v>
      </c>
      <c r="Z15" s="36"/>
      <c r="AB15" s="9" t="s">
        <v>442</v>
      </c>
      <c r="AC15" s="9" t="s">
        <v>441</v>
      </c>
      <c r="AF15" s="9" t="s">
        <v>453</v>
      </c>
    </row>
    <row r="16" spans="1:32">
      <c r="A16" s="12">
        <v>13</v>
      </c>
      <c r="B16" s="11" t="e">
        <f>#REF!</f>
        <v>#REF!</v>
      </c>
      <c r="C16" s="238" t="e">
        <f>#REF!</f>
        <v>#REF!</v>
      </c>
      <c r="D16" s="11" t="e">
        <f>#REF!</f>
        <v>#REF!</v>
      </c>
      <c r="E16" s="11" t="e">
        <f>#REF!</f>
        <v>#REF!</v>
      </c>
      <c r="F16" s="11" t="e">
        <f>#REF!</f>
        <v>#REF!</v>
      </c>
      <c r="G16" s="11" t="s">
        <v>216</v>
      </c>
      <c r="H16" s="232">
        <v>0.8</v>
      </c>
      <c r="I16" s="241">
        <f t="shared" si="0"/>
        <v>0</v>
      </c>
      <c r="J16" s="19">
        <f t="shared" si="1"/>
        <v>0</v>
      </c>
      <c r="K16" s="19">
        <f t="shared" si="2"/>
        <v>0</v>
      </c>
      <c r="L16" s="19">
        <f t="shared" si="3"/>
        <v>0</v>
      </c>
      <c r="M16" s="19">
        <f t="shared" si="4"/>
        <v>0</v>
      </c>
      <c r="N16" s="19"/>
      <c r="O16" s="235">
        <f t="shared" si="5"/>
        <v>0</v>
      </c>
      <c r="P16" s="15"/>
      <c r="R16" s="33">
        <v>50000</v>
      </c>
      <c r="S16" s="36">
        <f t="shared" si="6"/>
        <v>0</v>
      </c>
      <c r="Z16" s="36"/>
    </row>
    <row r="17" spans="1:30">
      <c r="A17" s="12">
        <v>14</v>
      </c>
      <c r="B17" s="237" t="e">
        <f>#REF!</f>
        <v>#REF!</v>
      </c>
      <c r="C17" s="238" t="e">
        <f>#REF!</f>
        <v>#REF!</v>
      </c>
      <c r="D17" s="11" t="e">
        <f>#REF!</f>
        <v>#REF!</v>
      </c>
      <c r="E17" s="11" t="e">
        <f>#REF!</f>
        <v>#REF!</v>
      </c>
      <c r="F17" s="11" t="e">
        <f>#REF!</f>
        <v>#REF!</v>
      </c>
      <c r="G17" s="11" t="s">
        <v>217</v>
      </c>
      <c r="H17" s="232">
        <v>0.8</v>
      </c>
      <c r="I17" s="241">
        <f t="shared" si="0"/>
        <v>0</v>
      </c>
      <c r="J17" s="19">
        <f t="shared" si="1"/>
        <v>0</v>
      </c>
      <c r="K17" s="19">
        <f t="shared" si="2"/>
        <v>0</v>
      </c>
      <c r="L17" s="19">
        <f t="shared" si="3"/>
        <v>0</v>
      </c>
      <c r="M17" s="19">
        <f t="shared" si="4"/>
        <v>0</v>
      </c>
      <c r="N17" s="19"/>
      <c r="O17" s="235">
        <f t="shared" si="5"/>
        <v>0</v>
      </c>
      <c r="P17" s="15"/>
      <c r="R17" s="33">
        <v>50000</v>
      </c>
      <c r="S17" s="36">
        <f t="shared" si="6"/>
        <v>0</v>
      </c>
      <c r="Z17" s="36"/>
      <c r="AB17" s="9" t="s">
        <v>464</v>
      </c>
    </row>
    <row r="18" spans="1:30">
      <c r="A18" s="12">
        <v>15</v>
      </c>
      <c r="B18" s="11" t="e">
        <f>#REF!</f>
        <v>#REF!</v>
      </c>
      <c r="C18" s="238" t="e">
        <f>#REF!</f>
        <v>#REF!</v>
      </c>
      <c r="D18" s="11" t="e">
        <f>#REF!</f>
        <v>#REF!</v>
      </c>
      <c r="E18" s="11" t="e">
        <f>#REF!</f>
        <v>#REF!</v>
      </c>
      <c r="F18" s="11" t="e">
        <f>#REF!</f>
        <v>#REF!</v>
      </c>
      <c r="G18" s="11" t="s">
        <v>216</v>
      </c>
      <c r="H18" s="232">
        <v>0.8</v>
      </c>
      <c r="I18" s="241">
        <f t="shared" si="0"/>
        <v>0</v>
      </c>
      <c r="J18" s="19">
        <f t="shared" si="1"/>
        <v>0</v>
      </c>
      <c r="K18" s="19">
        <f t="shared" si="2"/>
        <v>0</v>
      </c>
      <c r="L18" s="19">
        <f t="shared" si="3"/>
        <v>0</v>
      </c>
      <c r="M18" s="19">
        <f t="shared" si="4"/>
        <v>0</v>
      </c>
      <c r="N18" s="19"/>
      <c r="O18" s="235">
        <f t="shared" si="5"/>
        <v>0</v>
      </c>
      <c r="P18" s="15"/>
      <c r="R18" s="33">
        <v>45000</v>
      </c>
      <c r="S18" s="36">
        <f t="shared" si="6"/>
        <v>0</v>
      </c>
      <c r="Z18" s="36"/>
    </row>
    <row r="19" spans="1:30">
      <c r="A19" s="12">
        <v>16</v>
      </c>
      <c r="B19" s="11" t="e">
        <f>#REF!</f>
        <v>#REF!</v>
      </c>
      <c r="C19" s="238" t="e">
        <f>#REF!</f>
        <v>#REF!</v>
      </c>
      <c r="D19" s="11" t="e">
        <f>#REF!</f>
        <v>#REF!</v>
      </c>
      <c r="E19" s="11" t="e">
        <f>#REF!</f>
        <v>#REF!</v>
      </c>
      <c r="F19" s="11" t="e">
        <f>#REF!</f>
        <v>#REF!</v>
      </c>
      <c r="G19" s="11" t="s">
        <v>396</v>
      </c>
      <c r="H19" s="232">
        <v>1</v>
      </c>
      <c r="I19" s="241">
        <f t="shared" si="0"/>
        <v>0</v>
      </c>
      <c r="J19" s="19">
        <f t="shared" si="1"/>
        <v>0</v>
      </c>
      <c r="K19" s="19">
        <f t="shared" si="2"/>
        <v>0</v>
      </c>
      <c r="L19" s="19">
        <f t="shared" si="3"/>
        <v>0</v>
      </c>
      <c r="M19" s="19">
        <f t="shared" si="4"/>
        <v>0</v>
      </c>
      <c r="N19" s="19"/>
      <c r="O19" s="235">
        <f t="shared" si="5"/>
        <v>0</v>
      </c>
      <c r="P19" s="15"/>
      <c r="R19" s="33">
        <v>45000</v>
      </c>
      <c r="S19" s="36">
        <f t="shared" si="6"/>
        <v>0</v>
      </c>
      <c r="Z19" s="36"/>
    </row>
    <row r="20" spans="1:30">
      <c r="A20" s="12">
        <v>17</v>
      </c>
      <c r="B20" s="11" t="e">
        <f>#REF!</f>
        <v>#REF!</v>
      </c>
      <c r="C20" s="238" t="e">
        <f>#REF!</f>
        <v>#REF!</v>
      </c>
      <c r="D20" s="11" t="e">
        <f>#REF!</f>
        <v>#REF!</v>
      </c>
      <c r="E20" s="11" t="e">
        <f>#REF!</f>
        <v>#REF!</v>
      </c>
      <c r="F20" s="11" t="e">
        <f>#REF!</f>
        <v>#REF!</v>
      </c>
      <c r="G20" s="11" t="s">
        <v>396</v>
      </c>
      <c r="H20" s="232">
        <v>1</v>
      </c>
      <c r="I20" s="241">
        <f t="shared" si="0"/>
        <v>0</v>
      </c>
      <c r="J20" s="19">
        <f t="shared" si="1"/>
        <v>0</v>
      </c>
      <c r="K20" s="19">
        <f t="shared" si="2"/>
        <v>0</v>
      </c>
      <c r="L20" s="19">
        <f t="shared" si="3"/>
        <v>0</v>
      </c>
      <c r="M20" s="19">
        <f t="shared" si="4"/>
        <v>0</v>
      </c>
      <c r="N20" s="19"/>
      <c r="O20" s="235">
        <f t="shared" si="5"/>
        <v>0</v>
      </c>
      <c r="P20" s="15"/>
      <c r="R20" s="33">
        <v>45000</v>
      </c>
      <c r="S20" s="36">
        <f t="shared" si="6"/>
        <v>0</v>
      </c>
      <c r="Z20" s="36"/>
    </row>
    <row r="21" spans="1:30">
      <c r="A21" s="12">
        <v>18</v>
      </c>
      <c r="B21" s="11" t="e">
        <f>#REF!</f>
        <v>#REF!</v>
      </c>
      <c r="C21" s="238" t="e">
        <f>#REF!</f>
        <v>#REF!</v>
      </c>
      <c r="D21" s="11" t="e">
        <f>#REF!</f>
        <v>#REF!</v>
      </c>
      <c r="E21" s="11" t="e">
        <f>#REF!</f>
        <v>#REF!</v>
      </c>
      <c r="F21" s="11" t="e">
        <f>#REF!</f>
        <v>#REF!</v>
      </c>
      <c r="G21" s="11" t="s">
        <v>396</v>
      </c>
      <c r="H21" s="232">
        <v>1</v>
      </c>
      <c r="I21" s="241">
        <f t="shared" si="0"/>
        <v>0</v>
      </c>
      <c r="J21" s="19">
        <f t="shared" si="1"/>
        <v>0</v>
      </c>
      <c r="K21" s="19">
        <f t="shared" si="2"/>
        <v>0</v>
      </c>
      <c r="L21" s="19">
        <f t="shared" si="3"/>
        <v>0</v>
      </c>
      <c r="M21" s="19">
        <f t="shared" si="4"/>
        <v>0</v>
      </c>
      <c r="N21" s="19"/>
      <c r="O21" s="235">
        <f t="shared" si="5"/>
        <v>0</v>
      </c>
      <c r="P21" s="15"/>
      <c r="R21" s="33">
        <v>45000</v>
      </c>
      <c r="S21" s="36">
        <f t="shared" si="6"/>
        <v>0</v>
      </c>
      <c r="Z21" s="36"/>
    </row>
    <row r="22" spans="1:30">
      <c r="A22" s="12">
        <v>19</v>
      </c>
      <c r="B22" s="237" t="e">
        <f>#REF!</f>
        <v>#REF!</v>
      </c>
      <c r="C22" s="238" t="e">
        <f>#REF!</f>
        <v>#REF!</v>
      </c>
      <c r="D22" s="11" t="e">
        <f>#REF!</f>
        <v>#REF!</v>
      </c>
      <c r="E22" s="11" t="e">
        <f>#REF!</f>
        <v>#REF!</v>
      </c>
      <c r="F22" s="11" t="e">
        <f>#REF!</f>
        <v>#REF!</v>
      </c>
      <c r="G22" s="11" t="s">
        <v>219</v>
      </c>
      <c r="H22" s="232">
        <v>1</v>
      </c>
      <c r="I22" s="241">
        <f t="shared" si="0"/>
        <v>0</v>
      </c>
      <c r="J22" s="19">
        <f t="shared" si="1"/>
        <v>0</v>
      </c>
      <c r="K22" s="19">
        <f t="shared" si="2"/>
        <v>0</v>
      </c>
      <c r="L22" s="19">
        <f t="shared" si="3"/>
        <v>0</v>
      </c>
      <c r="M22" s="19">
        <f t="shared" si="4"/>
        <v>0</v>
      </c>
      <c r="N22" s="19"/>
      <c r="O22" s="235">
        <f t="shared" si="5"/>
        <v>0</v>
      </c>
      <c r="P22" s="15"/>
      <c r="R22" s="33">
        <v>45000</v>
      </c>
      <c r="S22" s="36">
        <f t="shared" si="6"/>
        <v>0</v>
      </c>
      <c r="Z22" s="36"/>
    </row>
    <row r="23" spans="1:30">
      <c r="A23" s="12">
        <v>20</v>
      </c>
      <c r="B23" s="11" t="e">
        <f>#REF!</f>
        <v>#REF!</v>
      </c>
      <c r="C23" s="238" t="e">
        <f>#REF!</f>
        <v>#REF!</v>
      </c>
      <c r="D23" s="11" t="e">
        <f>#REF!</f>
        <v>#REF!</v>
      </c>
      <c r="E23" s="11" t="e">
        <f>#REF!</f>
        <v>#REF!</v>
      </c>
      <c r="F23" s="11" t="e">
        <f>#REF!</f>
        <v>#REF!</v>
      </c>
      <c r="G23" s="11" t="s">
        <v>218</v>
      </c>
      <c r="H23" s="232">
        <v>1</v>
      </c>
      <c r="I23" s="241">
        <f t="shared" si="0"/>
        <v>0</v>
      </c>
      <c r="J23" s="19">
        <f t="shared" si="1"/>
        <v>0</v>
      </c>
      <c r="K23" s="19">
        <f t="shared" si="2"/>
        <v>0</v>
      </c>
      <c r="L23" s="19">
        <f t="shared" si="3"/>
        <v>0</v>
      </c>
      <c r="M23" s="19">
        <f t="shared" si="4"/>
        <v>0</v>
      </c>
      <c r="N23" s="19"/>
      <c r="O23" s="235">
        <f t="shared" si="5"/>
        <v>0</v>
      </c>
      <c r="P23" s="15"/>
      <c r="R23" s="33">
        <v>40000</v>
      </c>
      <c r="S23" s="36">
        <f t="shared" si="6"/>
        <v>0</v>
      </c>
      <c r="Z23" s="36"/>
    </row>
    <row r="24" spans="1:30">
      <c r="A24" s="12">
        <v>21</v>
      </c>
      <c r="B24" s="11" t="e">
        <f>#REF!</f>
        <v>#REF!</v>
      </c>
      <c r="C24" s="238" t="e">
        <f>#REF!</f>
        <v>#REF!</v>
      </c>
      <c r="D24" s="11" t="e">
        <f>#REF!</f>
        <v>#REF!</v>
      </c>
      <c r="E24" s="11" t="e">
        <f>#REF!</f>
        <v>#REF!</v>
      </c>
      <c r="F24" s="11" t="e">
        <f>#REF!</f>
        <v>#REF!</v>
      </c>
      <c r="G24" s="11" t="s">
        <v>218</v>
      </c>
      <c r="H24" s="232">
        <v>1</v>
      </c>
      <c r="I24" s="241">
        <f t="shared" si="0"/>
        <v>0</v>
      </c>
      <c r="J24" s="19">
        <f t="shared" si="1"/>
        <v>0</v>
      </c>
      <c r="K24" s="19">
        <f t="shared" si="2"/>
        <v>0</v>
      </c>
      <c r="L24" s="19">
        <f t="shared" si="3"/>
        <v>0</v>
      </c>
      <c r="M24" s="19">
        <f t="shared" si="4"/>
        <v>0</v>
      </c>
      <c r="N24" s="19"/>
      <c r="O24" s="235">
        <f t="shared" si="5"/>
        <v>0</v>
      </c>
      <c r="P24" s="15"/>
      <c r="R24" s="33">
        <v>40000</v>
      </c>
      <c r="S24" s="36">
        <f t="shared" si="6"/>
        <v>0</v>
      </c>
      <c r="U24" s="9">
        <f>0.03%*W5*13</f>
        <v>4668299.9999999991</v>
      </c>
      <c r="Z24" s="36"/>
    </row>
    <row r="25" spans="1:30">
      <c r="A25" s="12">
        <v>22</v>
      </c>
      <c r="B25" s="11" t="e">
        <f>#REF!</f>
        <v>#REF!</v>
      </c>
      <c r="C25" s="238" t="e">
        <f>#REF!</f>
        <v>#REF!</v>
      </c>
      <c r="D25" s="11" t="e">
        <f>#REF!</f>
        <v>#REF!</v>
      </c>
      <c r="E25" s="11" t="e">
        <f>#REF!</f>
        <v>#REF!</v>
      </c>
      <c r="F25" s="11" t="e">
        <f>#REF!</f>
        <v>#REF!</v>
      </c>
      <c r="G25" s="11" t="s">
        <v>218</v>
      </c>
      <c r="H25" s="232">
        <v>1</v>
      </c>
      <c r="I25" s="241">
        <f t="shared" si="0"/>
        <v>0</v>
      </c>
      <c r="J25" s="19">
        <f t="shared" si="1"/>
        <v>0</v>
      </c>
      <c r="K25" s="19">
        <f t="shared" si="2"/>
        <v>0</v>
      </c>
      <c r="L25" s="19">
        <f t="shared" si="3"/>
        <v>0</v>
      </c>
      <c r="M25" s="19">
        <f t="shared" si="4"/>
        <v>0</v>
      </c>
      <c r="N25" s="19"/>
      <c r="O25" s="235">
        <f t="shared" si="5"/>
        <v>0</v>
      </c>
      <c r="P25" s="15"/>
      <c r="R25" s="33">
        <v>40000</v>
      </c>
      <c r="S25" s="36">
        <f t="shared" si="6"/>
        <v>0</v>
      </c>
      <c r="Z25" s="36"/>
    </row>
    <row r="26" spans="1:30">
      <c r="A26" s="12">
        <v>23</v>
      </c>
      <c r="B26" s="11" t="e">
        <f>#REF!</f>
        <v>#REF!</v>
      </c>
      <c r="C26" s="238" t="e">
        <f>#REF!</f>
        <v>#REF!</v>
      </c>
      <c r="D26" s="11" t="e">
        <f>#REF!</f>
        <v>#REF!</v>
      </c>
      <c r="E26" s="11" t="e">
        <f>#REF!</f>
        <v>#REF!</v>
      </c>
      <c r="F26" s="11" t="e">
        <f>#REF!</f>
        <v>#REF!</v>
      </c>
      <c r="G26" s="11" t="s">
        <v>218</v>
      </c>
      <c r="H26" s="232">
        <v>1</v>
      </c>
      <c r="I26" s="241">
        <f t="shared" si="0"/>
        <v>0</v>
      </c>
      <c r="J26" s="19">
        <f t="shared" si="1"/>
        <v>0</v>
      </c>
      <c r="K26" s="19">
        <f t="shared" si="2"/>
        <v>0</v>
      </c>
      <c r="L26" s="19">
        <f t="shared" si="3"/>
        <v>0</v>
      </c>
      <c r="M26" s="19">
        <f t="shared" si="4"/>
        <v>0</v>
      </c>
      <c r="N26" s="19"/>
      <c r="O26" s="235">
        <f t="shared" si="5"/>
        <v>0</v>
      </c>
      <c r="P26" s="15"/>
      <c r="R26" s="33">
        <v>40000</v>
      </c>
      <c r="S26" s="36">
        <f t="shared" si="6"/>
        <v>0</v>
      </c>
      <c r="Z26" s="36"/>
    </row>
    <row r="27" spans="1:30">
      <c r="A27" s="12">
        <v>24</v>
      </c>
      <c r="B27" s="237" t="e">
        <f>#REF!</f>
        <v>#REF!</v>
      </c>
      <c r="C27" s="238" t="e">
        <f>#REF!</f>
        <v>#REF!</v>
      </c>
      <c r="D27" s="11" t="e">
        <f>#REF!</f>
        <v>#REF!</v>
      </c>
      <c r="E27" s="11" t="e">
        <f>#REF!</f>
        <v>#REF!</v>
      </c>
      <c r="F27" s="11" t="e">
        <f>#REF!</f>
        <v>#REF!</v>
      </c>
      <c r="G27" s="11" t="s">
        <v>219</v>
      </c>
      <c r="H27" s="232">
        <v>1</v>
      </c>
      <c r="I27" s="241">
        <f t="shared" si="0"/>
        <v>0</v>
      </c>
      <c r="J27" s="19">
        <f t="shared" si="1"/>
        <v>0</v>
      </c>
      <c r="K27" s="19">
        <f t="shared" si="2"/>
        <v>0</v>
      </c>
      <c r="L27" s="19">
        <f t="shared" si="3"/>
        <v>0</v>
      </c>
      <c r="M27" s="19">
        <f t="shared" si="4"/>
        <v>0</v>
      </c>
      <c r="N27" s="19"/>
      <c r="O27" s="235">
        <f t="shared" si="5"/>
        <v>0</v>
      </c>
      <c r="P27" s="15"/>
      <c r="R27" s="33">
        <v>40000</v>
      </c>
      <c r="S27" s="36">
        <f t="shared" si="6"/>
        <v>0</v>
      </c>
      <c r="Z27" s="36"/>
    </row>
    <row r="28" spans="1:30" ht="17" thickBot="1">
      <c r="A28" s="13">
        <v>25</v>
      </c>
      <c r="B28" s="239" t="e">
        <f>#REF!</f>
        <v>#REF!</v>
      </c>
      <c r="C28" s="239" t="e">
        <f>#REF!</f>
        <v>#REF!</v>
      </c>
      <c r="D28" s="236" t="e">
        <f>#REF!</f>
        <v>#REF!</v>
      </c>
      <c r="E28" s="236" t="e">
        <f>#REF!</f>
        <v>#REF!</v>
      </c>
      <c r="F28" s="236" t="e">
        <f>#REF!</f>
        <v>#REF!</v>
      </c>
      <c r="G28" s="236" t="s">
        <v>219</v>
      </c>
      <c r="H28" s="240">
        <v>1</v>
      </c>
      <c r="I28" s="242">
        <f t="shared" si="0"/>
        <v>0</v>
      </c>
      <c r="J28" s="16">
        <f t="shared" si="1"/>
        <v>0</v>
      </c>
      <c r="K28" s="16">
        <f t="shared" si="2"/>
        <v>0</v>
      </c>
      <c r="L28" s="16">
        <f t="shared" si="3"/>
        <v>0</v>
      </c>
      <c r="M28" s="16">
        <f t="shared" si="4"/>
        <v>0</v>
      </c>
      <c r="N28" s="16"/>
      <c r="O28" s="269">
        <f t="shared" si="5"/>
        <v>0</v>
      </c>
      <c r="P28" s="64"/>
      <c r="R28" s="33">
        <v>40000</v>
      </c>
      <c r="S28" s="36">
        <f t="shared" si="6"/>
        <v>0</v>
      </c>
      <c r="Z28" s="36"/>
    </row>
    <row r="29" spans="1:30">
      <c r="A29" s="17">
        <v>26</v>
      </c>
      <c r="B29" s="18" t="e">
        <f>#REF!</f>
        <v>#REF!</v>
      </c>
      <c r="C29" s="238" t="e">
        <f>#REF!</f>
        <v>#REF!</v>
      </c>
      <c r="D29" s="18" t="e">
        <f>#REF!</f>
        <v>#REF!</v>
      </c>
      <c r="E29" s="18" t="e">
        <f>#REF!</f>
        <v>#REF!</v>
      </c>
      <c r="F29" s="18" t="e">
        <f>#REF!</f>
        <v>#REF!</v>
      </c>
      <c r="G29" s="18" t="s">
        <v>82</v>
      </c>
      <c r="H29" s="230">
        <v>0</v>
      </c>
      <c r="I29" s="241">
        <f t="shared" si="0"/>
        <v>0</v>
      </c>
      <c r="J29" s="19">
        <f t="shared" si="1"/>
        <v>0</v>
      </c>
      <c r="K29" s="19">
        <f t="shared" si="2"/>
        <v>0</v>
      </c>
      <c r="L29" s="19">
        <f t="shared" si="3"/>
        <v>0</v>
      </c>
      <c r="M29" s="19">
        <f t="shared" si="4"/>
        <v>0</v>
      </c>
      <c r="N29" s="19"/>
      <c r="O29" s="235">
        <f>I29*5+J29*5+K29*5+L29*5+M29*2+N29</f>
        <v>0</v>
      </c>
      <c r="P29" s="20"/>
      <c r="R29" s="33">
        <v>70000</v>
      </c>
      <c r="S29" s="36">
        <f t="shared" si="6"/>
        <v>0</v>
      </c>
      <c r="Z29" s="36"/>
    </row>
    <row r="30" spans="1:30">
      <c r="A30" s="12">
        <v>27</v>
      </c>
      <c r="B30" s="237" t="e">
        <f>#REF!</f>
        <v>#REF!</v>
      </c>
      <c r="C30" s="238" t="e">
        <f>#REF!</f>
        <v>#REF!</v>
      </c>
      <c r="D30" s="11" t="e">
        <f>#REF!</f>
        <v>#REF!</v>
      </c>
      <c r="E30" s="11" t="e">
        <f>#REF!</f>
        <v>#REF!</v>
      </c>
      <c r="F30" s="11" t="e">
        <f>#REF!</f>
        <v>#REF!</v>
      </c>
      <c r="G30" s="18" t="s">
        <v>82</v>
      </c>
      <c r="H30" s="231">
        <v>0</v>
      </c>
      <c r="I30" s="241">
        <f t="shared" si="0"/>
        <v>0</v>
      </c>
      <c r="J30" s="19">
        <f t="shared" si="1"/>
        <v>0</v>
      </c>
      <c r="K30" s="19">
        <f t="shared" si="2"/>
        <v>0</v>
      </c>
      <c r="L30" s="19">
        <f t="shared" si="3"/>
        <v>0</v>
      </c>
      <c r="M30" s="19">
        <f t="shared" si="4"/>
        <v>0</v>
      </c>
      <c r="N30" s="14"/>
      <c r="O30" s="235">
        <f t="shared" ref="O30:O35" si="7">I30*5+J30*5+K30*5+L30*5+M30*2+N30</f>
        <v>0</v>
      </c>
      <c r="P30" s="15"/>
      <c r="R30" s="33">
        <v>70000</v>
      </c>
      <c r="S30" s="36">
        <f t="shared" si="6"/>
        <v>0</v>
      </c>
      <c r="Z30" s="36"/>
    </row>
    <row r="31" spans="1:30">
      <c r="A31" s="12">
        <v>28</v>
      </c>
      <c r="B31" s="11" t="e">
        <f>#REF!</f>
        <v>#REF!</v>
      </c>
      <c r="C31" s="238" t="e">
        <f>#REF!</f>
        <v>#REF!</v>
      </c>
      <c r="D31" s="11" t="e">
        <f>#REF!</f>
        <v>#REF!</v>
      </c>
      <c r="E31" s="11" t="e">
        <f>#REF!</f>
        <v>#REF!</v>
      </c>
      <c r="F31" s="11" t="e">
        <f>#REF!</f>
        <v>#REF!</v>
      </c>
      <c r="G31" s="18" t="s">
        <v>82</v>
      </c>
      <c r="H31" s="231">
        <v>0</v>
      </c>
      <c r="I31" s="241">
        <f t="shared" si="0"/>
        <v>0</v>
      </c>
      <c r="J31" s="19">
        <f t="shared" si="1"/>
        <v>0</v>
      </c>
      <c r="K31" s="19">
        <f t="shared" si="2"/>
        <v>0</v>
      </c>
      <c r="L31" s="19">
        <f t="shared" si="3"/>
        <v>0</v>
      </c>
      <c r="M31" s="19">
        <f t="shared" si="4"/>
        <v>0</v>
      </c>
      <c r="N31" s="14"/>
      <c r="O31" s="235">
        <f t="shared" si="7"/>
        <v>0</v>
      </c>
      <c r="P31" s="15"/>
      <c r="R31" s="33">
        <v>70000</v>
      </c>
      <c r="S31" s="36">
        <f t="shared" si="6"/>
        <v>0</v>
      </c>
      <c r="Z31" s="36"/>
    </row>
    <row r="32" spans="1:30">
      <c r="A32" s="17">
        <v>1</v>
      </c>
      <c r="B32" s="18" t="e">
        <f>#REF!</f>
        <v>#REF!</v>
      </c>
      <c r="C32" s="238" t="e">
        <f>#REF!</f>
        <v>#REF!</v>
      </c>
      <c r="D32" s="18" t="e">
        <f>#REF!</f>
        <v>#REF!</v>
      </c>
      <c r="E32" s="18" t="e">
        <f>#REF!</f>
        <v>#REF!</v>
      </c>
      <c r="F32" s="18" t="e">
        <f>#REF!</f>
        <v>#REF!</v>
      </c>
      <c r="G32" s="18" t="s">
        <v>82</v>
      </c>
      <c r="H32" s="230">
        <v>0</v>
      </c>
      <c r="I32" s="241">
        <f t="shared" si="0"/>
        <v>0</v>
      </c>
      <c r="J32" s="19">
        <f t="shared" si="1"/>
        <v>0</v>
      </c>
      <c r="K32" s="19">
        <f t="shared" si="2"/>
        <v>0</v>
      </c>
      <c r="L32" s="19">
        <f t="shared" si="3"/>
        <v>0</v>
      </c>
      <c r="M32" s="19">
        <f t="shared" si="4"/>
        <v>0</v>
      </c>
      <c r="N32" s="14"/>
      <c r="O32" s="235">
        <f t="shared" si="7"/>
        <v>0</v>
      </c>
      <c r="P32" s="20"/>
      <c r="R32" s="33">
        <v>70000</v>
      </c>
      <c r="Z32" s="36"/>
      <c r="AD32" s="36"/>
    </row>
    <row r="33" spans="1:32">
      <c r="A33" s="12">
        <v>2</v>
      </c>
      <c r="B33" s="237" t="e">
        <f>#REF!</f>
        <v>#REF!</v>
      </c>
      <c r="C33" s="238" t="e">
        <f>#REF!</f>
        <v>#REF!</v>
      </c>
      <c r="D33" s="11" t="e">
        <f>#REF!</f>
        <v>#REF!</v>
      </c>
      <c r="E33" s="11" t="e">
        <f>#REF!</f>
        <v>#REF!</v>
      </c>
      <c r="F33" s="11" t="e">
        <f>#REF!</f>
        <v>#REF!</v>
      </c>
      <c r="G33" s="18" t="s">
        <v>82</v>
      </c>
      <c r="H33" s="233">
        <v>0</v>
      </c>
      <c r="I33" s="241">
        <f t="shared" si="0"/>
        <v>0</v>
      </c>
      <c r="J33" s="19">
        <f t="shared" si="1"/>
        <v>0</v>
      </c>
      <c r="K33" s="19">
        <f t="shared" si="2"/>
        <v>0</v>
      </c>
      <c r="L33" s="19">
        <f t="shared" si="3"/>
        <v>0</v>
      </c>
      <c r="M33" s="19">
        <f t="shared" si="4"/>
        <v>0</v>
      </c>
      <c r="N33" s="14"/>
      <c r="O33" s="235">
        <f t="shared" si="7"/>
        <v>0</v>
      </c>
      <c r="P33" s="15"/>
      <c r="R33" s="33">
        <v>70000</v>
      </c>
      <c r="Z33" s="36"/>
      <c r="AD33" s="36"/>
    </row>
    <row r="34" spans="1:32">
      <c r="A34" s="12">
        <v>3</v>
      </c>
      <c r="B34" s="237" t="e">
        <f>#REF!</f>
        <v>#REF!</v>
      </c>
      <c r="C34" s="238" t="e">
        <f>#REF!</f>
        <v>#REF!</v>
      </c>
      <c r="D34" s="11" t="e">
        <f>#REF!</f>
        <v>#REF!</v>
      </c>
      <c r="E34" s="11" t="e">
        <f>#REF!</f>
        <v>#REF!</v>
      </c>
      <c r="F34" s="11" t="e">
        <f>#REF!</f>
        <v>#REF!</v>
      </c>
      <c r="G34" s="18" t="s">
        <v>82</v>
      </c>
      <c r="H34" s="233">
        <v>0</v>
      </c>
      <c r="I34" s="241">
        <f t="shared" si="0"/>
        <v>0</v>
      </c>
      <c r="J34" s="19">
        <f t="shared" si="1"/>
        <v>0</v>
      </c>
      <c r="K34" s="19">
        <f t="shared" si="2"/>
        <v>0</v>
      </c>
      <c r="L34" s="19">
        <f t="shared" si="3"/>
        <v>0</v>
      </c>
      <c r="M34" s="19">
        <f t="shared" si="4"/>
        <v>0</v>
      </c>
      <c r="N34" s="14"/>
      <c r="O34" s="235">
        <f t="shared" si="7"/>
        <v>0</v>
      </c>
      <c r="P34" s="15"/>
      <c r="R34" s="33">
        <v>70000</v>
      </c>
      <c r="Z34" s="36"/>
      <c r="AD34" s="36"/>
    </row>
    <row r="35" spans="1:32" ht="17" thickBot="1">
      <c r="A35" s="251">
        <v>4</v>
      </c>
      <c r="B35" s="252" t="e">
        <f>#REF!</f>
        <v>#REF!</v>
      </c>
      <c r="C35" s="252" t="e">
        <f>#REF!</f>
        <v>#REF!</v>
      </c>
      <c r="D35" s="253" t="e">
        <f>#REF!</f>
        <v>#REF!</v>
      </c>
      <c r="E35" s="253" t="e">
        <f>#REF!</f>
        <v>#REF!</v>
      </c>
      <c r="F35" s="253" t="e">
        <f>#REF!</f>
        <v>#REF!</v>
      </c>
      <c r="G35" s="253" t="s">
        <v>82</v>
      </c>
      <c r="H35" s="234">
        <v>0</v>
      </c>
      <c r="I35" s="254">
        <f t="shared" si="0"/>
        <v>0</v>
      </c>
      <c r="J35" s="255">
        <f t="shared" si="1"/>
        <v>0</v>
      </c>
      <c r="K35" s="255">
        <f t="shared" si="2"/>
        <v>0</v>
      </c>
      <c r="L35" s="255">
        <f t="shared" si="3"/>
        <v>0</v>
      </c>
      <c r="M35" s="255">
        <f t="shared" si="4"/>
        <v>0</v>
      </c>
      <c r="N35" s="255"/>
      <c r="O35" s="256">
        <f t="shared" si="7"/>
        <v>0</v>
      </c>
      <c r="P35" s="49"/>
      <c r="R35" s="33">
        <v>70000</v>
      </c>
      <c r="Z35" s="36"/>
      <c r="AD35" s="36"/>
    </row>
    <row r="36" spans="1:32">
      <c r="A36" s="257">
        <v>5</v>
      </c>
      <c r="B36" s="258" t="e">
        <f>#REF!</f>
        <v>#REF!</v>
      </c>
      <c r="C36" s="258" t="e">
        <f>#REF!</f>
        <v>#REF!</v>
      </c>
      <c r="D36" s="259" t="e">
        <f>#REF!</f>
        <v>#REF!</v>
      </c>
      <c r="E36" s="259" t="e">
        <f>#REF!</f>
        <v>#REF!</v>
      </c>
      <c r="F36" s="259" t="e">
        <f>#REF!</f>
        <v>#REF!</v>
      </c>
      <c r="G36" s="259" t="s">
        <v>82</v>
      </c>
      <c r="H36" s="260">
        <v>0</v>
      </c>
      <c r="I36" s="261">
        <f t="shared" si="0"/>
        <v>0</v>
      </c>
      <c r="J36" s="262">
        <f t="shared" si="1"/>
        <v>0</v>
      </c>
      <c r="K36" s="262">
        <f t="shared" si="2"/>
        <v>0</v>
      </c>
      <c r="L36" s="262">
        <f t="shared" si="3"/>
        <v>0</v>
      </c>
      <c r="M36" s="262">
        <f t="shared" si="4"/>
        <v>0</v>
      </c>
      <c r="N36" s="262"/>
      <c r="O36" s="263">
        <f>I36*6+J36*4.5+K36*3.6+L36*3+M36*2+N36</f>
        <v>0</v>
      </c>
      <c r="P36" s="264"/>
      <c r="R36" s="33">
        <v>70000</v>
      </c>
      <c r="Z36" s="36"/>
      <c r="AD36" s="36"/>
    </row>
    <row r="37" spans="1:32">
      <c r="A37" s="12">
        <v>6</v>
      </c>
      <c r="B37" s="237" t="e">
        <f>#REF!</f>
        <v>#REF!</v>
      </c>
      <c r="C37" s="238" t="e">
        <f>#REF!</f>
        <v>#REF!</v>
      </c>
      <c r="D37" s="11" t="e">
        <f>#REF!</f>
        <v>#REF!</v>
      </c>
      <c r="E37" s="11" t="e">
        <f>#REF!</f>
        <v>#REF!</v>
      </c>
      <c r="F37" s="11" t="e">
        <f>#REF!</f>
        <v>#REF!</v>
      </c>
      <c r="G37" s="18" t="s">
        <v>82</v>
      </c>
      <c r="H37" s="233">
        <v>0</v>
      </c>
      <c r="I37" s="241">
        <f t="shared" si="0"/>
        <v>0</v>
      </c>
      <c r="J37" s="19">
        <f t="shared" si="1"/>
        <v>0</v>
      </c>
      <c r="K37" s="19">
        <f t="shared" si="2"/>
        <v>0</v>
      </c>
      <c r="L37" s="19">
        <f t="shared" si="3"/>
        <v>0</v>
      </c>
      <c r="M37" s="19">
        <f t="shared" si="4"/>
        <v>0</v>
      </c>
      <c r="N37" s="14"/>
      <c r="O37" s="235">
        <f t="shared" ref="O37:O46" si="8">I37*6+J37*4.5+K37*3.6+L37*3+M37*2+N37</f>
        <v>0</v>
      </c>
      <c r="P37" s="15"/>
      <c r="R37" s="33">
        <v>70000</v>
      </c>
      <c r="Z37" s="36"/>
      <c r="AD37" s="36"/>
    </row>
    <row r="38" spans="1:32">
      <c r="A38" s="12">
        <v>7</v>
      </c>
      <c r="B38" s="237" t="e">
        <f>#REF!</f>
        <v>#REF!</v>
      </c>
      <c r="C38" s="238" t="e">
        <f>#REF!</f>
        <v>#REF!</v>
      </c>
      <c r="D38" s="11" t="e">
        <f>#REF!</f>
        <v>#REF!</v>
      </c>
      <c r="E38" s="11" t="e">
        <f>#REF!</f>
        <v>#REF!</v>
      </c>
      <c r="F38" s="11" t="e">
        <f>#REF!</f>
        <v>#REF!</v>
      </c>
      <c r="G38" s="18" t="s">
        <v>82</v>
      </c>
      <c r="H38" s="233">
        <v>0</v>
      </c>
      <c r="I38" s="241">
        <f t="shared" si="0"/>
        <v>0</v>
      </c>
      <c r="J38" s="19">
        <f t="shared" si="1"/>
        <v>0</v>
      </c>
      <c r="K38" s="19">
        <f t="shared" si="2"/>
        <v>0</v>
      </c>
      <c r="L38" s="19">
        <f t="shared" si="3"/>
        <v>0</v>
      </c>
      <c r="M38" s="19">
        <f t="shared" si="4"/>
        <v>0</v>
      </c>
      <c r="N38" s="14"/>
      <c r="O38" s="235">
        <f t="shared" si="8"/>
        <v>0</v>
      </c>
      <c r="P38" s="15"/>
      <c r="R38" s="33">
        <v>70000</v>
      </c>
      <c r="Z38" s="36"/>
      <c r="AD38" s="36"/>
    </row>
    <row r="39" spans="1:32">
      <c r="A39" s="12">
        <v>8</v>
      </c>
      <c r="B39" s="237" t="e">
        <f>#REF!</f>
        <v>#REF!</v>
      </c>
      <c r="C39" s="238" t="e">
        <f>#REF!</f>
        <v>#REF!</v>
      </c>
      <c r="D39" s="11" t="e">
        <f>#REF!</f>
        <v>#REF!</v>
      </c>
      <c r="E39" s="11" t="e">
        <f>#REF!</f>
        <v>#REF!</v>
      </c>
      <c r="F39" s="11" t="e">
        <f>#REF!</f>
        <v>#REF!</v>
      </c>
      <c r="G39" s="18" t="s">
        <v>82</v>
      </c>
      <c r="H39" s="233">
        <v>0</v>
      </c>
      <c r="I39" s="241">
        <f t="shared" si="0"/>
        <v>0</v>
      </c>
      <c r="J39" s="19">
        <f t="shared" si="1"/>
        <v>0</v>
      </c>
      <c r="K39" s="19">
        <f t="shared" si="2"/>
        <v>0</v>
      </c>
      <c r="L39" s="19">
        <f t="shared" si="3"/>
        <v>0</v>
      </c>
      <c r="M39" s="19">
        <f t="shared" si="4"/>
        <v>0</v>
      </c>
      <c r="N39" s="14"/>
      <c r="O39" s="235">
        <f t="shared" si="8"/>
        <v>0</v>
      </c>
      <c r="P39" s="15"/>
      <c r="R39" s="33">
        <v>70000</v>
      </c>
      <c r="Z39" s="36"/>
      <c r="AD39" s="36"/>
    </row>
    <row r="40" spans="1:32">
      <c r="A40" s="12">
        <v>9</v>
      </c>
      <c r="B40" s="237" t="e">
        <f>#REF!</f>
        <v>#REF!</v>
      </c>
      <c r="C40" s="238" t="e">
        <f>#REF!</f>
        <v>#REF!</v>
      </c>
      <c r="D40" s="11" t="e">
        <f>#REF!</f>
        <v>#REF!</v>
      </c>
      <c r="E40" s="11" t="e">
        <f>#REF!</f>
        <v>#REF!</v>
      </c>
      <c r="F40" s="11" t="e">
        <f>#REF!</f>
        <v>#REF!</v>
      </c>
      <c r="G40" s="11" t="s">
        <v>82</v>
      </c>
      <c r="H40" s="233">
        <v>0</v>
      </c>
      <c r="I40" s="241">
        <f t="shared" si="0"/>
        <v>0</v>
      </c>
      <c r="J40" s="19">
        <f t="shared" si="1"/>
        <v>0</v>
      </c>
      <c r="K40" s="19">
        <f t="shared" si="2"/>
        <v>0</v>
      </c>
      <c r="L40" s="19">
        <f t="shared" si="3"/>
        <v>0</v>
      </c>
      <c r="M40" s="19">
        <f t="shared" si="4"/>
        <v>0</v>
      </c>
      <c r="N40" s="14"/>
      <c r="O40" s="235">
        <f t="shared" si="8"/>
        <v>0</v>
      </c>
      <c r="P40" s="15"/>
      <c r="R40" s="33">
        <v>70000</v>
      </c>
      <c r="Z40" s="36"/>
      <c r="AD40" s="36"/>
    </row>
    <row r="41" spans="1:32">
      <c r="A41" s="12">
        <v>10</v>
      </c>
      <c r="B41" s="237" t="e">
        <f>#REF!</f>
        <v>#REF!</v>
      </c>
      <c r="C41" s="238" t="e">
        <f>#REF!</f>
        <v>#REF!</v>
      </c>
      <c r="D41" s="11" t="e">
        <f>#REF!</f>
        <v>#REF!</v>
      </c>
      <c r="E41" s="11" t="e">
        <f>#REF!</f>
        <v>#REF!</v>
      </c>
      <c r="F41" s="11" t="e">
        <f>#REF!</f>
        <v>#REF!</v>
      </c>
      <c r="G41" s="18" t="s">
        <v>82</v>
      </c>
      <c r="H41" s="233">
        <v>0</v>
      </c>
      <c r="I41" s="241">
        <f t="shared" si="0"/>
        <v>0</v>
      </c>
      <c r="J41" s="19">
        <f t="shared" si="1"/>
        <v>0</v>
      </c>
      <c r="K41" s="19">
        <f t="shared" si="2"/>
        <v>0</v>
      </c>
      <c r="L41" s="19">
        <f t="shared" si="3"/>
        <v>0</v>
      </c>
      <c r="M41" s="19">
        <f t="shared" si="4"/>
        <v>0</v>
      </c>
      <c r="N41" s="14"/>
      <c r="O41" s="235">
        <f t="shared" si="8"/>
        <v>0</v>
      </c>
      <c r="P41" s="15"/>
      <c r="R41" s="33">
        <v>70000</v>
      </c>
      <c r="Z41" s="36"/>
      <c r="AD41" s="36"/>
    </row>
    <row r="42" spans="1:32">
      <c r="A42" s="12">
        <v>11</v>
      </c>
      <c r="B42" s="237" t="e">
        <f>#REF!</f>
        <v>#REF!</v>
      </c>
      <c r="C42" s="238" t="e">
        <f>#REF!</f>
        <v>#REF!</v>
      </c>
      <c r="D42" s="11" t="e">
        <f>#REF!</f>
        <v>#REF!</v>
      </c>
      <c r="E42" s="11" t="e">
        <f>#REF!</f>
        <v>#REF!</v>
      </c>
      <c r="F42" s="11" t="e">
        <f>#REF!</f>
        <v>#REF!</v>
      </c>
      <c r="G42" s="18" t="s">
        <v>82</v>
      </c>
      <c r="H42" s="234">
        <v>0</v>
      </c>
      <c r="I42" s="241">
        <f t="shared" si="0"/>
        <v>0</v>
      </c>
      <c r="J42" s="19">
        <f t="shared" si="1"/>
        <v>0</v>
      </c>
      <c r="K42" s="19">
        <f t="shared" si="2"/>
        <v>0</v>
      </c>
      <c r="L42" s="19">
        <f t="shared" si="3"/>
        <v>0</v>
      </c>
      <c r="M42" s="19">
        <f t="shared" si="4"/>
        <v>0</v>
      </c>
      <c r="N42" s="14"/>
      <c r="O42" s="235">
        <f t="shared" si="8"/>
        <v>0</v>
      </c>
      <c r="P42" s="49"/>
      <c r="R42" s="33">
        <v>70000</v>
      </c>
      <c r="Z42" s="36"/>
      <c r="AD42" s="36"/>
    </row>
    <row r="43" spans="1:32">
      <c r="A43" s="12">
        <v>12</v>
      </c>
      <c r="B43" s="237" t="e">
        <f>#REF!</f>
        <v>#REF!</v>
      </c>
      <c r="C43" s="238" t="e">
        <f>#REF!</f>
        <v>#REF!</v>
      </c>
      <c r="D43" s="11" t="e">
        <f>#REF!</f>
        <v>#REF!</v>
      </c>
      <c r="E43" s="11" t="e">
        <f>#REF!</f>
        <v>#REF!</v>
      </c>
      <c r="F43" s="11" t="e">
        <f>#REF!</f>
        <v>#REF!</v>
      </c>
      <c r="G43" s="18" t="s">
        <v>82</v>
      </c>
      <c r="H43" s="234">
        <v>0</v>
      </c>
      <c r="I43" s="241">
        <f t="shared" si="0"/>
        <v>0</v>
      </c>
      <c r="J43" s="19">
        <f t="shared" si="1"/>
        <v>0</v>
      </c>
      <c r="K43" s="19">
        <f t="shared" si="2"/>
        <v>0</v>
      </c>
      <c r="L43" s="19">
        <f t="shared" si="3"/>
        <v>0</v>
      </c>
      <c r="M43" s="19">
        <f t="shared" si="4"/>
        <v>0</v>
      </c>
      <c r="N43" s="14"/>
      <c r="O43" s="235">
        <f t="shared" si="8"/>
        <v>0</v>
      </c>
      <c r="P43" s="49"/>
      <c r="R43" s="33">
        <v>70000</v>
      </c>
      <c r="Z43" s="36"/>
      <c r="AD43" s="36"/>
    </row>
    <row r="44" spans="1:32">
      <c r="A44" s="12">
        <v>13</v>
      </c>
      <c r="B44" s="237" t="e">
        <f>#REF!</f>
        <v>#REF!</v>
      </c>
      <c r="C44" s="238" t="e">
        <f>#REF!</f>
        <v>#REF!</v>
      </c>
      <c r="D44" s="11" t="e">
        <f>#REF!</f>
        <v>#REF!</v>
      </c>
      <c r="E44" s="11" t="e">
        <f>#REF!</f>
        <v>#REF!</v>
      </c>
      <c r="F44" s="11" t="e">
        <f>#REF!</f>
        <v>#REF!</v>
      </c>
      <c r="G44" s="18" t="s">
        <v>82</v>
      </c>
      <c r="H44" s="234">
        <v>0</v>
      </c>
      <c r="I44" s="241">
        <f t="shared" si="0"/>
        <v>0</v>
      </c>
      <c r="J44" s="19">
        <f t="shared" si="1"/>
        <v>0</v>
      </c>
      <c r="K44" s="19">
        <f t="shared" si="2"/>
        <v>0</v>
      </c>
      <c r="L44" s="19">
        <f t="shared" si="3"/>
        <v>0</v>
      </c>
      <c r="M44" s="19">
        <f t="shared" si="4"/>
        <v>0</v>
      </c>
      <c r="N44" s="14"/>
      <c r="O44" s="235">
        <f t="shared" si="8"/>
        <v>0</v>
      </c>
      <c r="P44" s="49"/>
      <c r="R44" s="33">
        <v>70000</v>
      </c>
      <c r="Z44" s="36"/>
      <c r="AD44" s="36"/>
    </row>
    <row r="45" spans="1:32">
      <c r="A45" s="12">
        <v>14</v>
      </c>
      <c r="B45" s="237" t="e">
        <f>#REF!</f>
        <v>#REF!</v>
      </c>
      <c r="C45" s="238" t="e">
        <f>#REF!</f>
        <v>#REF!</v>
      </c>
      <c r="D45" s="11" t="e">
        <f>#REF!</f>
        <v>#REF!</v>
      </c>
      <c r="E45" s="11" t="e">
        <f>#REF!</f>
        <v>#REF!</v>
      </c>
      <c r="F45" s="11" t="e">
        <f>#REF!</f>
        <v>#REF!</v>
      </c>
      <c r="G45" s="18" t="s">
        <v>82</v>
      </c>
      <c r="H45" s="234">
        <v>0</v>
      </c>
      <c r="I45" s="241">
        <f t="shared" si="0"/>
        <v>0</v>
      </c>
      <c r="J45" s="19">
        <f t="shared" si="1"/>
        <v>0</v>
      </c>
      <c r="K45" s="19">
        <f t="shared" si="2"/>
        <v>0</v>
      </c>
      <c r="L45" s="19">
        <f t="shared" si="3"/>
        <v>0</v>
      </c>
      <c r="M45" s="19">
        <f t="shared" si="4"/>
        <v>0</v>
      </c>
      <c r="N45" s="14"/>
      <c r="O45" s="235">
        <f t="shared" si="8"/>
        <v>0</v>
      </c>
      <c r="P45" s="49"/>
      <c r="R45" s="33">
        <v>70000</v>
      </c>
      <c r="Z45" s="36"/>
      <c r="AD45" s="36"/>
    </row>
    <row r="46" spans="1:32" ht="17" collapsed="1" thickBot="1">
      <c r="A46" s="13"/>
      <c r="B46" s="239" t="e">
        <f>#REF!</f>
        <v>#REF!</v>
      </c>
      <c r="C46" s="265" t="e">
        <f>#REF!</f>
        <v>#REF!</v>
      </c>
      <c r="D46" s="236" t="e">
        <f>#REF!</f>
        <v>#REF!</v>
      </c>
      <c r="E46" s="236" t="e">
        <f>#REF!</f>
        <v>#REF!</v>
      </c>
      <c r="F46" s="236" t="e">
        <f>#REF!</f>
        <v>#REF!</v>
      </c>
      <c r="G46" s="266" t="s">
        <v>82</v>
      </c>
      <c r="H46" s="88">
        <v>0</v>
      </c>
      <c r="I46" s="267">
        <f t="shared" ref="I46" si="9">COUNTIF(khoahoc,C46)</f>
        <v>0</v>
      </c>
      <c r="J46" s="268">
        <f t="shared" ref="J46" si="10">COUNTIF(khoahoc,B46)</f>
        <v>0</v>
      </c>
      <c r="K46" s="268">
        <f t="shared" ref="K46" si="11">COUNTIF(khoahoc,D46)</f>
        <v>0</v>
      </c>
      <c r="L46" s="268">
        <f t="shared" ref="L46" si="12">COUNTIF(khoahoc,F46)</f>
        <v>0</v>
      </c>
      <c r="M46" s="268">
        <f t="shared" ref="M46" si="13">COUNTIF(khoahoc,E46)</f>
        <v>0</v>
      </c>
      <c r="N46" s="16"/>
      <c r="O46" s="269">
        <f t="shared" si="8"/>
        <v>0</v>
      </c>
      <c r="P46" s="64"/>
      <c r="R46" s="33"/>
      <c r="Z46" s="36"/>
      <c r="AD46" s="36"/>
    </row>
    <row r="47" spans="1:32" ht="17" thickBot="1">
      <c r="A47" s="82"/>
      <c r="B47" s="83" t="s">
        <v>62</v>
      </c>
      <c r="C47" s="83"/>
      <c r="D47" s="83"/>
      <c r="E47" s="83"/>
      <c r="F47" s="83"/>
      <c r="G47" s="83"/>
      <c r="H47" s="84"/>
      <c r="I47" s="84"/>
      <c r="J47" s="85">
        <f>SUM(J4:J41)</f>
        <v>0</v>
      </c>
      <c r="K47" s="85"/>
      <c r="L47" s="85">
        <f t="shared" ref="L47:M47" si="14">SUM(L4:L41)</f>
        <v>0</v>
      </c>
      <c r="M47" s="85">
        <f t="shared" si="14"/>
        <v>0</v>
      </c>
      <c r="N47" s="85"/>
      <c r="O47" s="86">
        <f>SUM(O4:O41)</f>
        <v>0</v>
      </c>
      <c r="P47" s="87"/>
      <c r="S47" s="37"/>
      <c r="Z47" s="40"/>
      <c r="AA47" s="40"/>
      <c r="AB47" s="40"/>
      <c r="AC47" s="40"/>
      <c r="AD47" s="40"/>
      <c r="AE47" s="40"/>
      <c r="AF47" s="40"/>
    </row>
    <row r="48" spans="1:32">
      <c r="O48" s="615"/>
      <c r="P48" s="615"/>
    </row>
    <row r="49" spans="2:16">
      <c r="O49" s="616"/>
      <c r="P49" s="616"/>
    </row>
    <row r="50" spans="2:16">
      <c r="O50" s="70"/>
      <c r="P50" s="35"/>
    </row>
    <row r="51" spans="2:16">
      <c r="O51" s="70"/>
      <c r="P51" s="35"/>
    </row>
    <row r="52" spans="2:16">
      <c r="O52" s="70"/>
      <c r="P52" s="35"/>
    </row>
    <row r="53" spans="2:16">
      <c r="O53" s="70"/>
      <c r="P53" s="35"/>
    </row>
    <row r="54" spans="2:16">
      <c r="O54" s="617"/>
      <c r="P54" s="617"/>
    </row>
    <row r="55" spans="2:16">
      <c r="O55" s="617"/>
      <c r="P55" s="617"/>
    </row>
    <row r="57" spans="2:16">
      <c r="G57" s="40"/>
    </row>
    <row r="58" spans="2:16">
      <c r="G58" s="40"/>
    </row>
    <row r="59" spans="2:16">
      <c r="G59" s="40"/>
    </row>
    <row r="60" spans="2:16" ht="49.5" hidden="1" customHeight="1" outlineLevel="1">
      <c r="B60" s="612" t="s">
        <v>105</v>
      </c>
      <c r="C60" s="613"/>
      <c r="D60" s="613"/>
      <c r="E60" s="613"/>
      <c r="F60" s="613"/>
      <c r="G60" s="606"/>
      <c r="H60" s="614" t="s">
        <v>108</v>
      </c>
      <c r="I60" s="614"/>
      <c r="J60" s="614"/>
      <c r="K60" s="229"/>
      <c r="L60" s="606" t="s">
        <v>109</v>
      </c>
      <c r="M60" s="606"/>
      <c r="N60" s="74" t="s">
        <v>110</v>
      </c>
      <c r="O60" s="74" t="s">
        <v>111</v>
      </c>
    </row>
    <row r="61" spans="2:16" ht="17.25" hidden="1" customHeight="1" outlineLevel="1" thickBot="1">
      <c r="B61" s="45" t="s">
        <v>106</v>
      </c>
      <c r="C61" s="139"/>
      <c r="D61" s="139"/>
      <c r="E61" s="139"/>
      <c r="F61" s="139"/>
      <c r="G61" s="46" t="s">
        <v>107</v>
      </c>
      <c r="H61" s="609"/>
      <c r="I61" s="609"/>
      <c r="J61" s="609"/>
      <c r="K61" s="46"/>
      <c r="L61" s="607">
        <v>0.18</v>
      </c>
      <c r="M61" s="607"/>
      <c r="N61" s="75">
        <f>N63/H63</f>
        <v>0</v>
      </c>
      <c r="O61" s="75">
        <f>L61-N61</f>
        <v>0.18</v>
      </c>
    </row>
    <row r="62" spans="2:16" ht="16.5" hidden="1" customHeight="1" outlineLevel="1">
      <c r="B62" s="47">
        <v>500</v>
      </c>
      <c r="C62" s="140"/>
      <c r="D62" s="140"/>
      <c r="E62" s="140"/>
      <c r="F62" s="140"/>
      <c r="G62" s="48">
        <v>800</v>
      </c>
      <c r="H62" s="608">
        <f>B62+G62</f>
        <v>1300</v>
      </c>
      <c r="I62" s="608"/>
      <c r="J62" s="608"/>
      <c r="K62" s="48"/>
      <c r="L62" s="608"/>
      <c r="M62" s="608"/>
      <c r="N62" s="243"/>
      <c r="O62" s="48"/>
    </row>
    <row r="63" spans="2:16" ht="17.25" hidden="1" customHeight="1" outlineLevel="1" thickBot="1">
      <c r="B63" s="51">
        <f>B62*450000</f>
        <v>225000000</v>
      </c>
      <c r="C63" s="141"/>
      <c r="D63" s="141"/>
      <c r="E63" s="141"/>
      <c r="F63" s="141"/>
      <c r="G63" s="46">
        <f>250000*G62</f>
        <v>200000000</v>
      </c>
      <c r="H63" s="605">
        <f>B63+G63</f>
        <v>425000000</v>
      </c>
      <c r="I63" s="605"/>
      <c r="J63" s="605"/>
      <c r="K63" s="228"/>
      <c r="L63" s="609">
        <f>L61*H63</f>
        <v>76500000</v>
      </c>
      <c r="M63" s="609"/>
      <c r="N63" s="46">
        <f>S47</f>
        <v>0</v>
      </c>
      <c r="O63" s="46">
        <f>L63-N63</f>
        <v>76500000</v>
      </c>
    </row>
    <row r="64" spans="2:16" hidden="1" outlineLevel="1">
      <c r="G64" s="36"/>
    </row>
    <row r="65" spans="7:7" collapsed="1">
      <c r="G65" s="36"/>
    </row>
  </sheetData>
  <sheetProtection password="EAE7" sheet="1" objects="1" scenarios="1"/>
  <mergeCells count="13">
    <mergeCell ref="A1:P2"/>
    <mergeCell ref="U3:V3"/>
    <mergeCell ref="B60:G60"/>
    <mergeCell ref="H60:J60"/>
    <mergeCell ref="H61:J61"/>
    <mergeCell ref="O48:P49"/>
    <mergeCell ref="O54:P55"/>
    <mergeCell ref="H63:J63"/>
    <mergeCell ref="L60:M60"/>
    <mergeCell ref="L61:M61"/>
    <mergeCell ref="L62:M62"/>
    <mergeCell ref="L63:M63"/>
    <mergeCell ref="H62:J62"/>
  </mergeCells>
  <pageMargins left="0.68" right="0.23622047244094499" top="0.17" bottom="0.196850393700787" header="0.196850393700787" footer="0.196850393700787"/>
  <pageSetup scale="9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sheetPr>
  <dimension ref="A1:K43"/>
  <sheetViews>
    <sheetView topLeftCell="A12" zoomScale="85" zoomScaleNormal="85" workbookViewId="0">
      <selection activeCell="A35" sqref="A35:C35"/>
    </sheetView>
  </sheetViews>
  <sheetFormatPr defaultColWidth="9" defaultRowHeight="14" outlineLevelCol="1"/>
  <cols>
    <col min="1" max="1" width="5.25" style="3" customWidth="1"/>
    <col min="2" max="2" width="22.75" style="3" customWidth="1"/>
    <col min="3" max="3" width="21.4140625" style="3" customWidth="1"/>
    <col min="4" max="4" width="18.4140625" style="62" customWidth="1"/>
    <col min="5" max="5" width="18.4140625" style="3" hidden="1" customWidth="1" outlineLevel="1"/>
    <col min="6" max="6" width="18.4140625" style="63" customWidth="1" collapsed="1"/>
    <col min="7" max="7" width="19.1640625" style="3" customWidth="1"/>
    <col min="8" max="16384" width="9" style="3"/>
  </cols>
  <sheetData>
    <row r="1" spans="1:11" ht="16.5">
      <c r="A1" s="620" t="s">
        <v>84</v>
      </c>
      <c r="B1" s="620"/>
      <c r="C1" s="620"/>
      <c r="D1" s="544" t="s">
        <v>86</v>
      </c>
      <c r="E1" s="544"/>
      <c r="F1" s="544"/>
      <c r="G1" s="544"/>
    </row>
    <row r="2" spans="1:11" ht="16.5">
      <c r="A2" s="544" t="s">
        <v>85</v>
      </c>
      <c r="B2" s="544"/>
      <c r="C2" s="544"/>
      <c r="D2" s="544" t="s">
        <v>87</v>
      </c>
      <c r="E2" s="544"/>
      <c r="F2" s="544"/>
      <c r="G2" s="544"/>
    </row>
    <row r="3" spans="1:11" ht="16.5">
      <c r="A3" s="89"/>
      <c r="B3" s="89"/>
      <c r="C3" s="89"/>
      <c r="D3" s="621" t="s">
        <v>465</v>
      </c>
      <c r="E3" s="621"/>
      <c r="F3" s="621"/>
      <c r="G3" s="621"/>
    </row>
    <row r="4" spans="1:11" ht="16.5">
      <c r="A4" s="89"/>
      <c r="B4" s="89"/>
      <c r="C4" s="89"/>
      <c r="D4" s="618" t="s">
        <v>228</v>
      </c>
      <c r="E4" s="618"/>
      <c r="F4" s="618"/>
      <c r="G4" s="618"/>
      <c r="H4" s="23"/>
      <c r="I4" s="23"/>
      <c r="J4" s="23"/>
      <c r="K4" s="23"/>
    </row>
    <row r="5" spans="1:11" ht="16.5">
      <c r="A5" s="89"/>
      <c r="B5" s="89"/>
      <c r="C5" s="89"/>
      <c r="D5" s="544" t="e">
        <f>lichhoc!#REF!</f>
        <v>#REF!</v>
      </c>
      <c r="E5" s="544"/>
      <c r="F5" s="544"/>
      <c r="G5" s="544"/>
      <c r="H5" s="24"/>
      <c r="I5" s="24"/>
      <c r="J5" s="24"/>
      <c r="K5" s="24"/>
    </row>
    <row r="6" spans="1:11" ht="15" customHeight="1">
      <c r="A6" s="89"/>
      <c r="B6" s="89"/>
      <c r="C6" s="89"/>
      <c r="D6" s="619" t="str">
        <f>lichhoc!H10</f>
        <v>HỌC VIỆN CÔNG NGHỆ BƯU CHÍNH VIỄN THÔNG</v>
      </c>
      <c r="E6" s="619"/>
      <c r="F6" s="619"/>
      <c r="G6" s="619"/>
      <c r="H6" s="21"/>
      <c r="I6" s="21"/>
      <c r="J6" s="21"/>
      <c r="K6" s="21"/>
    </row>
    <row r="7" spans="1:11" ht="15" customHeight="1">
      <c r="A7" s="89"/>
      <c r="B7" s="89"/>
      <c r="C7" s="89"/>
      <c r="D7" s="619"/>
      <c r="E7" s="619"/>
      <c r="F7" s="619"/>
      <c r="G7" s="619"/>
      <c r="H7" s="21"/>
      <c r="I7" s="21"/>
      <c r="J7" s="21"/>
      <c r="K7" s="21"/>
    </row>
    <row r="8" spans="1:11" ht="17" thickBot="1">
      <c r="A8" s="89"/>
      <c r="B8" s="89"/>
      <c r="C8" s="89"/>
      <c r="D8" s="622" t="str">
        <f>lichhoc!H16</f>
        <v>Từ ngày 30 tháng 10 đến ngày 04 tháng 12 năm 2022</v>
      </c>
      <c r="E8" s="622"/>
      <c r="F8" s="622"/>
      <c r="G8" s="622"/>
      <c r="H8" s="7"/>
      <c r="I8" s="7"/>
      <c r="J8" s="7"/>
      <c r="K8" s="7"/>
    </row>
    <row r="9" spans="1:11" ht="17" thickBot="1">
      <c r="A9" s="90" t="s">
        <v>75</v>
      </c>
      <c r="B9" s="91" t="s">
        <v>63</v>
      </c>
      <c r="C9" s="91" t="s">
        <v>88</v>
      </c>
      <c r="D9" s="92" t="s">
        <v>89</v>
      </c>
      <c r="E9" s="91" t="s">
        <v>90</v>
      </c>
      <c r="F9" s="93" t="s">
        <v>92</v>
      </c>
      <c r="G9" s="94" t="s">
        <v>91</v>
      </c>
      <c r="H9" s="22"/>
      <c r="I9" s="22"/>
    </row>
    <row r="10" spans="1:11" ht="16.5">
      <c r="A10" s="95">
        <f>'Tổng hợp'!A4</f>
        <v>1</v>
      </c>
      <c r="B10" s="96" t="s">
        <v>504</v>
      </c>
      <c r="C10" s="96" t="str">
        <f>'Tổng hợp'!G4</f>
        <v>PGĐ</v>
      </c>
      <c r="D10" s="97">
        <f>'Tổng hợp'!O4</f>
        <v>0</v>
      </c>
      <c r="E10" s="98" t="e">
        <f>'Tổng hợp'!#REF!</f>
        <v>#REF!</v>
      </c>
      <c r="F10" s="99">
        <f>D10</f>
        <v>0</v>
      </c>
      <c r="G10" s="100"/>
      <c r="I10" s="63">
        <f>F10-12</f>
        <v>-12</v>
      </c>
    </row>
    <row r="11" spans="1:11" ht="16.5">
      <c r="A11" s="101">
        <f>'Tổng hợp'!A5</f>
        <v>2</v>
      </c>
      <c r="B11" s="96" t="s">
        <v>505</v>
      </c>
      <c r="C11" s="96" t="str">
        <f>'Tổng hợp'!G5</f>
        <v>PGĐ</v>
      </c>
      <c r="D11" s="97">
        <f>'Tổng hợp'!O5</f>
        <v>0</v>
      </c>
      <c r="E11" s="98" t="e">
        <f>'Tổng hợp'!#REF!</f>
        <v>#REF!</v>
      </c>
      <c r="F11" s="99">
        <f t="shared" ref="F11:F34" si="0">D11</f>
        <v>0</v>
      </c>
      <c r="G11" s="100"/>
      <c r="I11" s="63">
        <f t="shared" ref="I11:I34" si="1">F11-12</f>
        <v>-12</v>
      </c>
    </row>
    <row r="12" spans="1:11" ht="16.5">
      <c r="A12" s="101">
        <f>'Tổng hợp'!A6</f>
        <v>3</v>
      </c>
      <c r="B12" s="96" t="s">
        <v>506</v>
      </c>
      <c r="C12" s="96" t="str">
        <f>'Tổng hợp'!G6</f>
        <v>Trưởng phòng ĐT</v>
      </c>
      <c r="D12" s="97">
        <f>'Tổng hợp'!O6</f>
        <v>0</v>
      </c>
      <c r="E12" s="98" t="e">
        <f>'Tổng hợp'!#REF!</f>
        <v>#REF!</v>
      </c>
      <c r="F12" s="99">
        <f t="shared" si="0"/>
        <v>0</v>
      </c>
      <c r="G12" s="100"/>
      <c r="I12" s="63">
        <f t="shared" si="1"/>
        <v>-12</v>
      </c>
    </row>
    <row r="13" spans="1:11" ht="16.5">
      <c r="A13" s="95">
        <f>'Tổng hợp'!A7</f>
        <v>4</v>
      </c>
      <c r="B13" s="96" t="s">
        <v>507</v>
      </c>
      <c r="C13" s="96" t="str">
        <f>'Tổng hợp'!G7</f>
        <v>Trưởng phòng HC</v>
      </c>
      <c r="D13" s="97">
        <f>'Tổng hợp'!O7</f>
        <v>0</v>
      </c>
      <c r="E13" s="98" t="e">
        <f>'Tổng hợp'!#REF!</f>
        <v>#REF!</v>
      </c>
      <c r="F13" s="99">
        <f t="shared" si="0"/>
        <v>0</v>
      </c>
      <c r="G13" s="100"/>
      <c r="I13" s="63">
        <f t="shared" si="1"/>
        <v>-12</v>
      </c>
    </row>
    <row r="14" spans="1:11" ht="16.5">
      <c r="A14" s="101">
        <f>'Tổng hợp'!A8</f>
        <v>5</v>
      </c>
      <c r="B14" s="96" t="s">
        <v>508</v>
      </c>
      <c r="C14" s="96" t="str">
        <f>'Tổng hợp'!G8</f>
        <v>Trưởng khoa QS</v>
      </c>
      <c r="D14" s="97">
        <f>'Tổng hợp'!O8</f>
        <v>0</v>
      </c>
      <c r="E14" s="98" t="e">
        <f>'Tổng hợp'!#REF!</f>
        <v>#REF!</v>
      </c>
      <c r="F14" s="99">
        <f t="shared" si="0"/>
        <v>0</v>
      </c>
      <c r="G14" s="100"/>
      <c r="I14" s="63">
        <f t="shared" si="1"/>
        <v>-12</v>
      </c>
    </row>
    <row r="15" spans="1:11" ht="16.5">
      <c r="A15" s="101">
        <f>'Tổng hợp'!A9</f>
        <v>6</v>
      </c>
      <c r="B15" s="96" t="s">
        <v>509</v>
      </c>
      <c r="C15" s="96" t="str">
        <f>'Tổng hợp'!G9</f>
        <v>Trưởng khoa CT</v>
      </c>
      <c r="D15" s="97">
        <f>'Tổng hợp'!O9</f>
        <v>0</v>
      </c>
      <c r="E15" s="98" t="e">
        <f>'Tổng hợp'!#REF!</f>
        <v>#REF!</v>
      </c>
      <c r="F15" s="99">
        <f t="shared" si="0"/>
        <v>0</v>
      </c>
      <c r="G15" s="100"/>
      <c r="I15" s="63">
        <f t="shared" si="1"/>
        <v>-12</v>
      </c>
    </row>
    <row r="16" spans="1:11" ht="16.5">
      <c r="A16" s="101">
        <f>'Tổng hợp'!A10</f>
        <v>7</v>
      </c>
      <c r="B16" s="96" t="s">
        <v>510</v>
      </c>
      <c r="C16" s="96" t="str">
        <f>'Tổng hợp'!G10</f>
        <v>P.Trưởng khoa QS</v>
      </c>
      <c r="D16" s="97">
        <f>'Tổng hợp'!O10</f>
        <v>0</v>
      </c>
      <c r="E16" s="98" t="e">
        <f>'Tổng hợp'!#REF!</f>
        <v>#REF!</v>
      </c>
      <c r="F16" s="99">
        <f t="shared" si="0"/>
        <v>0</v>
      </c>
      <c r="G16" s="100"/>
      <c r="I16" s="63">
        <f t="shared" si="1"/>
        <v>-12</v>
      </c>
    </row>
    <row r="17" spans="1:9" ht="16.5">
      <c r="A17" s="95">
        <f>'Tổng hợp'!A11</f>
        <v>8</v>
      </c>
      <c r="B17" s="96" t="s">
        <v>511</v>
      </c>
      <c r="C17" s="96" t="str">
        <f>'Tổng hợp'!G11</f>
        <v>P.Trưởng khoa CT</v>
      </c>
      <c r="D17" s="97">
        <f>'Tổng hợp'!O11</f>
        <v>0</v>
      </c>
      <c r="E17" s="98" t="e">
        <f>'Tổng hợp'!#REF!</f>
        <v>#REF!</v>
      </c>
      <c r="F17" s="99">
        <f t="shared" si="0"/>
        <v>0</v>
      </c>
      <c r="G17" s="100"/>
      <c r="I17" s="63">
        <f t="shared" si="1"/>
        <v>-12</v>
      </c>
    </row>
    <row r="18" spans="1:9" ht="16.5">
      <c r="A18" s="101">
        <f>'Tổng hợp'!A12</f>
        <v>9</v>
      </c>
      <c r="B18" s="96" t="s">
        <v>512</v>
      </c>
      <c r="C18" s="96" t="str">
        <f>'Tổng hợp'!G12</f>
        <v>Phó tr.phòng H.Cần</v>
      </c>
      <c r="D18" s="97">
        <f>'Tổng hợp'!O12</f>
        <v>0</v>
      </c>
      <c r="E18" s="98" t="e">
        <f>'Tổng hợp'!#REF!</f>
        <v>#REF!</v>
      </c>
      <c r="F18" s="99">
        <f t="shared" si="0"/>
        <v>0</v>
      </c>
      <c r="G18" s="100"/>
      <c r="I18" s="63">
        <f t="shared" si="1"/>
        <v>-12</v>
      </c>
    </row>
    <row r="19" spans="1:9" ht="16.5">
      <c r="A19" s="101">
        <f>'Tổng hợp'!A13</f>
        <v>10</v>
      </c>
      <c r="B19" s="96" t="s">
        <v>513</v>
      </c>
      <c r="C19" s="96" t="str">
        <f>'Tổng hợp'!G13</f>
        <v>Phó tr.phòng ĐT</v>
      </c>
      <c r="D19" s="97">
        <f>'Tổng hợp'!O13</f>
        <v>0</v>
      </c>
      <c r="E19" s="98" t="e">
        <f>'Tổng hợp'!#REF!</f>
        <v>#REF!</v>
      </c>
      <c r="F19" s="99">
        <f t="shared" si="0"/>
        <v>0</v>
      </c>
      <c r="G19" s="100"/>
      <c r="I19" s="63">
        <f t="shared" si="1"/>
        <v>-12</v>
      </c>
    </row>
    <row r="20" spans="1:9" ht="16.5">
      <c r="A20" s="101">
        <f>'Tổng hợp'!A14</f>
        <v>11</v>
      </c>
      <c r="B20" s="96" t="s">
        <v>514</v>
      </c>
      <c r="C20" s="96" t="str">
        <f>'Tổng hợp'!G14</f>
        <v>Phó tr.phòng H.Ch</v>
      </c>
      <c r="D20" s="97">
        <f>'Tổng hợp'!O14</f>
        <v>0</v>
      </c>
      <c r="E20" s="98" t="e">
        <f>'Tổng hợp'!#REF!</f>
        <v>#REF!</v>
      </c>
      <c r="F20" s="99">
        <f t="shared" si="0"/>
        <v>0</v>
      </c>
      <c r="G20" s="100"/>
      <c r="I20" s="63">
        <f t="shared" si="1"/>
        <v>-12</v>
      </c>
    </row>
    <row r="21" spans="1:9" ht="16.5">
      <c r="A21" s="95">
        <f>'Tổng hợp'!A15</f>
        <v>12</v>
      </c>
      <c r="B21" s="96" t="s">
        <v>515</v>
      </c>
      <c r="C21" s="96" t="str">
        <f>'Tổng hợp'!G15</f>
        <v>Trưởng B.môn D3</v>
      </c>
      <c r="D21" s="97">
        <f>'Tổng hợp'!O15</f>
        <v>0</v>
      </c>
      <c r="E21" s="98" t="e">
        <f>'Tổng hợp'!#REF!</f>
        <v>#REF!</v>
      </c>
      <c r="F21" s="99">
        <f t="shared" si="0"/>
        <v>0</v>
      </c>
      <c r="G21" s="100"/>
      <c r="I21" s="63">
        <f t="shared" si="1"/>
        <v>-12</v>
      </c>
    </row>
    <row r="22" spans="1:9" ht="16.5">
      <c r="A22" s="101">
        <f>'Tổng hợp'!A16</f>
        <v>13</v>
      </c>
      <c r="B22" s="96" t="s">
        <v>516</v>
      </c>
      <c r="C22" s="96" t="str">
        <f>'Tổng hợp'!G16</f>
        <v>Trưởng B.môn D4</v>
      </c>
      <c r="D22" s="97">
        <f>'Tổng hợp'!O16</f>
        <v>0</v>
      </c>
      <c r="E22" s="98" t="e">
        <f>'Tổng hợp'!#REF!</f>
        <v>#REF!</v>
      </c>
      <c r="F22" s="99">
        <f t="shared" si="0"/>
        <v>0</v>
      </c>
      <c r="G22" s="100"/>
      <c r="I22" s="63">
        <f t="shared" si="1"/>
        <v>-12</v>
      </c>
    </row>
    <row r="23" spans="1:9" ht="16.5">
      <c r="A23" s="101">
        <f>'Tổng hợp'!A17</f>
        <v>14</v>
      </c>
      <c r="B23" s="96" t="s">
        <v>517</v>
      </c>
      <c r="C23" s="96" t="str">
        <f>'Tổng hợp'!G17</f>
        <v>Trưởng B.môn D2</v>
      </c>
      <c r="D23" s="97">
        <f>'Tổng hợp'!O17</f>
        <v>0</v>
      </c>
      <c r="E23" s="98" t="e">
        <f>'Tổng hợp'!#REF!</f>
        <v>#REF!</v>
      </c>
      <c r="F23" s="99">
        <f t="shared" si="0"/>
        <v>0</v>
      </c>
      <c r="G23" s="100"/>
      <c r="I23" s="63">
        <f t="shared" si="1"/>
        <v>-12</v>
      </c>
    </row>
    <row r="24" spans="1:9" ht="16.5">
      <c r="A24" s="101">
        <f>'Tổng hợp'!A18</f>
        <v>15</v>
      </c>
      <c r="B24" s="96" t="s">
        <v>518</v>
      </c>
      <c r="C24" s="96" t="str">
        <f>'Tổng hợp'!G18</f>
        <v>Trưởng B.môn D4</v>
      </c>
      <c r="D24" s="97">
        <f>'Tổng hợp'!O18</f>
        <v>0</v>
      </c>
      <c r="E24" s="98" t="e">
        <f>'Tổng hợp'!#REF!</f>
        <v>#REF!</v>
      </c>
      <c r="F24" s="99">
        <f t="shared" si="0"/>
        <v>0</v>
      </c>
      <c r="G24" s="100"/>
      <c r="I24" s="63">
        <f t="shared" si="1"/>
        <v>-12</v>
      </c>
    </row>
    <row r="25" spans="1:9" ht="16.5">
      <c r="A25" s="95">
        <f>'Tổng hợp'!A19</f>
        <v>16</v>
      </c>
      <c r="B25" s="96" t="s">
        <v>519</v>
      </c>
      <c r="C25" s="96" t="str">
        <f>'Tổng hợp'!G19</f>
        <v>Trợ lý</v>
      </c>
      <c r="D25" s="97">
        <f>'Tổng hợp'!O19</f>
        <v>0</v>
      </c>
      <c r="E25" s="98" t="e">
        <f>'Tổng hợp'!#REF!</f>
        <v>#REF!</v>
      </c>
      <c r="F25" s="99">
        <f t="shared" si="0"/>
        <v>0</v>
      </c>
      <c r="G25" s="100"/>
      <c r="I25" s="63">
        <f t="shared" si="1"/>
        <v>-12</v>
      </c>
    </row>
    <row r="26" spans="1:9" ht="16.5">
      <c r="A26" s="101">
        <f>'Tổng hợp'!A20</f>
        <v>17</v>
      </c>
      <c r="B26" s="96" t="s">
        <v>520</v>
      </c>
      <c r="C26" s="96" t="str">
        <f>'Tổng hợp'!G20</f>
        <v>Trợ lý</v>
      </c>
      <c r="D26" s="97">
        <f>'Tổng hợp'!O20</f>
        <v>0</v>
      </c>
      <c r="E26" s="98" t="e">
        <f>'Tổng hợp'!#REF!</f>
        <v>#REF!</v>
      </c>
      <c r="F26" s="99">
        <f t="shared" si="0"/>
        <v>0</v>
      </c>
      <c r="G26" s="100"/>
      <c r="I26" s="63">
        <f t="shared" si="1"/>
        <v>-12</v>
      </c>
    </row>
    <row r="27" spans="1:9" ht="16.5">
      <c r="A27" s="101">
        <f>'Tổng hợp'!A21</f>
        <v>18</v>
      </c>
      <c r="B27" s="96" t="s">
        <v>521</v>
      </c>
      <c r="C27" s="96" t="str">
        <f>'Tổng hợp'!G21</f>
        <v>Trợ lý</v>
      </c>
      <c r="D27" s="97">
        <f>'Tổng hợp'!O21</f>
        <v>0</v>
      </c>
      <c r="E27" s="98" t="e">
        <f>'Tổng hợp'!#REF!</f>
        <v>#REF!</v>
      </c>
      <c r="F27" s="99">
        <f t="shared" si="0"/>
        <v>0</v>
      </c>
      <c r="G27" s="100"/>
      <c r="I27" s="63">
        <f t="shared" si="1"/>
        <v>-12</v>
      </c>
    </row>
    <row r="28" spans="1:9" ht="16.5">
      <c r="A28" s="101">
        <f>'Tổng hợp'!A22</f>
        <v>19</v>
      </c>
      <c r="B28" s="96" t="s">
        <v>522</v>
      </c>
      <c r="C28" s="96" t="str">
        <f>'Tổng hợp'!G22</f>
        <v>Giảng viên khoa CT</v>
      </c>
      <c r="D28" s="97">
        <f>'Tổng hợp'!O22</f>
        <v>0</v>
      </c>
      <c r="E28" s="98" t="e">
        <f>'Tổng hợp'!#REF!</f>
        <v>#REF!</v>
      </c>
      <c r="F28" s="99">
        <f t="shared" si="0"/>
        <v>0</v>
      </c>
      <c r="G28" s="100"/>
      <c r="I28" s="63">
        <f t="shared" si="1"/>
        <v>-12</v>
      </c>
    </row>
    <row r="29" spans="1:9" ht="16.5">
      <c r="A29" s="95">
        <f>'Tổng hợp'!A23</f>
        <v>20</v>
      </c>
      <c r="B29" s="96" t="s">
        <v>523</v>
      </c>
      <c r="C29" s="96" t="str">
        <f>'Tổng hợp'!G23</f>
        <v>Giảng viên khoa QS</v>
      </c>
      <c r="D29" s="97">
        <f>'Tổng hợp'!O23</f>
        <v>0</v>
      </c>
      <c r="E29" s="98" t="e">
        <f>'Tổng hợp'!#REF!</f>
        <v>#REF!</v>
      </c>
      <c r="F29" s="99">
        <f t="shared" si="0"/>
        <v>0</v>
      </c>
      <c r="G29" s="100"/>
      <c r="I29" s="63">
        <f t="shared" si="1"/>
        <v>-12</v>
      </c>
    </row>
    <row r="30" spans="1:9" ht="16.5">
      <c r="A30" s="101">
        <f>'Tổng hợp'!A24</f>
        <v>21</v>
      </c>
      <c r="B30" s="96" t="s">
        <v>524</v>
      </c>
      <c r="C30" s="96" t="str">
        <f>'Tổng hợp'!G24</f>
        <v>Giảng viên khoa QS</v>
      </c>
      <c r="D30" s="97">
        <f>'Tổng hợp'!O24</f>
        <v>0</v>
      </c>
      <c r="E30" s="98" t="e">
        <f>'Tổng hợp'!#REF!</f>
        <v>#REF!</v>
      </c>
      <c r="F30" s="99">
        <f t="shared" si="0"/>
        <v>0</v>
      </c>
      <c r="G30" s="100"/>
      <c r="I30" s="63">
        <f t="shared" si="1"/>
        <v>-12</v>
      </c>
    </row>
    <row r="31" spans="1:9" ht="16.5">
      <c r="A31" s="101">
        <f>'Tổng hợp'!A25</f>
        <v>22</v>
      </c>
      <c r="B31" s="96" t="s">
        <v>525</v>
      </c>
      <c r="C31" s="96" t="str">
        <f>'Tổng hợp'!G25</f>
        <v>Giảng viên khoa QS</v>
      </c>
      <c r="D31" s="97">
        <f>'Tổng hợp'!O25</f>
        <v>0</v>
      </c>
      <c r="E31" s="98" t="e">
        <f>'Tổng hợp'!#REF!</f>
        <v>#REF!</v>
      </c>
      <c r="F31" s="99">
        <f t="shared" si="0"/>
        <v>0</v>
      </c>
      <c r="G31" s="100"/>
      <c r="I31" s="63">
        <f t="shared" si="1"/>
        <v>-12</v>
      </c>
    </row>
    <row r="32" spans="1:9" ht="16.5">
      <c r="A32" s="101">
        <f>'Tổng hợp'!A26</f>
        <v>23</v>
      </c>
      <c r="B32" s="96" t="s">
        <v>526</v>
      </c>
      <c r="C32" s="96" t="str">
        <f>'Tổng hợp'!G26</f>
        <v>Giảng viên khoa QS</v>
      </c>
      <c r="D32" s="97">
        <f>'Tổng hợp'!O26</f>
        <v>0</v>
      </c>
      <c r="E32" s="98" t="e">
        <f>'Tổng hợp'!#REF!</f>
        <v>#REF!</v>
      </c>
      <c r="F32" s="99">
        <f t="shared" si="0"/>
        <v>0</v>
      </c>
      <c r="G32" s="102"/>
      <c r="I32" s="63">
        <f t="shared" si="1"/>
        <v>-12</v>
      </c>
    </row>
    <row r="33" spans="1:9" ht="16.5">
      <c r="A33" s="95">
        <f>'Tổng hợp'!A27</f>
        <v>24</v>
      </c>
      <c r="B33" s="96" t="s">
        <v>527</v>
      </c>
      <c r="C33" s="96" t="str">
        <f>'Tổng hợp'!G27</f>
        <v>Giảng viên khoa CT</v>
      </c>
      <c r="D33" s="97">
        <f>'Tổng hợp'!O27</f>
        <v>0</v>
      </c>
      <c r="E33" s="98" t="e">
        <f>'Tổng hợp'!#REF!</f>
        <v>#REF!</v>
      </c>
      <c r="F33" s="99">
        <f t="shared" si="0"/>
        <v>0</v>
      </c>
      <c r="G33" s="102"/>
      <c r="I33" s="63">
        <f t="shared" si="1"/>
        <v>-12</v>
      </c>
    </row>
    <row r="34" spans="1:9" ht="16.5">
      <c r="A34" s="101">
        <f>'Tổng hợp'!A28</f>
        <v>25</v>
      </c>
      <c r="B34" s="96" t="s">
        <v>528</v>
      </c>
      <c r="C34" s="96" t="str">
        <f>'Tổng hợp'!G28</f>
        <v>Giảng viên khoa CT</v>
      </c>
      <c r="D34" s="97">
        <f>'Tổng hợp'!O28</f>
        <v>0</v>
      </c>
      <c r="E34" s="98" t="e">
        <f>'Tổng hợp'!#REF!</f>
        <v>#REF!</v>
      </c>
      <c r="F34" s="99">
        <f t="shared" si="0"/>
        <v>0</v>
      </c>
      <c r="G34" s="102"/>
      <c r="I34" s="63">
        <f t="shared" si="1"/>
        <v>-12</v>
      </c>
    </row>
    <row r="35" spans="1:9" ht="24" customHeight="1" thickBot="1">
      <c r="A35" s="623" t="s">
        <v>94</v>
      </c>
      <c r="B35" s="624"/>
      <c r="C35" s="624"/>
      <c r="D35" s="103">
        <f>SUM(D10:D34)</f>
        <v>0</v>
      </c>
      <c r="E35" s="103" t="e">
        <f>SUM(E10:E34)</f>
        <v>#REF!</v>
      </c>
      <c r="F35" s="103">
        <f>SUM(F10:F34)</f>
        <v>0</v>
      </c>
      <c r="G35" s="104"/>
    </row>
    <row r="36" spans="1:9" ht="16.5" customHeight="1">
      <c r="A36" s="625" t="s">
        <v>45</v>
      </c>
      <c r="B36" s="625"/>
      <c r="C36" s="625"/>
      <c r="D36" s="626" t="s">
        <v>95</v>
      </c>
      <c r="E36" s="626"/>
      <c r="F36" s="626"/>
      <c r="G36" s="626"/>
    </row>
    <row r="37" spans="1:9" ht="16.5" customHeight="1">
      <c r="A37" s="625"/>
      <c r="B37" s="625"/>
      <c r="C37" s="625"/>
      <c r="D37" s="625"/>
      <c r="E37" s="625"/>
      <c r="F37" s="625"/>
      <c r="G37" s="625"/>
    </row>
    <row r="38" spans="1:9" ht="16.5">
      <c r="A38" s="106"/>
      <c r="B38" s="106"/>
      <c r="C38" s="106"/>
      <c r="D38" s="105"/>
      <c r="E38" s="23"/>
      <c r="F38" s="107"/>
      <c r="G38" s="23"/>
    </row>
    <row r="39" spans="1:9" ht="16.5">
      <c r="A39" s="106"/>
      <c r="B39" s="106"/>
      <c r="C39" s="106"/>
      <c r="D39" s="105"/>
      <c r="E39" s="23"/>
      <c r="F39" s="107"/>
      <c r="G39" s="23"/>
    </row>
    <row r="40" spans="1:9" ht="16.5">
      <c r="A40" s="106"/>
      <c r="B40" s="106"/>
      <c r="C40" s="106"/>
      <c r="D40" s="105"/>
      <c r="E40" s="23"/>
      <c r="F40" s="107"/>
      <c r="G40" s="23"/>
    </row>
    <row r="41" spans="1:9" ht="16.5">
      <c r="A41" s="106"/>
      <c r="B41" s="106"/>
      <c r="C41" s="106"/>
      <c r="D41" s="105"/>
      <c r="E41" s="23"/>
      <c r="F41" s="107"/>
      <c r="G41" s="23"/>
    </row>
    <row r="42" spans="1:9" ht="16.5" customHeight="1">
      <c r="A42" s="625" t="s">
        <v>124</v>
      </c>
      <c r="B42" s="625"/>
      <c r="C42" s="625"/>
      <c r="D42" s="625" t="s">
        <v>118</v>
      </c>
      <c r="E42" s="625"/>
      <c r="F42" s="625"/>
      <c r="G42" s="625"/>
    </row>
    <row r="43" spans="1:9" ht="16.5" customHeight="1">
      <c r="A43" s="625"/>
      <c r="B43" s="625"/>
      <c r="C43" s="625"/>
      <c r="D43" s="625"/>
      <c r="E43" s="625"/>
      <c r="F43" s="625"/>
      <c r="G43" s="625"/>
    </row>
  </sheetData>
  <mergeCells count="15">
    <mergeCell ref="D7:G7"/>
    <mergeCell ref="D8:G8"/>
    <mergeCell ref="A35:C35"/>
    <mergeCell ref="A36:C37"/>
    <mergeCell ref="A42:C43"/>
    <mergeCell ref="D36:G37"/>
    <mergeCell ref="D42:G43"/>
    <mergeCell ref="D4:G4"/>
    <mergeCell ref="D5:G5"/>
    <mergeCell ref="D6:G6"/>
    <mergeCell ref="A1:C1"/>
    <mergeCell ref="A2:C2"/>
    <mergeCell ref="D1:G1"/>
    <mergeCell ref="D2:G2"/>
    <mergeCell ref="D3:G3"/>
  </mergeCells>
  <conditionalFormatting sqref="E10:E34">
    <cfRule type="cellIs" dxfId="4" priority="3" operator="equal">
      <formula>0</formula>
    </cfRule>
  </conditionalFormatting>
  <conditionalFormatting sqref="G10:G34">
    <cfRule type="containsText" dxfId="3" priority="2" operator="containsText" text="0">
      <formula>NOT(ISERROR(SEARCH("0",G10)))</formula>
    </cfRule>
  </conditionalFormatting>
  <conditionalFormatting sqref="D1:G8">
    <cfRule type="cellIs" dxfId="2" priority="1" operator="equal">
      <formula>0</formula>
    </cfRule>
  </conditionalFormatting>
  <pageMargins left="0.28999999999999998" right="0.23" top="0.37" bottom="0.38"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B0F0"/>
  </sheetPr>
  <dimension ref="A1:G69"/>
  <sheetViews>
    <sheetView workbookViewId="0">
      <selection activeCell="H27" sqref="H27"/>
    </sheetView>
  </sheetViews>
  <sheetFormatPr defaultColWidth="9" defaultRowHeight="14"/>
  <cols>
    <col min="1" max="1" width="8.25" style="69" customWidth="1"/>
    <col min="2" max="2" width="21.4140625" style="3" customWidth="1"/>
    <col min="3" max="3" width="11.75" style="69" customWidth="1"/>
    <col min="4" max="4" width="30.58203125" style="63" customWidth="1"/>
    <col min="5" max="5" width="27" style="3" customWidth="1"/>
    <col min="6" max="16384" width="9" style="3"/>
  </cols>
  <sheetData>
    <row r="1" spans="1:7" ht="21" customHeight="1">
      <c r="A1" s="632" t="s">
        <v>84</v>
      </c>
      <c r="B1" s="632"/>
      <c r="C1" s="632"/>
      <c r="D1" s="629" t="s">
        <v>86</v>
      </c>
      <c r="E1" s="629"/>
      <c r="F1" s="24"/>
      <c r="G1" s="24"/>
    </row>
    <row r="2" spans="1:7" ht="21" customHeight="1">
      <c r="A2" s="629" t="s">
        <v>85</v>
      </c>
      <c r="B2" s="629"/>
      <c r="C2" s="629"/>
      <c r="D2" s="629" t="s">
        <v>87</v>
      </c>
      <c r="E2" s="629"/>
      <c r="F2" s="24"/>
      <c r="G2" s="24"/>
    </row>
    <row r="3" spans="1:7" ht="21" customHeight="1">
      <c r="D3" s="630" t="s">
        <v>465</v>
      </c>
      <c r="E3" s="630"/>
      <c r="F3" s="25"/>
      <c r="G3" s="25"/>
    </row>
    <row r="4" spans="1:7" ht="21" customHeight="1">
      <c r="D4" s="618" t="s">
        <v>227</v>
      </c>
      <c r="E4" s="618"/>
      <c r="F4" s="23"/>
      <c r="G4" s="23"/>
    </row>
    <row r="5" spans="1:7" ht="21" customHeight="1">
      <c r="D5" s="631" t="e">
        <f>lichhoc!#REF!</f>
        <v>#REF!</v>
      </c>
      <c r="E5" s="631"/>
      <c r="F5" s="24"/>
      <c r="G5" s="24"/>
    </row>
    <row r="6" spans="1:7" ht="21" customHeight="1">
      <c r="D6" s="627"/>
      <c r="E6" s="627"/>
      <c r="F6" s="21"/>
      <c r="G6" s="21"/>
    </row>
    <row r="7" spans="1:7" ht="21" customHeight="1">
      <c r="D7" s="627"/>
      <c r="E7" s="627"/>
      <c r="F7" s="21"/>
      <c r="G7" s="21"/>
    </row>
    <row r="8" spans="1:7" ht="20.149999999999999" customHeight="1">
      <c r="D8" s="627"/>
      <c r="E8" s="627"/>
      <c r="F8" s="7"/>
      <c r="G8" s="7"/>
    </row>
    <row r="9" spans="1:7" ht="20.149999999999999" customHeight="1" thickBot="1">
      <c r="D9" s="633" t="str">
        <f>lichhoc!H16</f>
        <v>Từ ngày 30 tháng 10 đến ngày 04 tháng 12 năm 2022</v>
      </c>
      <c r="E9" s="633"/>
    </row>
    <row r="10" spans="1:7" ht="20.149999999999999" customHeight="1" thickBot="1">
      <c r="A10" s="26" t="s">
        <v>75</v>
      </c>
      <c r="B10" s="27" t="s">
        <v>96</v>
      </c>
      <c r="C10" s="27" t="s">
        <v>97</v>
      </c>
      <c r="D10" s="65" t="s">
        <v>98</v>
      </c>
      <c r="E10" s="28" t="s">
        <v>91</v>
      </c>
      <c r="F10" s="60"/>
    </row>
    <row r="11" spans="1:7" ht="20.149999999999999" customHeight="1">
      <c r="A11" s="72">
        <v>1</v>
      </c>
      <c r="B11" s="29" t="e">
        <f>'Tổng hợp'!B29</f>
        <v>#REF!</v>
      </c>
      <c r="C11" s="110" t="s">
        <v>114</v>
      </c>
      <c r="D11" s="66">
        <f>'Tổng hợp'!O29</f>
        <v>0</v>
      </c>
      <c r="E11" s="30"/>
    </row>
    <row r="12" spans="1:7" ht="20.149999999999999" customHeight="1">
      <c r="A12" s="73">
        <v>2</v>
      </c>
      <c r="B12" s="29" t="e">
        <f>'Tổng hợp'!B30</f>
        <v>#REF!</v>
      </c>
      <c r="C12" s="111" t="s">
        <v>114</v>
      </c>
      <c r="D12" s="66">
        <f>'Tổng hợp'!O30</f>
        <v>0</v>
      </c>
      <c r="E12" s="31"/>
    </row>
    <row r="13" spans="1:7" ht="21" customHeight="1">
      <c r="A13" s="73">
        <v>3</v>
      </c>
      <c r="B13" s="29" t="e">
        <f>'Tổng hợp'!B31</f>
        <v>#REF!</v>
      </c>
      <c r="C13" s="111" t="s">
        <v>99</v>
      </c>
      <c r="D13" s="66">
        <f>'Tổng hợp'!O31</f>
        <v>0</v>
      </c>
      <c r="E13" s="31"/>
    </row>
    <row r="14" spans="1:7" ht="21" customHeight="1">
      <c r="A14" s="73">
        <v>4</v>
      </c>
      <c r="B14" s="29" t="e">
        <f>'Tổng hợp'!B32</f>
        <v>#REF!</v>
      </c>
      <c r="C14" s="111" t="s">
        <v>100</v>
      </c>
      <c r="D14" s="66">
        <f>'Tổng hợp'!O32</f>
        <v>0</v>
      </c>
      <c r="E14" s="31"/>
    </row>
    <row r="15" spans="1:7" ht="21" customHeight="1">
      <c r="A15" s="73">
        <v>5</v>
      </c>
      <c r="B15" s="29" t="e">
        <f>'Tổng hợp'!B33</f>
        <v>#REF!</v>
      </c>
      <c r="C15" s="111" t="s">
        <v>114</v>
      </c>
      <c r="D15" s="66">
        <f>'Tổng hợp'!O33</f>
        <v>0</v>
      </c>
      <c r="E15" s="31"/>
    </row>
    <row r="16" spans="1:7" ht="21" customHeight="1">
      <c r="A16" s="73">
        <v>6</v>
      </c>
      <c r="B16" s="29" t="e">
        <f>'Tổng hợp'!B34</f>
        <v>#REF!</v>
      </c>
      <c r="C16" s="111" t="s">
        <v>100</v>
      </c>
      <c r="D16" s="66">
        <f>'Tổng hợp'!O34</f>
        <v>0</v>
      </c>
      <c r="E16" s="31"/>
    </row>
    <row r="17" spans="1:5" ht="21" customHeight="1">
      <c r="A17" s="73">
        <v>7</v>
      </c>
      <c r="B17" s="29" t="e">
        <f>'Tổng hợp'!B35</f>
        <v>#REF!</v>
      </c>
      <c r="C17" s="111" t="s">
        <v>100</v>
      </c>
      <c r="D17" s="66">
        <f>'Tổng hợp'!O35</f>
        <v>0</v>
      </c>
      <c r="E17" s="31"/>
    </row>
    <row r="18" spans="1:5" ht="21" customHeight="1">
      <c r="A18" s="73">
        <v>8</v>
      </c>
      <c r="B18" s="29" t="e">
        <f>'Tổng hợp'!B36</f>
        <v>#REF!</v>
      </c>
      <c r="C18" s="111" t="s">
        <v>114</v>
      </c>
      <c r="D18" s="66">
        <f>'Tổng hợp'!O36</f>
        <v>0</v>
      </c>
      <c r="E18" s="31"/>
    </row>
    <row r="19" spans="1:5" ht="21" customHeight="1">
      <c r="A19" s="73">
        <v>9</v>
      </c>
      <c r="B19" s="29" t="e">
        <f>'Tổng hợp'!B37</f>
        <v>#REF!</v>
      </c>
      <c r="C19" s="111" t="s">
        <v>100</v>
      </c>
      <c r="D19" s="66">
        <f>'Tổng hợp'!O37</f>
        <v>0</v>
      </c>
      <c r="E19" s="31"/>
    </row>
    <row r="20" spans="1:5" ht="21" customHeight="1">
      <c r="A20" s="73">
        <v>10</v>
      </c>
      <c r="B20" s="29" t="e">
        <f>'Tổng hợp'!B38</f>
        <v>#REF!</v>
      </c>
      <c r="C20" s="111" t="s">
        <v>100</v>
      </c>
      <c r="D20" s="66">
        <f>'Tổng hợp'!O38</f>
        <v>0</v>
      </c>
      <c r="E20" s="31"/>
    </row>
    <row r="21" spans="1:5" ht="21" customHeight="1">
      <c r="A21" s="73">
        <v>11</v>
      </c>
      <c r="B21" s="29" t="e">
        <f>'Tổng hợp'!B39</f>
        <v>#REF!</v>
      </c>
      <c r="C21" s="112" t="s">
        <v>100</v>
      </c>
      <c r="D21" s="66">
        <f>'Tổng hợp'!O39</f>
        <v>0</v>
      </c>
      <c r="E21" s="50"/>
    </row>
    <row r="22" spans="1:5" ht="21" customHeight="1">
      <c r="A22" s="73">
        <v>12</v>
      </c>
      <c r="B22" s="29" t="e">
        <f>'Tổng hợp'!B40</f>
        <v>#REF!</v>
      </c>
      <c r="C22" s="112" t="s">
        <v>100</v>
      </c>
      <c r="D22" s="66">
        <f>'Tổng hợp'!O40</f>
        <v>0</v>
      </c>
      <c r="E22" s="50"/>
    </row>
    <row r="23" spans="1:5" ht="21" customHeight="1">
      <c r="A23" s="73">
        <v>13</v>
      </c>
      <c r="B23" s="29" t="e">
        <f>'Tổng hợp'!B41</f>
        <v>#REF!</v>
      </c>
      <c r="C23" s="112" t="s">
        <v>100</v>
      </c>
      <c r="D23" s="66">
        <f>'Tổng hợp'!O41</f>
        <v>0</v>
      </c>
      <c r="E23" s="50"/>
    </row>
    <row r="24" spans="1:5" ht="21" customHeight="1">
      <c r="A24" s="73">
        <v>14</v>
      </c>
      <c r="B24" s="29" t="e">
        <f>'Tổng hợp'!B42</f>
        <v>#REF!</v>
      </c>
      <c r="C24" s="112" t="s">
        <v>100</v>
      </c>
      <c r="D24" s="66">
        <f>'Tổng hợp'!O42</f>
        <v>0</v>
      </c>
      <c r="E24" s="50"/>
    </row>
    <row r="25" spans="1:5" ht="21" customHeight="1">
      <c r="A25" s="73">
        <v>15</v>
      </c>
      <c r="B25" s="29" t="e">
        <f>'Tổng hợp'!B43</f>
        <v>#REF!</v>
      </c>
      <c r="C25" s="112" t="s">
        <v>100</v>
      </c>
      <c r="D25" s="66">
        <f>'Tổng hợp'!O43</f>
        <v>0</v>
      </c>
      <c r="E25" s="50"/>
    </row>
    <row r="26" spans="1:5" ht="21" customHeight="1">
      <c r="A26" s="73">
        <v>16</v>
      </c>
      <c r="B26" s="29" t="e">
        <f>'Tổng hợp'!B44</f>
        <v>#REF!</v>
      </c>
      <c r="C26" s="112" t="s">
        <v>100</v>
      </c>
      <c r="D26" s="66">
        <f>'Tổng hợp'!O44</f>
        <v>0</v>
      </c>
      <c r="E26" s="50"/>
    </row>
    <row r="27" spans="1:5" ht="21" customHeight="1">
      <c r="A27" s="73">
        <v>17</v>
      </c>
      <c r="B27" s="29" t="e">
        <f>'Tổng hợp'!B45</f>
        <v>#REF!</v>
      </c>
      <c r="C27" s="112" t="s">
        <v>100</v>
      </c>
      <c r="D27" s="66">
        <f>'Tổng hợp'!O45</f>
        <v>0</v>
      </c>
      <c r="E27" s="50"/>
    </row>
    <row r="28" spans="1:5" ht="21" customHeight="1">
      <c r="A28" s="73">
        <v>18</v>
      </c>
      <c r="B28" s="29" t="e">
        <f>'Tổng hợp'!B46</f>
        <v>#REF!</v>
      </c>
      <c r="C28" s="112" t="s">
        <v>100</v>
      </c>
      <c r="D28" s="66">
        <f>'Tổng hợp'!O46</f>
        <v>0</v>
      </c>
      <c r="E28" s="50"/>
    </row>
    <row r="29" spans="1:5" ht="21" customHeight="1" thickBot="1">
      <c r="A29" s="634" t="s">
        <v>94</v>
      </c>
      <c r="B29" s="635"/>
      <c r="C29" s="636"/>
      <c r="D29" s="67">
        <f>SUM(D11:D24)</f>
        <v>0</v>
      </c>
      <c r="E29" s="32"/>
    </row>
    <row r="30" spans="1:5" ht="21" customHeight="1">
      <c r="A30" s="637" t="s">
        <v>45</v>
      </c>
      <c r="B30" s="637"/>
      <c r="C30" s="637"/>
      <c r="D30" s="637" t="s">
        <v>95</v>
      </c>
      <c r="E30" s="637"/>
    </row>
    <row r="31" spans="1:5" ht="21" customHeight="1">
      <c r="A31" s="628"/>
      <c r="B31" s="628"/>
      <c r="C31" s="628"/>
      <c r="D31" s="628"/>
      <c r="E31" s="628"/>
    </row>
    <row r="32" spans="1:5" ht="20.149999999999999" customHeight="1"/>
    <row r="33" spans="1:5" ht="20.149999999999999" customHeight="1"/>
    <row r="34" spans="1:5" ht="20.149999999999999" customHeight="1"/>
    <row r="35" spans="1:5" ht="20.149999999999999" customHeight="1"/>
    <row r="36" spans="1:5" ht="20.149999999999999" customHeight="1">
      <c r="A36" s="628" t="s">
        <v>124</v>
      </c>
      <c r="B36" s="628"/>
      <c r="C36" s="628"/>
      <c r="D36" s="628" t="s">
        <v>118</v>
      </c>
      <c r="E36" s="628"/>
    </row>
    <row r="37" spans="1:5" ht="20.149999999999999" customHeight="1">
      <c r="A37" s="628"/>
      <c r="B37" s="628"/>
      <c r="C37" s="628"/>
      <c r="D37" s="628"/>
      <c r="E37" s="628"/>
    </row>
    <row r="38" spans="1:5" ht="20.149999999999999" customHeight="1">
      <c r="A38" s="61"/>
      <c r="B38" s="61"/>
      <c r="C38" s="61"/>
      <c r="D38" s="68"/>
      <c r="E38" s="61"/>
    </row>
    <row r="39" spans="1:5" ht="20.149999999999999" customHeight="1">
      <c r="A39" s="61"/>
      <c r="B39" s="61"/>
      <c r="C39" s="61"/>
      <c r="D39" s="68"/>
      <c r="E39" s="61"/>
    </row>
    <row r="40" spans="1:5" ht="20.149999999999999" customHeight="1">
      <c r="A40" s="61"/>
      <c r="B40" s="61"/>
      <c r="C40" s="61"/>
      <c r="D40" s="68"/>
      <c r="E40" s="61"/>
    </row>
    <row r="41" spans="1:5" ht="20.149999999999999" customHeight="1">
      <c r="A41" s="61"/>
      <c r="B41" s="61"/>
      <c r="C41" s="61"/>
      <c r="D41" s="68"/>
      <c r="E41" s="61"/>
    </row>
    <row r="42" spans="1:5" ht="20.149999999999999" customHeight="1">
      <c r="A42" s="61"/>
      <c r="B42" s="61"/>
      <c r="C42" s="61"/>
      <c r="D42" s="68"/>
      <c r="E42" s="61"/>
    </row>
    <row r="43" spans="1:5" ht="20.149999999999999" customHeight="1">
      <c r="A43" s="61"/>
      <c r="B43" s="61"/>
      <c r="C43" s="2"/>
      <c r="D43" s="68"/>
      <c r="E43" s="61"/>
    </row>
    <row r="44" spans="1:5" ht="20.149999999999999" customHeight="1">
      <c r="A44" s="61"/>
      <c r="B44" s="61"/>
      <c r="C44" s="2"/>
      <c r="D44" s="68"/>
      <c r="E44" s="61"/>
    </row>
    <row r="45" spans="1:5" ht="20.149999999999999" customHeight="1">
      <c r="A45" s="61"/>
      <c r="B45" s="61"/>
      <c r="C45" s="2"/>
      <c r="D45" s="68"/>
      <c r="E45" s="61"/>
    </row>
    <row r="46" spans="1:5" ht="20.149999999999999" customHeight="1">
      <c r="A46" s="61"/>
      <c r="B46" s="61"/>
      <c r="C46" s="2"/>
      <c r="D46" s="68"/>
      <c r="E46" s="61"/>
    </row>
    <row r="47" spans="1:5" ht="20.149999999999999" customHeight="1">
      <c r="A47" s="61"/>
      <c r="B47" s="61"/>
      <c r="C47" s="2"/>
      <c r="D47" s="68"/>
      <c r="E47" s="61"/>
    </row>
    <row r="48" spans="1:5" ht="21" customHeight="1">
      <c r="A48" s="61"/>
      <c r="B48" s="61"/>
      <c r="C48" s="2"/>
      <c r="D48" s="68"/>
      <c r="E48" s="61"/>
    </row>
    <row r="49" spans="1:5" ht="20.149999999999999" customHeight="1">
      <c r="A49" s="61"/>
      <c r="B49" s="61"/>
      <c r="C49" s="61"/>
      <c r="D49" s="68"/>
      <c r="E49" s="61"/>
    </row>
    <row r="50" spans="1:5" ht="20.149999999999999" customHeight="1">
      <c r="A50" s="61"/>
      <c r="B50" s="61"/>
      <c r="C50" s="61"/>
      <c r="D50" s="68"/>
      <c r="E50" s="61"/>
    </row>
    <row r="51" spans="1:5" ht="20.149999999999999" customHeight="1">
      <c r="A51" s="61"/>
      <c r="B51" s="61"/>
      <c r="C51" s="61"/>
      <c r="D51" s="68"/>
      <c r="E51" s="61"/>
    </row>
    <row r="55" spans="1:5">
      <c r="A55" s="69" t="s">
        <v>120</v>
      </c>
    </row>
    <row r="56" spans="1:5">
      <c r="A56" s="69">
        <v>1</v>
      </c>
      <c r="B56" s="3" t="s">
        <v>127</v>
      </c>
      <c r="C56" s="69" t="s">
        <v>115</v>
      </c>
    </row>
    <row r="57" spans="1:5">
      <c r="A57" s="69">
        <v>2</v>
      </c>
      <c r="B57" s="3" t="s">
        <v>128</v>
      </c>
      <c r="C57" s="69" t="s">
        <v>115</v>
      </c>
    </row>
    <row r="58" spans="1:5">
      <c r="A58" s="69">
        <v>3</v>
      </c>
      <c r="B58" s="3" t="s">
        <v>122</v>
      </c>
      <c r="C58" s="69" t="s">
        <v>99</v>
      </c>
    </row>
    <row r="59" spans="1:5">
      <c r="A59" s="69">
        <v>4</v>
      </c>
      <c r="B59" s="3" t="s">
        <v>102</v>
      </c>
      <c r="C59" s="69" t="s">
        <v>99</v>
      </c>
    </row>
    <row r="60" spans="1:5">
      <c r="A60" s="69">
        <v>5</v>
      </c>
      <c r="B60" s="3" t="s">
        <v>101</v>
      </c>
      <c r="C60" s="69" t="s">
        <v>99</v>
      </c>
    </row>
    <row r="61" spans="1:5">
      <c r="A61" s="69">
        <v>6</v>
      </c>
      <c r="B61" s="3" t="s">
        <v>123</v>
      </c>
      <c r="C61" s="69" t="s">
        <v>114</v>
      </c>
    </row>
    <row r="62" spans="1:5">
      <c r="A62" s="69">
        <v>7</v>
      </c>
      <c r="B62" s="3" t="s">
        <v>129</v>
      </c>
      <c r="C62" s="69" t="s">
        <v>114</v>
      </c>
    </row>
    <row r="63" spans="1:5">
      <c r="A63" s="69">
        <v>8</v>
      </c>
      <c r="B63" s="3" t="s">
        <v>125</v>
      </c>
      <c r="C63" s="69" t="s">
        <v>100</v>
      </c>
    </row>
    <row r="64" spans="1:5">
      <c r="A64" s="69">
        <v>9</v>
      </c>
      <c r="B64" s="3" t="s">
        <v>113</v>
      </c>
      <c r="C64" s="69" t="s">
        <v>114</v>
      </c>
    </row>
    <row r="65" spans="1:3">
      <c r="A65" s="69">
        <v>10</v>
      </c>
      <c r="B65" s="3" t="s">
        <v>119</v>
      </c>
      <c r="C65" s="69" t="s">
        <v>115</v>
      </c>
    </row>
    <row r="66" spans="1:3">
      <c r="A66" s="69">
        <v>11</v>
      </c>
      <c r="B66" s="3" t="s">
        <v>121</v>
      </c>
      <c r="C66" s="69" t="s">
        <v>114</v>
      </c>
    </row>
    <row r="67" spans="1:3">
      <c r="A67" s="69">
        <v>12</v>
      </c>
      <c r="B67" s="3" t="s">
        <v>34</v>
      </c>
      <c r="C67" s="69" t="s">
        <v>99</v>
      </c>
    </row>
    <row r="68" spans="1:3">
      <c r="A68" s="69">
        <v>13</v>
      </c>
      <c r="B68" s="3" t="s">
        <v>93</v>
      </c>
      <c r="C68" s="69" t="s">
        <v>114</v>
      </c>
    </row>
    <row r="69" spans="1:3">
      <c r="B69" s="3" t="s">
        <v>130</v>
      </c>
      <c r="C69" s="69" t="s">
        <v>114</v>
      </c>
    </row>
  </sheetData>
  <mergeCells count="15">
    <mergeCell ref="D7:E8"/>
    <mergeCell ref="D36:E37"/>
    <mergeCell ref="A36:C37"/>
    <mergeCell ref="D1:E1"/>
    <mergeCell ref="D2:E2"/>
    <mergeCell ref="D3:E3"/>
    <mergeCell ref="D4:E4"/>
    <mergeCell ref="D5:E5"/>
    <mergeCell ref="A1:C1"/>
    <mergeCell ref="A2:C2"/>
    <mergeCell ref="D9:E9"/>
    <mergeCell ref="A29:C29"/>
    <mergeCell ref="A30:C31"/>
    <mergeCell ref="D30:E31"/>
    <mergeCell ref="D6:E6"/>
  </mergeCells>
  <conditionalFormatting sqref="C43:C48">
    <cfRule type="containsText" dxfId="1" priority="2" operator="containsText" text="Thanh">
      <formula>NOT(ISERROR(SEARCH("Thanh",C43)))</formula>
    </cfRule>
  </conditionalFormatting>
  <conditionalFormatting sqref="C43:C48">
    <cfRule type="containsText" dxfId="0" priority="1" operator="containsText" text="THI">
      <formula>NOT(ISERROR(SEARCH("THI",C43)))</formula>
    </cfRule>
  </conditionalFormatting>
  <pageMargins left="0.44" right="0.23" top="0.73"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1"/>
  <sheetViews>
    <sheetView topLeftCell="A31" zoomScale="70" zoomScaleNormal="70" workbookViewId="0">
      <selection activeCell="H57" sqref="H57"/>
    </sheetView>
  </sheetViews>
  <sheetFormatPr defaultColWidth="9" defaultRowHeight="18"/>
  <cols>
    <col min="1" max="1" width="9" style="165"/>
    <col min="2" max="2" width="8.1640625" style="165" customWidth="1"/>
    <col min="3" max="3" width="96.1640625" style="165" customWidth="1"/>
    <col min="4" max="4" width="11.25" style="165" customWidth="1"/>
    <col min="5" max="5" width="3.75" style="165" customWidth="1"/>
    <col min="6" max="7" width="9" style="165"/>
    <col min="8" max="8" width="86" style="165" customWidth="1"/>
    <col min="9" max="9" width="11.58203125" style="165" customWidth="1"/>
    <col min="10" max="12" width="9" style="165"/>
    <col min="13" max="13" width="7" style="165" customWidth="1"/>
    <col min="14" max="14" width="13" style="165" customWidth="1"/>
    <col min="15" max="16384" width="9" style="165"/>
  </cols>
  <sheetData>
    <row r="1" spans="1:9">
      <c r="A1" s="678" t="s">
        <v>229</v>
      </c>
      <c r="B1" s="678"/>
      <c r="C1" s="678"/>
      <c r="D1" s="678"/>
      <c r="E1" s="678"/>
      <c r="F1" s="678"/>
      <c r="G1" s="678"/>
      <c r="H1" s="678"/>
      <c r="I1" s="678"/>
    </row>
    <row r="2" spans="1:9">
      <c r="A2" s="678"/>
      <c r="B2" s="678"/>
      <c r="C2" s="678"/>
      <c r="D2" s="678"/>
      <c r="E2" s="678"/>
      <c r="F2" s="678"/>
      <c r="G2" s="678"/>
      <c r="H2" s="678"/>
      <c r="I2" s="678"/>
    </row>
    <row r="3" spans="1:9" ht="18.5" thickBot="1">
      <c r="A3" s="679" t="s">
        <v>230</v>
      </c>
      <c r="B3" s="679"/>
      <c r="C3" s="679"/>
      <c r="D3" s="679"/>
      <c r="F3" s="679" t="s">
        <v>274</v>
      </c>
      <c r="G3" s="679"/>
      <c r="H3" s="679"/>
      <c r="I3" s="679"/>
    </row>
    <row r="4" spans="1:9" ht="18.75" customHeight="1">
      <c r="A4" s="656" t="s">
        <v>229</v>
      </c>
      <c r="B4" s="671" t="s">
        <v>273</v>
      </c>
      <c r="C4" s="659" t="s">
        <v>235</v>
      </c>
      <c r="D4" s="668" t="s">
        <v>272</v>
      </c>
      <c r="F4" s="656" t="s">
        <v>229</v>
      </c>
      <c r="G4" s="671" t="s">
        <v>273</v>
      </c>
      <c r="H4" s="659" t="s">
        <v>235</v>
      </c>
      <c r="I4" s="668" t="s">
        <v>272</v>
      </c>
    </row>
    <row r="5" spans="1:9">
      <c r="A5" s="657"/>
      <c r="B5" s="672"/>
      <c r="C5" s="660"/>
      <c r="D5" s="669"/>
      <c r="F5" s="657"/>
      <c r="G5" s="672"/>
      <c r="H5" s="660"/>
      <c r="I5" s="669"/>
    </row>
    <row r="6" spans="1:9" ht="18.5" thickBot="1">
      <c r="A6" s="680"/>
      <c r="B6" s="681"/>
      <c r="C6" s="682"/>
      <c r="D6" s="683"/>
      <c r="F6" s="658"/>
      <c r="G6" s="673"/>
      <c r="H6" s="661"/>
      <c r="I6" s="670"/>
    </row>
    <row r="7" spans="1:9">
      <c r="A7" s="166" t="s">
        <v>231</v>
      </c>
      <c r="B7" s="167" t="s">
        <v>0</v>
      </c>
      <c r="C7" s="168" t="s">
        <v>351</v>
      </c>
      <c r="D7" s="169">
        <v>12</v>
      </c>
      <c r="F7" s="170" t="s">
        <v>275</v>
      </c>
      <c r="G7" s="168" t="s">
        <v>220</v>
      </c>
      <c r="H7" s="167" t="s">
        <v>232</v>
      </c>
      <c r="I7" s="220"/>
    </row>
    <row r="8" spans="1:9">
      <c r="A8" s="172" t="s">
        <v>233</v>
      </c>
      <c r="B8" s="173" t="s">
        <v>234</v>
      </c>
      <c r="C8" s="173" t="s">
        <v>340</v>
      </c>
      <c r="D8" s="174">
        <v>1</v>
      </c>
      <c r="F8" s="175" t="s">
        <v>276</v>
      </c>
      <c r="G8" s="176" t="s">
        <v>279</v>
      </c>
      <c r="H8" s="177" t="s">
        <v>331</v>
      </c>
      <c r="I8" s="221"/>
    </row>
    <row r="9" spans="1:9" ht="18.75" customHeight="1">
      <c r="A9" s="638" t="s">
        <v>236</v>
      </c>
      <c r="B9" s="639" t="s">
        <v>169</v>
      </c>
      <c r="C9" s="641" t="s">
        <v>341</v>
      </c>
      <c r="D9" s="640">
        <v>1</v>
      </c>
      <c r="F9" s="638" t="s">
        <v>277</v>
      </c>
      <c r="G9" s="639" t="s">
        <v>280</v>
      </c>
      <c r="H9" s="641" t="s">
        <v>372</v>
      </c>
      <c r="I9" s="666" t="s">
        <v>389</v>
      </c>
    </row>
    <row r="10" spans="1:9">
      <c r="A10" s="638"/>
      <c r="B10" s="639"/>
      <c r="C10" s="641"/>
      <c r="D10" s="640"/>
      <c r="F10" s="638"/>
      <c r="G10" s="639"/>
      <c r="H10" s="641"/>
      <c r="I10" s="667"/>
    </row>
    <row r="11" spans="1:9">
      <c r="A11" s="172" t="s">
        <v>237</v>
      </c>
      <c r="B11" s="173" t="s">
        <v>170</v>
      </c>
      <c r="C11" s="173" t="s">
        <v>342</v>
      </c>
      <c r="D11" s="174">
        <v>1</v>
      </c>
      <c r="F11" s="175" t="s">
        <v>278</v>
      </c>
      <c r="G11" s="176" t="s">
        <v>281</v>
      </c>
      <c r="H11" s="173" t="s">
        <v>343</v>
      </c>
      <c r="I11" s="221" t="s">
        <v>171</v>
      </c>
    </row>
    <row r="12" spans="1:9">
      <c r="A12" s="172" t="s">
        <v>238</v>
      </c>
      <c r="B12" s="173" t="s">
        <v>171</v>
      </c>
      <c r="C12" s="173" t="s">
        <v>343</v>
      </c>
      <c r="D12" s="174">
        <v>1</v>
      </c>
      <c r="F12" s="175" t="s">
        <v>284</v>
      </c>
      <c r="G12" s="176" t="s">
        <v>282</v>
      </c>
      <c r="H12" s="173" t="s">
        <v>344</v>
      </c>
      <c r="I12" s="221" t="s">
        <v>172</v>
      </c>
    </row>
    <row r="13" spans="1:9" ht="18.5" thickBot="1">
      <c r="A13" s="172" t="s">
        <v>239</v>
      </c>
      <c r="B13" s="173" t="s">
        <v>172</v>
      </c>
      <c r="C13" s="173" t="s">
        <v>344</v>
      </c>
      <c r="D13" s="174">
        <v>1</v>
      </c>
      <c r="F13" s="179" t="s">
        <v>285</v>
      </c>
      <c r="G13" s="180" t="s">
        <v>283</v>
      </c>
      <c r="H13" s="181" t="s">
        <v>373</v>
      </c>
      <c r="I13" s="222" t="s">
        <v>173</v>
      </c>
    </row>
    <row r="14" spans="1:9" ht="18.5" thickBot="1">
      <c r="A14" s="172" t="s">
        <v>240</v>
      </c>
      <c r="B14" s="173" t="s">
        <v>173</v>
      </c>
      <c r="C14" s="173" t="s">
        <v>345</v>
      </c>
      <c r="D14" s="174">
        <v>1</v>
      </c>
      <c r="F14" s="675"/>
      <c r="G14" s="676"/>
      <c r="H14" s="676"/>
      <c r="I14" s="677"/>
    </row>
    <row r="15" spans="1:9">
      <c r="A15" s="172" t="s">
        <v>241</v>
      </c>
      <c r="B15" s="173" t="s">
        <v>174</v>
      </c>
      <c r="C15" s="173" t="s">
        <v>346</v>
      </c>
      <c r="D15" s="174">
        <v>1</v>
      </c>
      <c r="F15" s="170" t="s">
        <v>383</v>
      </c>
      <c r="G15" s="168" t="s">
        <v>221</v>
      </c>
      <c r="H15" s="167" t="s">
        <v>247</v>
      </c>
      <c r="I15" s="223"/>
    </row>
    <row r="16" spans="1:9">
      <c r="A16" s="172" t="s">
        <v>242</v>
      </c>
      <c r="B16" s="173" t="s">
        <v>175</v>
      </c>
      <c r="C16" s="173" t="s">
        <v>347</v>
      </c>
      <c r="D16" s="174">
        <v>1</v>
      </c>
      <c r="F16" s="175" t="s">
        <v>286</v>
      </c>
      <c r="G16" s="176" t="s">
        <v>297</v>
      </c>
      <c r="H16" s="173" t="s">
        <v>332</v>
      </c>
      <c r="I16" s="224" t="s">
        <v>179</v>
      </c>
    </row>
    <row r="17" spans="1:9">
      <c r="A17" s="172" t="s">
        <v>243</v>
      </c>
      <c r="B17" s="173" t="s">
        <v>176</v>
      </c>
      <c r="C17" s="177" t="s">
        <v>348</v>
      </c>
      <c r="D17" s="174">
        <v>1</v>
      </c>
      <c r="F17" s="175" t="s">
        <v>287</v>
      </c>
      <c r="G17" s="176" t="s">
        <v>298</v>
      </c>
      <c r="H17" s="177" t="s">
        <v>333</v>
      </c>
      <c r="I17" s="224" t="s">
        <v>176</v>
      </c>
    </row>
    <row r="18" spans="1:9">
      <c r="A18" s="172" t="s">
        <v>244</v>
      </c>
      <c r="B18" s="173" t="s">
        <v>177</v>
      </c>
      <c r="C18" s="173" t="s">
        <v>349</v>
      </c>
      <c r="D18" s="174">
        <v>1</v>
      </c>
      <c r="F18" s="175" t="s">
        <v>288</v>
      </c>
      <c r="G18" s="176" t="s">
        <v>299</v>
      </c>
      <c r="H18" s="177" t="s">
        <v>374</v>
      </c>
      <c r="I18" s="224" t="s">
        <v>175</v>
      </c>
    </row>
    <row r="19" spans="1:9" ht="19.5" customHeight="1">
      <c r="A19" s="172" t="s">
        <v>245</v>
      </c>
      <c r="B19" s="173" t="s">
        <v>178</v>
      </c>
      <c r="C19" s="173" t="s">
        <v>350</v>
      </c>
      <c r="D19" s="174">
        <v>1</v>
      </c>
      <c r="F19" s="175" t="s">
        <v>289</v>
      </c>
      <c r="G19" s="176" t="s">
        <v>300</v>
      </c>
      <c r="H19" s="177" t="s">
        <v>334</v>
      </c>
      <c r="I19" s="224" t="s">
        <v>180</v>
      </c>
    </row>
    <row r="20" spans="1:9" ht="18.75" customHeight="1" thickBot="1">
      <c r="A20" s="184"/>
      <c r="B20" s="181"/>
      <c r="C20" s="185" t="s">
        <v>378</v>
      </c>
      <c r="D20" s="182">
        <v>1</v>
      </c>
      <c r="F20" s="179" t="s">
        <v>290</v>
      </c>
      <c r="G20" s="180" t="s">
        <v>301</v>
      </c>
      <c r="H20" s="186" t="s">
        <v>335</v>
      </c>
      <c r="I20" s="225" t="s">
        <v>390</v>
      </c>
    </row>
    <row r="21" spans="1:9" ht="18.75" customHeight="1" thickBot="1">
      <c r="A21" s="187"/>
      <c r="D21" s="188"/>
      <c r="F21" s="675"/>
      <c r="G21" s="676"/>
      <c r="H21" s="676"/>
      <c r="I21" s="677"/>
    </row>
    <row r="22" spans="1:9" ht="18.75" customHeight="1">
      <c r="A22" s="166" t="s">
        <v>246</v>
      </c>
      <c r="B22" s="167" t="s">
        <v>1</v>
      </c>
      <c r="C22" s="168" t="s">
        <v>352</v>
      </c>
      <c r="D22" s="169">
        <v>8</v>
      </c>
      <c r="F22" s="170" t="s">
        <v>291</v>
      </c>
      <c r="G22" s="168" t="s">
        <v>208</v>
      </c>
      <c r="H22" s="167" t="s">
        <v>271</v>
      </c>
      <c r="I22" s="226"/>
    </row>
    <row r="23" spans="1:9">
      <c r="A23" s="189" t="s">
        <v>248</v>
      </c>
      <c r="B23" s="190" t="s">
        <v>179</v>
      </c>
      <c r="C23" s="190" t="s">
        <v>332</v>
      </c>
      <c r="D23" s="174">
        <v>1</v>
      </c>
      <c r="F23" s="175" t="s">
        <v>292</v>
      </c>
      <c r="G23" s="176" t="s">
        <v>302</v>
      </c>
      <c r="H23" s="177" t="s">
        <v>336</v>
      </c>
      <c r="I23" s="221" t="s">
        <v>186</v>
      </c>
    </row>
    <row r="24" spans="1:9" ht="18.75" customHeight="1">
      <c r="A24" s="642" t="s">
        <v>249</v>
      </c>
      <c r="B24" s="644" t="s">
        <v>180</v>
      </c>
      <c r="C24" s="652" t="s">
        <v>371</v>
      </c>
      <c r="D24" s="654">
        <v>1</v>
      </c>
      <c r="F24" s="662" t="s">
        <v>293</v>
      </c>
      <c r="G24" s="649" t="s">
        <v>303</v>
      </c>
      <c r="H24" s="641" t="s">
        <v>375</v>
      </c>
      <c r="I24" s="666" t="s">
        <v>391</v>
      </c>
    </row>
    <row r="25" spans="1:9">
      <c r="A25" s="643"/>
      <c r="B25" s="645"/>
      <c r="C25" s="653"/>
      <c r="D25" s="655"/>
      <c r="F25" s="662"/>
      <c r="G25" s="649"/>
      <c r="H25" s="641"/>
      <c r="I25" s="667"/>
    </row>
    <row r="26" spans="1:9">
      <c r="A26" s="172" t="s">
        <v>250</v>
      </c>
      <c r="B26" s="173" t="s">
        <v>181</v>
      </c>
      <c r="C26" s="173" t="s">
        <v>353</v>
      </c>
      <c r="D26" s="174">
        <v>1</v>
      </c>
      <c r="F26" s="175" t="s">
        <v>294</v>
      </c>
      <c r="G26" s="176" t="s">
        <v>304</v>
      </c>
      <c r="H26" s="177" t="s">
        <v>338</v>
      </c>
      <c r="I26" s="221" t="s">
        <v>194</v>
      </c>
    </row>
    <row r="27" spans="1:9">
      <c r="A27" s="172" t="s">
        <v>251</v>
      </c>
      <c r="B27" s="173" t="s">
        <v>182</v>
      </c>
      <c r="C27" s="173" t="s">
        <v>354</v>
      </c>
      <c r="D27" s="174">
        <v>1</v>
      </c>
      <c r="F27" s="175" t="s">
        <v>295</v>
      </c>
      <c r="G27" s="176" t="s">
        <v>305</v>
      </c>
      <c r="H27" s="173" t="s">
        <v>376</v>
      </c>
      <c r="I27" s="221" t="s">
        <v>305</v>
      </c>
    </row>
    <row r="28" spans="1:9" ht="18.5" thickBot="1">
      <c r="A28" s="172" t="s">
        <v>252</v>
      </c>
      <c r="B28" s="173" t="s">
        <v>183</v>
      </c>
      <c r="C28" s="173" t="s">
        <v>355</v>
      </c>
      <c r="D28" s="174">
        <v>1</v>
      </c>
      <c r="F28" s="179" t="s">
        <v>296</v>
      </c>
      <c r="G28" s="180" t="s">
        <v>306</v>
      </c>
      <c r="H28" s="186" t="s">
        <v>339</v>
      </c>
      <c r="I28" s="222" t="s">
        <v>392</v>
      </c>
    </row>
    <row r="29" spans="1:9">
      <c r="A29" s="172" t="s">
        <v>253</v>
      </c>
      <c r="B29" s="173" t="s">
        <v>184</v>
      </c>
      <c r="C29" s="173" t="s">
        <v>356</v>
      </c>
      <c r="D29" s="174">
        <v>1</v>
      </c>
    </row>
    <row r="30" spans="1:9">
      <c r="A30" s="172" t="s">
        <v>254</v>
      </c>
      <c r="B30" s="173" t="s">
        <v>185</v>
      </c>
      <c r="C30" s="173" t="s">
        <v>357</v>
      </c>
      <c r="D30" s="174">
        <v>1</v>
      </c>
    </row>
    <row r="31" spans="1:9" ht="18.5" thickBot="1">
      <c r="A31" s="184"/>
      <c r="B31" s="181"/>
      <c r="C31" s="185" t="s">
        <v>379</v>
      </c>
      <c r="D31" s="182">
        <v>1</v>
      </c>
    </row>
    <row r="32" spans="1:9" ht="18.5" thickBot="1">
      <c r="A32" s="187"/>
      <c r="D32" s="188"/>
      <c r="F32" s="674" t="s">
        <v>377</v>
      </c>
      <c r="G32" s="674"/>
      <c r="H32" s="674"/>
      <c r="I32" s="674"/>
    </row>
    <row r="33" spans="1:9">
      <c r="A33" s="166" t="s">
        <v>255</v>
      </c>
      <c r="B33" s="167" t="s">
        <v>2</v>
      </c>
      <c r="C33" s="168" t="s">
        <v>358</v>
      </c>
      <c r="D33" s="169">
        <v>9</v>
      </c>
      <c r="F33" s="656" t="s">
        <v>229</v>
      </c>
      <c r="G33" s="671" t="s">
        <v>273</v>
      </c>
      <c r="H33" s="659" t="s">
        <v>235</v>
      </c>
      <c r="I33" s="668" t="s">
        <v>272</v>
      </c>
    </row>
    <row r="34" spans="1:9">
      <c r="A34" s="172" t="s">
        <v>256</v>
      </c>
      <c r="B34" s="173" t="s">
        <v>186</v>
      </c>
      <c r="C34" s="173" t="s">
        <v>359</v>
      </c>
      <c r="D34" s="174">
        <v>1</v>
      </c>
      <c r="F34" s="657"/>
      <c r="G34" s="672"/>
      <c r="H34" s="660"/>
      <c r="I34" s="669"/>
    </row>
    <row r="35" spans="1:9" ht="18.5" thickBot="1">
      <c r="A35" s="172" t="s">
        <v>257</v>
      </c>
      <c r="B35" s="173" t="s">
        <v>187</v>
      </c>
      <c r="C35" s="173" t="s">
        <v>360</v>
      </c>
      <c r="D35" s="174">
        <v>1</v>
      </c>
      <c r="F35" s="658"/>
      <c r="G35" s="673"/>
      <c r="H35" s="661"/>
      <c r="I35" s="670"/>
    </row>
    <row r="36" spans="1:9">
      <c r="A36" s="172" t="s">
        <v>258</v>
      </c>
      <c r="B36" s="173" t="s">
        <v>188</v>
      </c>
      <c r="C36" s="173" t="s">
        <v>361</v>
      </c>
      <c r="D36" s="174">
        <v>1</v>
      </c>
      <c r="F36" s="166" t="s">
        <v>307</v>
      </c>
      <c r="G36" s="167" t="s">
        <v>222</v>
      </c>
      <c r="H36" s="168" t="s">
        <v>330</v>
      </c>
      <c r="I36" s="171"/>
    </row>
    <row r="37" spans="1:9">
      <c r="A37" s="172" t="s">
        <v>259</v>
      </c>
      <c r="B37" s="173" t="s">
        <v>189</v>
      </c>
      <c r="C37" s="173" t="s">
        <v>362</v>
      </c>
      <c r="D37" s="174">
        <v>1</v>
      </c>
      <c r="F37" s="172" t="s">
        <v>308</v>
      </c>
      <c r="G37" s="173" t="s">
        <v>319</v>
      </c>
      <c r="H37" s="177" t="s">
        <v>331</v>
      </c>
      <c r="I37" s="178"/>
    </row>
    <row r="38" spans="1:9">
      <c r="A38" s="172" t="s">
        <v>260</v>
      </c>
      <c r="B38" s="173" t="s">
        <v>190</v>
      </c>
      <c r="C38" s="173" t="s">
        <v>363</v>
      </c>
      <c r="D38" s="174">
        <v>1</v>
      </c>
      <c r="F38" s="648" t="s">
        <v>309</v>
      </c>
      <c r="G38" s="649" t="s">
        <v>320</v>
      </c>
      <c r="H38" s="650" t="s">
        <v>332</v>
      </c>
      <c r="I38" s="647"/>
    </row>
    <row r="39" spans="1:9">
      <c r="A39" s="172" t="s">
        <v>261</v>
      </c>
      <c r="B39" s="173" t="s">
        <v>191</v>
      </c>
      <c r="C39" s="173" t="s">
        <v>364</v>
      </c>
      <c r="D39" s="174">
        <v>1</v>
      </c>
      <c r="F39" s="648"/>
      <c r="G39" s="649"/>
      <c r="H39" s="651"/>
      <c r="I39" s="647"/>
    </row>
    <row r="40" spans="1:9">
      <c r="A40" s="172" t="s">
        <v>262</v>
      </c>
      <c r="B40" s="173" t="s">
        <v>192</v>
      </c>
      <c r="C40" s="173" t="s">
        <v>365</v>
      </c>
      <c r="D40" s="174">
        <v>1</v>
      </c>
      <c r="F40" s="172" t="s">
        <v>310</v>
      </c>
      <c r="G40" s="173" t="s">
        <v>321</v>
      </c>
      <c r="H40" s="177" t="s">
        <v>333</v>
      </c>
      <c r="I40" s="178"/>
    </row>
    <row r="41" spans="1:9" ht="18.75" customHeight="1">
      <c r="A41" s="172" t="s">
        <v>263</v>
      </c>
      <c r="B41" s="173" t="s">
        <v>193</v>
      </c>
      <c r="C41" s="173" t="s">
        <v>385</v>
      </c>
      <c r="D41" s="174">
        <v>1</v>
      </c>
      <c r="F41" s="172" t="s">
        <v>311</v>
      </c>
      <c r="G41" s="173" t="s">
        <v>322</v>
      </c>
      <c r="H41" s="177" t="s">
        <v>374</v>
      </c>
      <c r="I41" s="178"/>
    </row>
    <row r="42" spans="1:9" ht="18.5" thickBot="1">
      <c r="A42" s="184"/>
      <c r="B42" s="181"/>
      <c r="C42" s="185" t="s">
        <v>380</v>
      </c>
      <c r="D42" s="182">
        <v>1</v>
      </c>
      <c r="F42" s="172" t="s">
        <v>312</v>
      </c>
      <c r="G42" s="173" t="s">
        <v>323</v>
      </c>
      <c r="H42" s="177" t="s">
        <v>334</v>
      </c>
      <c r="I42" s="178"/>
    </row>
    <row r="43" spans="1:9" ht="18.5" thickBot="1">
      <c r="A43" s="187"/>
      <c r="D43" s="188"/>
      <c r="F43" s="184" t="s">
        <v>313</v>
      </c>
      <c r="G43" s="181" t="s">
        <v>324</v>
      </c>
      <c r="H43" s="186" t="s">
        <v>335</v>
      </c>
      <c r="I43" s="182"/>
    </row>
    <row r="44" spans="1:9">
      <c r="A44" s="166" t="s">
        <v>264</v>
      </c>
      <c r="B44" s="167" t="s">
        <v>4</v>
      </c>
      <c r="C44" s="168" t="s">
        <v>382</v>
      </c>
      <c r="D44" s="169">
        <v>9</v>
      </c>
      <c r="F44" s="663"/>
      <c r="G44" s="664"/>
      <c r="H44" s="664"/>
      <c r="I44" s="665"/>
    </row>
    <row r="45" spans="1:9" ht="18.5" thickBot="1">
      <c r="A45" s="172" t="s">
        <v>265</v>
      </c>
      <c r="B45" s="173" t="s">
        <v>194</v>
      </c>
      <c r="C45" s="173" t="s">
        <v>366</v>
      </c>
      <c r="D45" s="174">
        <v>1</v>
      </c>
      <c r="F45" s="663"/>
      <c r="G45" s="664"/>
      <c r="H45" s="664"/>
      <c r="I45" s="665"/>
    </row>
    <row r="46" spans="1:9" ht="18.75" customHeight="1">
      <c r="A46" s="172" t="s">
        <v>266</v>
      </c>
      <c r="B46" s="173" t="s">
        <v>195</v>
      </c>
      <c r="C46" s="173" t="s">
        <v>338</v>
      </c>
      <c r="D46" s="174">
        <v>3</v>
      </c>
      <c r="F46" s="166" t="s">
        <v>314</v>
      </c>
      <c r="G46" s="167" t="s">
        <v>223</v>
      </c>
      <c r="H46" s="168" t="s">
        <v>329</v>
      </c>
      <c r="I46" s="183"/>
    </row>
    <row r="47" spans="1:9" ht="18.75" customHeight="1">
      <c r="A47" s="191" t="s">
        <v>267</v>
      </c>
      <c r="B47" s="192" t="s">
        <v>196</v>
      </c>
      <c r="C47" s="192" t="s">
        <v>367</v>
      </c>
      <c r="D47" s="193">
        <v>1</v>
      </c>
      <c r="F47" s="172" t="s">
        <v>315</v>
      </c>
      <c r="G47" s="173" t="s">
        <v>325</v>
      </c>
      <c r="H47" s="177" t="s">
        <v>336</v>
      </c>
      <c r="I47" s="178"/>
    </row>
    <row r="48" spans="1:9">
      <c r="A48" s="172" t="s">
        <v>268</v>
      </c>
      <c r="B48" s="173" t="s">
        <v>197</v>
      </c>
      <c r="C48" s="173" t="s">
        <v>368</v>
      </c>
      <c r="D48" s="174">
        <v>2</v>
      </c>
      <c r="F48" s="648" t="s">
        <v>316</v>
      </c>
      <c r="G48" s="649" t="s">
        <v>326</v>
      </c>
      <c r="H48" s="650" t="s">
        <v>337</v>
      </c>
      <c r="I48" s="646"/>
    </row>
    <row r="49" spans="1:9">
      <c r="A49" s="172" t="s">
        <v>269</v>
      </c>
      <c r="B49" s="173" t="s">
        <v>198</v>
      </c>
      <c r="C49" s="173" t="s">
        <v>369</v>
      </c>
      <c r="D49" s="174">
        <v>1</v>
      </c>
      <c r="F49" s="648"/>
      <c r="G49" s="649"/>
      <c r="H49" s="651"/>
      <c r="I49" s="646"/>
    </row>
    <row r="50" spans="1:9">
      <c r="A50" s="172" t="s">
        <v>270</v>
      </c>
      <c r="B50" s="173" t="s">
        <v>199</v>
      </c>
      <c r="C50" s="173" t="s">
        <v>370</v>
      </c>
      <c r="D50" s="174">
        <v>1</v>
      </c>
      <c r="F50" s="172" t="s">
        <v>317</v>
      </c>
      <c r="G50" s="173" t="s">
        <v>327</v>
      </c>
      <c r="H50" s="177" t="s">
        <v>338</v>
      </c>
      <c r="I50" s="178"/>
    </row>
    <row r="51" spans="1:9" ht="18.5" thickBot="1">
      <c r="A51" s="184"/>
      <c r="B51" s="181"/>
      <c r="C51" s="185" t="s">
        <v>381</v>
      </c>
      <c r="D51" s="182">
        <v>1</v>
      </c>
      <c r="F51" s="184" t="s">
        <v>318</v>
      </c>
      <c r="G51" s="181" t="s">
        <v>328</v>
      </c>
      <c r="H51" s="186" t="s">
        <v>339</v>
      </c>
      <c r="I51" s="182"/>
    </row>
  </sheetData>
  <sheetProtection password="EAE7" sheet="1" objects="1" scenarios="1"/>
  <mergeCells count="43">
    <mergeCell ref="A1:I2"/>
    <mergeCell ref="A3:D3"/>
    <mergeCell ref="A4:A6"/>
    <mergeCell ref="B4:B6"/>
    <mergeCell ref="C4:C6"/>
    <mergeCell ref="D4:D6"/>
    <mergeCell ref="F4:F6"/>
    <mergeCell ref="F3:I3"/>
    <mergeCell ref="G4:G6"/>
    <mergeCell ref="H4:H6"/>
    <mergeCell ref="I4:I6"/>
    <mergeCell ref="I9:I10"/>
    <mergeCell ref="I33:I35"/>
    <mergeCell ref="I24:I25"/>
    <mergeCell ref="H38:H39"/>
    <mergeCell ref="F38:F39"/>
    <mergeCell ref="G38:G39"/>
    <mergeCell ref="G33:G35"/>
    <mergeCell ref="F32:I32"/>
    <mergeCell ref="F21:I21"/>
    <mergeCell ref="F14:I14"/>
    <mergeCell ref="A24:A25"/>
    <mergeCell ref="B24:B25"/>
    <mergeCell ref="I48:I49"/>
    <mergeCell ref="I38:I39"/>
    <mergeCell ref="F48:F49"/>
    <mergeCell ref="G48:G49"/>
    <mergeCell ref="H48:H49"/>
    <mergeCell ref="C24:C25"/>
    <mergeCell ref="D24:D25"/>
    <mergeCell ref="F33:F35"/>
    <mergeCell ref="H33:H35"/>
    <mergeCell ref="F24:F25"/>
    <mergeCell ref="G24:G25"/>
    <mergeCell ref="H24:H25"/>
    <mergeCell ref="F44:I45"/>
    <mergeCell ref="A9:A10"/>
    <mergeCell ref="B9:B10"/>
    <mergeCell ref="D9:D10"/>
    <mergeCell ref="C9:C10"/>
    <mergeCell ref="H9:H10"/>
    <mergeCell ref="F9:F10"/>
    <mergeCell ref="G9:G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167</vt:i4>
      </vt:variant>
    </vt:vector>
  </HeadingPairs>
  <TitlesOfParts>
    <vt:vector size="175" baseType="lpstr">
      <vt:lpstr>lichhoc</vt:lpstr>
      <vt:lpstr>ND ĐK Dạy</vt:lpstr>
      <vt:lpstr>NOIDUNG</vt:lpstr>
      <vt:lpstr>THEODOIPHONG</vt:lpstr>
      <vt:lpstr>Tổng hợp</vt:lpstr>
      <vt:lpstr>Thanh toán</vt:lpstr>
      <vt:lpstr>Thỉnh giảng</vt:lpstr>
      <vt:lpstr>Đ.Mục</vt:lpstr>
      <vt:lpstr>ccnt1</vt:lpstr>
      <vt:lpstr>ccnt2</vt:lpstr>
      <vt:lpstr>ccnt3</vt:lpstr>
      <vt:lpstr>ccnt4</vt:lpstr>
      <vt:lpstr>ccnt5</vt:lpstr>
      <vt:lpstr>ccnt6</vt:lpstr>
      <vt:lpstr>ct2t1</vt:lpstr>
      <vt:lpstr>ct2t2</vt:lpstr>
      <vt:lpstr>ct2t3</vt:lpstr>
      <vt:lpstr>ct2t4</vt:lpstr>
      <vt:lpstr>ct2t5</vt:lpstr>
      <vt:lpstr>ct2t6</vt:lpstr>
      <vt:lpstr>ct3t1</vt:lpstr>
      <vt:lpstr>ct3t2</vt:lpstr>
      <vt:lpstr>ct3t3</vt:lpstr>
      <vt:lpstr>ct3t4</vt:lpstr>
      <vt:lpstr>ct3t5</vt:lpstr>
      <vt:lpstr>ct3t6</vt:lpstr>
      <vt:lpstr>ct4t1</vt:lpstr>
      <vt:lpstr>ct4t2</vt:lpstr>
      <vt:lpstr>ct4t3</vt:lpstr>
      <vt:lpstr>ct4t4</vt:lpstr>
      <vt:lpstr>ct4t5</vt:lpstr>
      <vt:lpstr>ct4t6</vt:lpstr>
      <vt:lpstr>ct5t1</vt:lpstr>
      <vt:lpstr>ct5t2</vt:lpstr>
      <vt:lpstr>ct5t3</vt:lpstr>
      <vt:lpstr>ct5t4</vt:lpstr>
      <vt:lpstr>ct5t5</vt:lpstr>
      <vt:lpstr>ct5t6</vt:lpstr>
      <vt:lpstr>ct6t1</vt:lpstr>
      <vt:lpstr>ct6t2</vt:lpstr>
      <vt:lpstr>ct6t3</vt:lpstr>
      <vt:lpstr>ct6t4</vt:lpstr>
      <vt:lpstr>ct6t5</vt:lpstr>
      <vt:lpstr>ct6t6</vt:lpstr>
      <vt:lpstr>ct7t1</vt:lpstr>
      <vt:lpstr>ct7t2</vt:lpstr>
      <vt:lpstr>ct7t3</vt:lpstr>
      <vt:lpstr>ct7t4</vt:lpstr>
      <vt:lpstr>ct7t5</vt:lpstr>
      <vt:lpstr>ct7t6</vt:lpstr>
      <vt:lpstr>khoahoc</vt:lpstr>
      <vt:lpstr>khoi01</vt:lpstr>
      <vt:lpstr>khoi02</vt:lpstr>
      <vt:lpstr>khoi03</vt:lpstr>
      <vt:lpstr>khoi04</vt:lpstr>
      <vt:lpstr>khoi05</vt:lpstr>
      <vt:lpstr>khoi06</vt:lpstr>
      <vt:lpstr>khoi07</vt:lpstr>
      <vt:lpstr>khoi08</vt:lpstr>
      <vt:lpstr>khoi09</vt:lpstr>
      <vt:lpstr>khoi10</vt:lpstr>
      <vt:lpstr>khoi11</vt:lpstr>
      <vt:lpstr>khoi12</vt:lpstr>
      <vt:lpstr>khoi13</vt:lpstr>
      <vt:lpstr>khoi14</vt:lpstr>
      <vt:lpstr>khoi15</vt:lpstr>
      <vt:lpstr>khoi16</vt:lpstr>
      <vt:lpstr>khoi17</vt:lpstr>
      <vt:lpstr>khoi18</vt:lpstr>
      <vt:lpstr>khoi19</vt:lpstr>
      <vt:lpstr>khoi20</vt:lpstr>
      <vt:lpstr>khoi21</vt:lpstr>
      <vt:lpstr>khoi22</vt:lpstr>
      <vt:lpstr>khoi23</vt:lpstr>
      <vt:lpstr>khoi24</vt:lpstr>
      <vt:lpstr>khoi25</vt:lpstr>
      <vt:lpstr>khoi26</vt:lpstr>
      <vt:lpstr>khoi27</vt:lpstr>
      <vt:lpstr>khoi28</vt:lpstr>
      <vt:lpstr>khoi29</vt:lpstr>
      <vt:lpstr>khoi30</vt:lpstr>
      <vt:lpstr>khoi31</vt:lpstr>
      <vt:lpstr>khoi32</vt:lpstr>
      <vt:lpstr>khoi33</vt:lpstr>
      <vt:lpstr>khoi34</vt:lpstr>
      <vt:lpstr>khoi35</vt:lpstr>
      <vt:lpstr>khoi36</vt:lpstr>
      <vt:lpstr>khoi37</vt:lpstr>
      <vt:lpstr>khoi38</vt:lpstr>
      <vt:lpstr>khoi39</vt:lpstr>
      <vt:lpstr>khoi40</vt:lpstr>
      <vt:lpstr>scnt1</vt:lpstr>
      <vt:lpstr>scnt2</vt:lpstr>
      <vt:lpstr>scnt3</vt:lpstr>
      <vt:lpstr>scnt4</vt:lpstr>
      <vt:lpstr>scnt5</vt:lpstr>
      <vt:lpstr>scnt6</vt:lpstr>
      <vt:lpstr>st2t1</vt:lpstr>
      <vt:lpstr>st2t2</vt:lpstr>
      <vt:lpstr>st2t3</vt:lpstr>
      <vt:lpstr>st2t4</vt:lpstr>
      <vt:lpstr>st2t5</vt:lpstr>
      <vt:lpstr>st2t6</vt:lpstr>
      <vt:lpstr>st3t1</vt:lpstr>
      <vt:lpstr>st3t2</vt:lpstr>
      <vt:lpstr>st3t3</vt:lpstr>
      <vt:lpstr>st3t4</vt:lpstr>
      <vt:lpstr>st3t5</vt:lpstr>
      <vt:lpstr>st3t6</vt:lpstr>
      <vt:lpstr>st4t1</vt:lpstr>
      <vt:lpstr>st4t2</vt:lpstr>
      <vt:lpstr>st4t3</vt:lpstr>
      <vt:lpstr>st4t4</vt:lpstr>
      <vt:lpstr>st4t5</vt:lpstr>
      <vt:lpstr>st4t6</vt:lpstr>
      <vt:lpstr>st5t1</vt:lpstr>
      <vt:lpstr>st5t2</vt:lpstr>
      <vt:lpstr>st5t3</vt:lpstr>
      <vt:lpstr>st5t4</vt:lpstr>
      <vt:lpstr>st5t5</vt:lpstr>
      <vt:lpstr>st5t6</vt:lpstr>
      <vt:lpstr>st6t1</vt:lpstr>
      <vt:lpstr>st6t2</vt:lpstr>
      <vt:lpstr>st6t3</vt:lpstr>
      <vt:lpstr>st6t4</vt:lpstr>
      <vt:lpstr>st6t5</vt:lpstr>
      <vt:lpstr>st6t6</vt:lpstr>
      <vt:lpstr>st7t1</vt:lpstr>
      <vt:lpstr>st7t2</vt:lpstr>
      <vt:lpstr>st7t3</vt:lpstr>
      <vt:lpstr>st7t4</vt:lpstr>
      <vt:lpstr>st7t5</vt:lpstr>
      <vt:lpstr>st7t6</vt:lpstr>
      <vt:lpstr>tcnt1</vt:lpstr>
      <vt:lpstr>tcnt2</vt:lpstr>
      <vt:lpstr>tcnt3</vt:lpstr>
      <vt:lpstr>tcnt4</vt:lpstr>
      <vt:lpstr>tcnt5</vt:lpstr>
      <vt:lpstr>tcnt6</vt:lpstr>
      <vt:lpstr>tt2t1</vt:lpstr>
      <vt:lpstr>tt2t2</vt:lpstr>
      <vt:lpstr>tt2t3</vt:lpstr>
      <vt:lpstr>tt2t4</vt:lpstr>
      <vt:lpstr>tt2t5</vt:lpstr>
      <vt:lpstr>tt2t6</vt:lpstr>
      <vt:lpstr>tt3t1</vt:lpstr>
      <vt:lpstr>tt3t2</vt:lpstr>
      <vt:lpstr>tt3t3</vt:lpstr>
      <vt:lpstr>tt3t4</vt:lpstr>
      <vt:lpstr>tt3t5</vt:lpstr>
      <vt:lpstr>tt3t6</vt:lpstr>
      <vt:lpstr>tt4t1</vt:lpstr>
      <vt:lpstr>tt4t2</vt:lpstr>
      <vt:lpstr>tt4t3</vt:lpstr>
      <vt:lpstr>tt4t4</vt:lpstr>
      <vt:lpstr>tt4t5</vt:lpstr>
      <vt:lpstr>tt4t6</vt:lpstr>
      <vt:lpstr>tt5t1</vt:lpstr>
      <vt:lpstr>tt5t2</vt:lpstr>
      <vt:lpstr>tt5t3</vt:lpstr>
      <vt:lpstr>tt5t4</vt:lpstr>
      <vt:lpstr>tt5t5</vt:lpstr>
      <vt:lpstr>tt5t6</vt:lpstr>
      <vt:lpstr>tt6t1</vt:lpstr>
      <vt:lpstr>tt6t2</vt:lpstr>
      <vt:lpstr>tt6t3</vt:lpstr>
      <vt:lpstr>tt6t4</vt:lpstr>
      <vt:lpstr>tt6t5</vt:lpstr>
      <vt:lpstr>tt6t6</vt:lpstr>
      <vt:lpstr>tt7t1</vt:lpstr>
      <vt:lpstr>tt7t2</vt:lpstr>
      <vt:lpstr>tt7t3</vt:lpstr>
      <vt:lpstr>tt7t4</vt:lpstr>
      <vt:lpstr>tt7t5</vt:lpstr>
      <vt:lpstr>tt7t6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Ngọc_Sơn_ĐT&amp;QLSV</dc:creator>
  <cp:keywords>Lịch đào tạo</cp:keywords>
  <cp:lastModifiedBy>Mr Quang</cp:lastModifiedBy>
  <cp:lastPrinted>2022-10-13T06:43:53Z</cp:lastPrinted>
  <dcterms:created xsi:type="dcterms:W3CDTF">2006-12-31T17:32:50Z</dcterms:created>
  <dcterms:modified xsi:type="dcterms:W3CDTF">2022-10-30T01:22:37Z</dcterms:modified>
</cp:coreProperties>
</file>