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hom(1)" sheetId="1" r:id="rId1"/>
  </sheets>
  <definedNames>
    <definedName name="_xlnm._FilterDatabase" localSheetId="0" hidden="1">'Nhom(1)'!$A$8:$AL$36</definedName>
    <definedName name="_xlnm.Print_Titles" localSheetId="0">'Nhom(1)'!$4:$9</definedName>
  </definedNames>
  <calcPr calcId="124519"/>
</workbook>
</file>

<file path=xl/calcChain.xml><?xml version="1.0" encoding="utf-8"?>
<calcChain xmlns="http://schemas.openxmlformats.org/spreadsheetml/2006/main">
  <c r="T36" i="1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6" s="1"/>
  <c r="V36" s="1"/>
  <c r="X8"/>
  <c r="W8"/>
  <c r="Q14" l="1"/>
  <c r="V14" s="1"/>
  <c r="Q22"/>
  <c r="V22" s="1"/>
  <c r="Q10"/>
  <c r="V10" s="1"/>
  <c r="Q18"/>
  <c r="V18" s="1"/>
  <c r="Q26"/>
  <c r="S26" s="1"/>
  <c r="Q34"/>
  <c r="V34" s="1"/>
  <c r="Q30"/>
  <c r="V30" s="1"/>
  <c r="Q12"/>
  <c r="S12" s="1"/>
  <c r="Q16"/>
  <c r="R16" s="1"/>
  <c r="Q20"/>
  <c r="S20" s="1"/>
  <c r="Q24"/>
  <c r="V24" s="1"/>
  <c r="Q28"/>
  <c r="V28" s="1"/>
  <c r="Q32"/>
  <c r="V32" s="1"/>
  <c r="P41"/>
  <c r="V16"/>
  <c r="V20"/>
  <c r="V26"/>
  <c r="Q11"/>
  <c r="V11" s="1"/>
  <c r="Q13"/>
  <c r="V13" s="1"/>
  <c r="Q15"/>
  <c r="V15" s="1"/>
  <c r="Q17"/>
  <c r="R18"/>
  <c r="Q19"/>
  <c r="R20"/>
  <c r="Q21"/>
  <c r="V21" s="1"/>
  <c r="R22"/>
  <c r="Q23"/>
  <c r="V23" s="1"/>
  <c r="Q25"/>
  <c r="Q27"/>
  <c r="V27" s="1"/>
  <c r="Q29"/>
  <c r="Q31"/>
  <c r="Q33"/>
  <c r="V33" s="1"/>
  <c r="R34"/>
  <c r="Q35"/>
  <c r="V35" s="1"/>
  <c r="R36"/>
  <c r="S28"/>
  <c r="S34"/>
  <c r="S36"/>
  <c r="P40"/>
  <c r="S16" l="1"/>
  <c r="R28"/>
  <c r="R12"/>
  <c r="V12"/>
  <c r="S24"/>
  <c r="R30"/>
  <c r="R26"/>
  <c r="R14"/>
  <c r="R10"/>
  <c r="R32"/>
  <c r="R24"/>
  <c r="S30"/>
  <c r="S14"/>
  <c r="S32"/>
  <c r="S10"/>
  <c r="S22"/>
  <c r="S18"/>
  <c r="R35"/>
  <c r="S35"/>
  <c r="R33"/>
  <c r="S33"/>
  <c r="R31"/>
  <c r="S31"/>
  <c r="R29"/>
  <c r="S29"/>
  <c r="S27"/>
  <c r="R27"/>
  <c r="R25"/>
  <c r="S25"/>
  <c r="R23"/>
  <c r="S23"/>
  <c r="R21"/>
  <c r="S21"/>
  <c r="R19"/>
  <c r="S19"/>
  <c r="R17"/>
  <c r="S17"/>
  <c r="R15"/>
  <c r="S15"/>
  <c r="R13"/>
  <c r="S13"/>
  <c r="R11"/>
  <c r="S11"/>
  <c r="V19"/>
  <c r="V31"/>
  <c r="V25"/>
  <c r="V17"/>
  <c r="V29"/>
  <c r="AA8" l="1"/>
  <c r="AB8"/>
  <c r="AJ8"/>
  <c r="D40" s="1"/>
  <c r="AD8"/>
  <c r="Z8"/>
  <c r="AH8"/>
  <c r="AF8"/>
  <c r="D43"/>
  <c r="D41"/>
  <c r="Y8" l="1"/>
  <c r="AC8" s="1"/>
  <c r="P39" l="1"/>
  <c r="D39"/>
  <c r="AK8"/>
  <c r="AE8"/>
  <c r="AG8"/>
  <c r="AI8"/>
</calcChain>
</file>

<file path=xl/sharedStrings.xml><?xml version="1.0" encoding="utf-8"?>
<sst xmlns="http://schemas.openxmlformats.org/spreadsheetml/2006/main" count="267" uniqueCount="164">
  <si>
    <t>HỌC VIỆN CÔNG NGHỆ BƯU CHÍNH VIỄN THÔNG</t>
  </si>
  <si>
    <t>BẢNG ĐIỂM HỌC PHẦN</t>
  </si>
  <si>
    <t>TRUNG TÂM KHẢO THÍ VÀ ĐẢM BẢO CHẤT LƯỢNG GIÁO DỤC</t>
  </si>
  <si>
    <t>Thi lần 1 học II năm học 2015 - 2016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</si>
  <si>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</si>
  <si>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</si>
  <si>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</si>
  <si>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</si>
  <si>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</si>
  <si>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</si>
  <si>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</si>
  <si>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</si>
  <si>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</si>
  <si>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</si>
  <si>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</si>
  <si>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</si>
  <si>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</si>
  <si>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</si>
  <si>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</si>
  <si>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</si>
  <si>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</si>
  <si>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</si>
  <si>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</si>
  <si>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</si>
  <si>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</si>
  <si>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</si>
  <si>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</si>
  <si>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</si>
  <si>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</si>
  <si>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</si>
  <si>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</si>
  <si>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</si>
  <si>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</si>
  <si>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</si>
  <si>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</si>
  <si>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</si>
  <si>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</si>
  <si>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</si>
  <si>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</si>
  <si>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Đức</t>
  </si>
  <si>
    <t>Dũng</t>
  </si>
  <si>
    <t>Lê Thị</t>
  </si>
  <si>
    <t>Hằng</t>
  </si>
  <si>
    <t>19/08/94</t>
  </si>
  <si>
    <t>Nguyễn Xuân</t>
  </si>
  <si>
    <t>20/09/94</t>
  </si>
  <si>
    <t>Quân</t>
  </si>
  <si>
    <t>Thịnh</t>
  </si>
  <si>
    <t>22/02/94</t>
  </si>
  <si>
    <t>Trường</t>
  </si>
  <si>
    <t>Tuấn</t>
  </si>
  <si>
    <t>Phùng Văn</t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</si>
  <si>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</si>
  <si>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</si>
  <si>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</si>
  <si>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</si>
  <si>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</si>
  <si>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</si>
  <si>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</si>
  <si>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</si>
  <si>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</si>
  <si>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</si>
  <si>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</si>
  <si>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</si>
  <si>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</si>
  <si>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</si>
  <si>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Nguyễn Hoa Cương</t>
  </si>
  <si>
    <t>Nguyễn Xuân Trường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</si>
  <si>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</si>
  <si>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</si>
  <si>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B12DCPT002</t>
  </si>
  <si>
    <t>Đinh Duy</t>
  </si>
  <si>
    <t>Anh</t>
  </si>
  <si>
    <t>23/01/94</t>
  </si>
  <si>
    <t>D12PTDPT</t>
  </si>
  <si>
    <t>B12DCPT055</t>
  </si>
  <si>
    <t>Đỗ Tuấn</t>
  </si>
  <si>
    <t>29/03/94</t>
  </si>
  <si>
    <t>B12DCPT005</t>
  </si>
  <si>
    <t>Trần Hải</t>
  </si>
  <si>
    <t>Bắc</t>
  </si>
  <si>
    <t>30/03/94</t>
  </si>
  <si>
    <t>B12DCPT008</t>
  </si>
  <si>
    <t>Trần Đình</t>
  </si>
  <si>
    <t>Dân</t>
  </si>
  <si>
    <t>30/04/94</t>
  </si>
  <si>
    <t>B12DCPT119</t>
  </si>
  <si>
    <t>Nguyễn Tiến</t>
  </si>
  <si>
    <t>12/12/94</t>
  </si>
  <si>
    <t>B12DCPT120</t>
  </si>
  <si>
    <t>07/12/94</t>
  </si>
  <si>
    <t>B12DCPT012</t>
  </si>
  <si>
    <t>Phan Tiến</t>
  </si>
  <si>
    <t>27/02/94</t>
  </si>
  <si>
    <t>B12DCPT014</t>
  </si>
  <si>
    <t>Đặng Quang</t>
  </si>
  <si>
    <t>Duy</t>
  </si>
  <si>
    <t>03/11/94</t>
  </si>
  <si>
    <t>B12DCPT015</t>
  </si>
  <si>
    <t>Nguyễn Đình</t>
  </si>
  <si>
    <t>05/04/92</t>
  </si>
  <si>
    <t>B12DCPT125</t>
  </si>
  <si>
    <t>Lê Thị Thu</t>
  </si>
  <si>
    <t>09/11/93</t>
  </si>
  <si>
    <t>B12DCPT019</t>
  </si>
  <si>
    <t>Hoàng Trung</t>
  </si>
  <si>
    <t>Hiếu</t>
  </si>
  <si>
    <t>26/10/92</t>
  </si>
  <si>
    <t>B12DCPT020</t>
  </si>
  <si>
    <t>Nguyễn Trung</t>
  </si>
  <si>
    <t>29/07/94</t>
  </si>
  <si>
    <t>B12DCPT021</t>
  </si>
  <si>
    <t>Nguyễn Thị Thanh</t>
  </si>
  <si>
    <t>Hoa</t>
  </si>
  <si>
    <t>B12DCPT023</t>
  </si>
  <si>
    <t>Nguyễn Đức</t>
  </si>
  <si>
    <t>Hoàn</t>
  </si>
  <si>
    <t>19/02/94</t>
  </si>
  <si>
    <t>B12DCPT134</t>
  </si>
  <si>
    <t>Hồng</t>
  </si>
  <si>
    <t>10/07/93</t>
  </si>
  <si>
    <t>B12DCPT030</t>
  </si>
  <si>
    <t>Quách Thị Thanh</t>
  </si>
  <si>
    <t>Huyền</t>
  </si>
  <si>
    <t>B12DCPT067</t>
  </si>
  <si>
    <t>Nguyễn Tùng</t>
  </si>
  <si>
    <t>Lâm</t>
  </si>
  <si>
    <t>26/10/94</t>
  </si>
  <si>
    <t>B12DCPT071</t>
  </si>
  <si>
    <t>Hoàng Thị</t>
  </si>
  <si>
    <t>Mai</t>
  </si>
  <si>
    <t>10/03/93</t>
  </si>
  <si>
    <t>B12DCPT077</t>
  </si>
  <si>
    <t>Nhật</t>
  </si>
  <si>
    <t>14/09/94</t>
  </si>
  <si>
    <t>B12DCPT034</t>
  </si>
  <si>
    <t>Kiều Xuân</t>
  </si>
  <si>
    <t>Ninh</t>
  </si>
  <si>
    <t>12/09/94</t>
  </si>
  <si>
    <t>B12DCPT037</t>
  </si>
  <si>
    <t>15/04/94</t>
  </si>
  <si>
    <t>B12DCPT081</t>
  </si>
  <si>
    <t>Hoàng Minh</t>
  </si>
  <si>
    <t>Quang</t>
  </si>
  <si>
    <t>30/06/94</t>
  </si>
  <si>
    <t>B12DCPT092</t>
  </si>
  <si>
    <t>Trương Đức</t>
  </si>
  <si>
    <t>B12DCPT096</t>
  </si>
  <si>
    <t>Nguyễn Huy</t>
  </si>
  <si>
    <t>Toàn</t>
  </si>
  <si>
    <t>31/05/94</t>
  </si>
  <si>
    <t>B12DCPT046</t>
  </si>
  <si>
    <t>Nguyễn Thị Thu</t>
  </si>
  <si>
    <t>Trang</t>
  </si>
  <si>
    <t>08/09/94</t>
  </si>
  <si>
    <t>B12DCPT048</t>
  </si>
  <si>
    <t>12/08/94</t>
  </si>
  <si>
    <t>B12DCPT049</t>
  </si>
  <si>
    <t>Nguyễn Minh</t>
  </si>
  <si>
    <t>29/06/94</t>
  </si>
  <si>
    <t>Hà Nội, ngày 13 tháng 6 năm 2016</t>
  </si>
  <si>
    <t>Nhóm:CDT1446-01</t>
  </si>
  <si>
    <t>Lập trình game cơ bản</t>
  </si>
  <si>
    <t>Ngày thi: 31/5/2016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</si>
</sst>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3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/>
    <xf numFmtId="0" fontId="1" fillId="0" borderId="0"/>
    <xf numFmtId="0" fontId="25" fillId="0" borderId="0"/>
  </cellStyleXfs>
  <cellXfs count="140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protection locked="0"/>
    </xf>
    <xf numFmtId="0" fontId="12" fillId="0" borderId="0" xfId="1" applyFont="1" applyFill="1" applyAlignment="1" applyProtection="1"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12" fillId="0" borderId="0" xfId="3" applyFont="1" applyFill="1" applyAlignment="1" applyProtection="1">
      <alignment horizont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7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/>
      <protection locked="0"/>
    </xf>
    <xf numFmtId="0" fontId="12" fillId="0" borderId="5" xfId="0" applyFont="1" applyFill="1" applyBorder="1" applyAlignment="1" applyProtection="1">
      <alignment vertical="center" textRotation="90" wrapText="1"/>
      <protection locked="0"/>
    </xf>
    <xf numFmtId="0" fontId="12" fillId="0" borderId="11" xfId="0" applyFont="1" applyFill="1" applyBorder="1" applyAlignment="1" applyProtection="1">
      <alignment vertical="center" textRotation="90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20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2" fillId="0" borderId="15" xfId="0" applyNumberFormat="1" applyFont="1" applyFill="1" applyBorder="1" applyAlignment="1" applyProtection="1">
      <alignment horizontal="center" vertical="center"/>
      <protection locked="0"/>
    </xf>
    <xf numFmtId="165" fontId="20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7" xfId="4" applyFont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7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0" fontId="2" fillId="0" borderId="18" xfId="1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14" fontId="2" fillId="0" borderId="18" xfId="0" applyNumberFormat="1" applyFont="1" applyFill="1" applyBorder="1" applyAlignment="1">
      <alignment horizontal="center" vertical="center"/>
    </xf>
    <xf numFmtId="164" fontId="2" fillId="0" borderId="20" xfId="4" quotePrefix="1" applyNumberFormat="1" applyFont="1" applyBorder="1" applyAlignment="1" applyProtection="1">
      <alignment horizontal="center" vertical="center"/>
      <protection locked="0"/>
    </xf>
    <xf numFmtId="0" fontId="2" fillId="0" borderId="20" xfId="4" applyFont="1" applyBorder="1" applyAlignment="1" applyProtection="1">
      <alignment horizontal="center" vertical="center"/>
      <protection locked="0"/>
    </xf>
    <xf numFmtId="165" fontId="2" fillId="0" borderId="18" xfId="0" applyNumberFormat="1" applyFont="1" applyFill="1" applyBorder="1" applyAlignment="1" applyProtection="1">
      <alignment horizontal="center" vertical="center"/>
      <protection locked="0"/>
    </xf>
    <xf numFmtId="165" fontId="20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Font="1" applyFill="1" applyBorder="1" applyAlignment="1" applyProtection="1">
      <alignment horizontal="center"/>
      <protection hidden="1"/>
    </xf>
    <xf numFmtId="165" fontId="2" fillId="0" borderId="18" xfId="0" quotePrefix="1" applyNumberFormat="1" applyFont="1" applyFill="1" applyBorder="1" applyAlignment="1" applyProtection="1">
      <alignment horizontal="center"/>
      <protection hidden="1"/>
    </xf>
    <xf numFmtId="0" fontId="2" fillId="0" borderId="18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8" xfId="4" quotePrefix="1" applyNumberFormat="1" applyFont="1" applyBorder="1" applyAlignment="1" applyProtection="1">
      <alignment horizontal="center" vertic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Alignment="1" applyProtection="1">
      <alignment horizontal="right" vertical="center"/>
      <protection locked="0"/>
    </xf>
    <xf numFmtId="0" fontId="3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12" fillId="0" borderId="0" xfId="6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5"/>
  <sheetViews>
    <sheetView tabSelected="1" workbookViewId="0">
      <pane ySplit="3" topLeftCell="A4" activePane="bottomLeft" state="frozen"/>
      <selection activeCell="P5" sqref="P5:T5"/>
      <selection pane="bottomLeft" activeCell="P10" sqref="P10:P36"/>
    </sheetView>
  </sheetViews>
  <sheetFormatPr defaultRowHeight="15.75"/>
  <cols>
    <col min="1" max="1" width="2.25" style="4" customWidth="1"/>
    <col min="2" max="2" width="4" style="4" customWidth="1"/>
    <col min="3" max="3" width="10.625" style="4" customWidth="1"/>
    <col min="4" max="4" width="13.375" style="4" customWidth="1"/>
    <col min="5" max="5" width="10.25" style="4" customWidth="1"/>
    <col min="6" max="6" width="9.375" style="4" hidden="1" customWidth="1"/>
    <col min="7" max="7" width="11" style="4" customWidth="1"/>
    <col min="8" max="11" width="4.375" style="4" customWidth="1"/>
    <col min="12" max="12" width="3.25" style="4" hidden="1" customWidth="1"/>
    <col min="13" max="13" width="4.875" style="4" hidden="1" customWidth="1"/>
    <col min="14" max="14" width="7.25" style="4" hidden="1" customWidth="1"/>
    <col min="15" max="15" width="9" style="4" hidden="1" customWidth="1"/>
    <col min="16" max="16" width="4.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3.375" style="4" customWidth="1"/>
    <col min="21" max="21" width="6.5" style="4" customWidth="1"/>
    <col min="22" max="22" width="6.5" style="2" customWidth="1"/>
    <col min="23" max="38" width="9" style="3"/>
    <col min="39" max="16384" width="9" style="4"/>
  </cols>
  <sheetData>
    <row r="1" spans="2:38" ht="27.75" customHeight="1">
      <c r="B1" s="106" t="s">
        <v>0</v>
      </c>
      <c r="C1" s="106"/>
      <c r="D1" s="106"/>
      <c r="E1" s="106"/>
      <c r="F1" s="106"/>
      <c r="G1" s="106"/>
      <c r="H1" s="107" t="s">
        <v>1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"/>
    </row>
    <row r="2" spans="2:38" ht="25.5" customHeight="1">
      <c r="B2" s="108" t="s">
        <v>2</v>
      </c>
      <c r="C2" s="108"/>
      <c r="D2" s="108"/>
      <c r="E2" s="108"/>
      <c r="F2" s="108"/>
      <c r="G2" s="108"/>
      <c r="H2" s="109" t="s">
        <v>3</v>
      </c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5"/>
      <c r="V2" s="6"/>
      <c r="AD2" s="2"/>
      <c r="AE2" s="7"/>
      <c r="AF2" s="2"/>
      <c r="AG2" s="2"/>
      <c r="AH2" s="2"/>
      <c r="AI2" s="7"/>
      <c r="AJ2" s="2"/>
    </row>
    <row r="3" spans="2:38" ht="4.5" customHeight="1">
      <c r="B3" s="8"/>
      <c r="C3" s="8"/>
      <c r="D3" s="8"/>
      <c r="E3" s="8"/>
      <c r="F3" s="8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"/>
      <c r="V3" s="6"/>
      <c r="AE3" s="11"/>
      <c r="AI3" s="11"/>
    </row>
    <row r="4" spans="2:38" ht="18.75" customHeight="1">
      <c r="B4" s="110" t="s">
        <v>4</v>
      </c>
      <c r="C4" s="110"/>
      <c r="D4" s="111" t="s">
        <v>162</v>
      </c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2" t="s">
        <v>161</v>
      </c>
      <c r="Q4" s="112"/>
      <c r="R4" s="112"/>
      <c r="S4" s="112"/>
      <c r="T4" s="112"/>
      <c r="W4" s="121" t="s">
        <v>5</v>
      </c>
      <c r="X4" s="121" t="s">
        <v>6</v>
      </c>
      <c r="Y4" s="121" t="s">
        <v>7</v>
      </c>
      <c r="Z4" s="121" t="s">
        <v>8</v>
      </c>
      <c r="AA4" s="121"/>
      <c r="AB4" s="121"/>
      <c r="AC4" s="121"/>
      <c r="AD4" s="121" t="s">
        <v>9</v>
      </c>
      <c r="AE4" s="121"/>
      <c r="AF4" s="121" t="s">
        <v>10</v>
      </c>
      <c r="AG4" s="121"/>
      <c r="AH4" s="121" t="s">
        <v>11</v>
      </c>
      <c r="AI4" s="121"/>
      <c r="AJ4" s="121" t="s">
        <v>12</v>
      </c>
      <c r="AK4" s="121"/>
      <c r="AL4" s="12"/>
    </row>
    <row r="5" spans="2:38" ht="17.25" customHeight="1">
      <c r="B5" s="122" t="s">
        <v>13</v>
      </c>
      <c r="C5" s="122"/>
      <c r="D5" s="13">
        <v>3</v>
      </c>
      <c r="G5" s="123" t="s">
        <v>163</v>
      </c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"/>
    </row>
    <row r="6" spans="2:38" ht="5.25" customHeight="1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5"/>
      <c r="Q6" s="1"/>
      <c r="R6" s="1"/>
      <c r="S6" s="1"/>
      <c r="T6" s="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"/>
    </row>
    <row r="7" spans="2:38" ht="35.25" customHeight="1">
      <c r="B7" s="113" t="s">
        <v>14</v>
      </c>
      <c r="C7" s="115" t="s">
        <v>15</v>
      </c>
      <c r="D7" s="117" t="s">
        <v>16</v>
      </c>
      <c r="E7" s="118"/>
      <c r="F7" s="113" t="s">
        <v>17</v>
      </c>
      <c r="G7" s="113" t="s">
        <v>6</v>
      </c>
      <c r="H7" s="124" t="s">
        <v>18</v>
      </c>
      <c r="I7" s="124" t="s">
        <v>19</v>
      </c>
      <c r="J7" s="124" t="s">
        <v>20</v>
      </c>
      <c r="K7" s="124" t="s">
        <v>21</v>
      </c>
      <c r="L7" s="125" t="s">
        <v>22</v>
      </c>
      <c r="M7" s="128" t="s">
        <v>23</v>
      </c>
      <c r="N7" s="129"/>
      <c r="O7" s="125" t="s">
        <v>24</v>
      </c>
      <c r="P7" s="125" t="s">
        <v>25</v>
      </c>
      <c r="Q7" s="113" t="s">
        <v>26</v>
      </c>
      <c r="R7" s="125" t="s">
        <v>27</v>
      </c>
      <c r="S7" s="113" t="s">
        <v>28</v>
      </c>
      <c r="T7" s="113" t="s">
        <v>29</v>
      </c>
      <c r="W7" s="121"/>
      <c r="X7" s="121"/>
      <c r="Y7" s="121"/>
      <c r="Z7" s="16" t="s">
        <v>30</v>
      </c>
      <c r="AA7" s="16" t="s">
        <v>31</v>
      </c>
      <c r="AB7" s="16" t="s">
        <v>32</v>
      </c>
      <c r="AC7" s="16" t="s">
        <v>33</v>
      </c>
      <c r="AD7" s="16" t="s">
        <v>34</v>
      </c>
      <c r="AE7" s="16" t="s">
        <v>33</v>
      </c>
      <c r="AF7" s="16" t="s">
        <v>34</v>
      </c>
      <c r="AG7" s="16" t="s">
        <v>33</v>
      </c>
      <c r="AH7" s="16" t="s">
        <v>34</v>
      </c>
      <c r="AI7" s="16" t="s">
        <v>33</v>
      </c>
      <c r="AJ7" s="16" t="s">
        <v>34</v>
      </c>
      <c r="AK7" s="17" t="s">
        <v>33</v>
      </c>
      <c r="AL7" s="18"/>
    </row>
    <row r="8" spans="2:38" ht="35.25" customHeight="1">
      <c r="B8" s="114"/>
      <c r="C8" s="116"/>
      <c r="D8" s="119"/>
      <c r="E8" s="120"/>
      <c r="F8" s="114"/>
      <c r="G8" s="114"/>
      <c r="H8" s="124"/>
      <c r="I8" s="124"/>
      <c r="J8" s="124"/>
      <c r="K8" s="124"/>
      <c r="L8" s="125"/>
      <c r="M8" s="19" t="s">
        <v>35</v>
      </c>
      <c r="N8" s="19" t="s">
        <v>36</v>
      </c>
      <c r="O8" s="125"/>
      <c r="P8" s="125"/>
      <c r="Q8" s="127"/>
      <c r="R8" s="125"/>
      <c r="S8" s="114"/>
      <c r="T8" s="127"/>
      <c r="V8" s="20"/>
      <c r="W8" s="21" t="str">
        <f>+D4</f>
        <v>Lập trình game cơ bản</v>
      </c>
      <c r="X8" s="22" t="str">
        <f>+P4</f>
        <v>Nhóm:CDT1446-01</v>
      </c>
      <c r="Y8" s="23">
        <f>+$AH$8+$AJ$8+$AF$8</f>
        <v>27</v>
      </c>
      <c r="Z8" s="7">
        <f>COUNTIF($S$9:$S$96,"Khiển trách")</f>
        <v>0</v>
      </c>
      <c r="AA8" s="7">
        <f>COUNTIF($S$9:$S$96,"Cảnh cáo")</f>
        <v>0</v>
      </c>
      <c r="AB8" s="7">
        <f>COUNTIF($S$9:$S$96,"Đình chỉ thi")</f>
        <v>0</v>
      </c>
      <c r="AC8" s="24">
        <f>+($Z$8+$AA$8+$AB$8)/$Y$8*100%</f>
        <v>0</v>
      </c>
      <c r="AD8" s="7">
        <f>SUM(COUNTIF($S$9:$S$94,"Vắng"),COUNTIF($S$9:$S$94,"Vắng có phép"))</f>
        <v>0</v>
      </c>
      <c r="AE8" s="25">
        <f>+$AD$8/$Y$8</f>
        <v>0</v>
      </c>
      <c r="AF8" s="26">
        <f>COUNTIF($V$9:$V$94,"Thi lại")</f>
        <v>0</v>
      </c>
      <c r="AG8" s="25">
        <f>+$AF$8/$Y$8</f>
        <v>0</v>
      </c>
      <c r="AH8" s="26">
        <f>COUNTIF($V$9:$V$95,"Học lại")</f>
        <v>4</v>
      </c>
      <c r="AI8" s="25">
        <f>+$AH$8/$Y$8</f>
        <v>0.14814814814814814</v>
      </c>
      <c r="AJ8" s="7">
        <f>COUNTIF($V$10:$V$95,"Đạt")</f>
        <v>23</v>
      </c>
      <c r="AK8" s="24">
        <f>+$AJ$8/$Y$8</f>
        <v>0.85185185185185186</v>
      </c>
      <c r="AL8" s="27"/>
    </row>
    <row r="9" spans="2:38" ht="14.25" customHeight="1">
      <c r="B9" s="128" t="s">
        <v>37</v>
      </c>
      <c r="C9" s="130"/>
      <c r="D9" s="130"/>
      <c r="E9" s="130"/>
      <c r="F9" s="130"/>
      <c r="G9" s="129"/>
      <c r="H9" s="28">
        <v>10</v>
      </c>
      <c r="I9" s="28">
        <v>30</v>
      </c>
      <c r="J9" s="29"/>
      <c r="K9" s="28"/>
      <c r="L9" s="30"/>
      <c r="M9" s="31"/>
      <c r="N9" s="31"/>
      <c r="O9" s="31"/>
      <c r="P9" s="32">
        <f>100-(H9+I9+J9+K9)</f>
        <v>60</v>
      </c>
      <c r="Q9" s="114"/>
      <c r="R9" s="33"/>
      <c r="S9" s="33"/>
      <c r="T9" s="114"/>
      <c r="W9" s="2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12"/>
    </row>
    <row r="10" spans="2:38" ht="15.75" customHeight="1">
      <c r="B10" s="35">
        <v>1</v>
      </c>
      <c r="C10" s="36" t="s">
        <v>70</v>
      </c>
      <c r="D10" s="37" t="s">
        <v>71</v>
      </c>
      <c r="E10" s="38" t="s">
        <v>72</v>
      </c>
      <c r="F10" s="39" t="s">
        <v>73</v>
      </c>
      <c r="G10" s="36" t="s">
        <v>74</v>
      </c>
      <c r="H10" s="40">
        <v>6</v>
      </c>
      <c r="I10" s="40">
        <v>6</v>
      </c>
      <c r="J10" s="40" t="s">
        <v>38</v>
      </c>
      <c r="K10" s="40" t="s">
        <v>38</v>
      </c>
      <c r="L10" s="41"/>
      <c r="M10" s="41"/>
      <c r="N10" s="41"/>
      <c r="O10" s="41"/>
      <c r="P10" s="42">
        <v>6</v>
      </c>
      <c r="Q10" s="43">
        <f t="shared" ref="Q10:Q36" si="0">ROUND(SUMPRODUCT(H10:P10,$H$9:$P$9)/100,1)</f>
        <v>6</v>
      </c>
      <c r="R10" s="4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44" t="str">
        <f t="shared" ref="S10:S36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45" t="str">
        <f>+IF(OR($H10=0,$I10=0,$J10=0,$K10=0),"Không đủ ĐKDT","")</f>
        <v/>
      </c>
      <c r="U10" s="1"/>
      <c r="V10" s="46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47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12"/>
    </row>
    <row r="11" spans="2:38" ht="15.75" customHeight="1">
      <c r="B11" s="48">
        <v>2</v>
      </c>
      <c r="C11" s="49" t="s">
        <v>75</v>
      </c>
      <c r="D11" s="50" t="s">
        <v>76</v>
      </c>
      <c r="E11" s="51" t="s">
        <v>72</v>
      </c>
      <c r="F11" s="52" t="s">
        <v>77</v>
      </c>
      <c r="G11" s="49" t="s">
        <v>74</v>
      </c>
      <c r="H11" s="53">
        <v>0</v>
      </c>
      <c r="I11" s="53">
        <v>0</v>
      </c>
      <c r="J11" s="53" t="s">
        <v>38</v>
      </c>
      <c r="K11" s="53" t="s">
        <v>38</v>
      </c>
      <c r="L11" s="54"/>
      <c r="M11" s="54"/>
      <c r="N11" s="54"/>
      <c r="O11" s="54"/>
      <c r="P11" s="55"/>
      <c r="Q11" s="56">
        <f t="shared" si="0"/>
        <v>0</v>
      </c>
      <c r="R11" s="5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58" t="str">
        <f t="shared" si="1"/>
        <v>Kém</v>
      </c>
      <c r="T11" s="59" t="str">
        <f>+IF(OR($H11=0,$I11=0,$J11=0,$K11=0),"Không đủ ĐKDT","")</f>
        <v>Không đủ ĐKDT</v>
      </c>
      <c r="U11" s="1"/>
      <c r="V11" s="46" t="str">
        <f t="shared" ref="V11:V3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47"/>
      <c r="X11" s="34"/>
      <c r="Y11" s="34"/>
      <c r="Z11" s="34"/>
      <c r="AA11" s="16"/>
      <c r="AB11" s="16"/>
      <c r="AC11" s="16"/>
      <c r="AD11" s="16"/>
      <c r="AE11" s="11"/>
      <c r="AF11" s="16"/>
      <c r="AG11" s="16"/>
      <c r="AH11" s="16"/>
      <c r="AI11" s="16"/>
      <c r="AJ11" s="16"/>
      <c r="AK11" s="16"/>
      <c r="AL11" s="18"/>
    </row>
    <row r="12" spans="2:38" ht="15.75" customHeight="1">
      <c r="B12" s="48">
        <v>3</v>
      </c>
      <c r="C12" s="49" t="s">
        <v>78</v>
      </c>
      <c r="D12" s="50" t="s">
        <v>79</v>
      </c>
      <c r="E12" s="51" t="s">
        <v>80</v>
      </c>
      <c r="F12" s="52" t="s">
        <v>81</v>
      </c>
      <c r="G12" s="49" t="s">
        <v>74</v>
      </c>
      <c r="H12" s="53">
        <v>10</v>
      </c>
      <c r="I12" s="53">
        <v>10</v>
      </c>
      <c r="J12" s="53" t="s">
        <v>38</v>
      </c>
      <c r="K12" s="53" t="s">
        <v>38</v>
      </c>
      <c r="L12" s="60"/>
      <c r="M12" s="60"/>
      <c r="N12" s="60"/>
      <c r="O12" s="60"/>
      <c r="P12" s="55">
        <v>9</v>
      </c>
      <c r="Q12" s="56">
        <f t="shared" si="0"/>
        <v>9.4</v>
      </c>
      <c r="R12" s="57" t="str">
        <f t="shared" ref="R12:R36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58" t="str">
        <f t="shared" si="1"/>
        <v>Giỏi</v>
      </c>
      <c r="T12" s="59" t="str">
        <f t="shared" ref="T12:T36" si="4">+IF(OR($H12=0,$I12=0,$J12=0,$K12=0),"Không đủ ĐKDT","")</f>
        <v/>
      </c>
      <c r="U12" s="1"/>
      <c r="V12" s="46" t="str">
        <f t="shared" si="2"/>
        <v>Đạt</v>
      </c>
      <c r="W12" s="47"/>
      <c r="X12" s="61"/>
      <c r="Y12" s="61"/>
      <c r="Z12" s="62"/>
      <c r="AA12" s="11"/>
      <c r="AB12" s="11"/>
      <c r="AC12" s="11"/>
      <c r="AD12" s="63"/>
      <c r="AE12" s="11"/>
      <c r="AF12" s="64"/>
      <c r="AG12" s="65"/>
      <c r="AH12" s="64"/>
      <c r="AI12" s="65"/>
      <c r="AJ12" s="64"/>
      <c r="AK12" s="11"/>
      <c r="AL12" s="66"/>
    </row>
    <row r="13" spans="2:38" ht="15.75" customHeight="1">
      <c r="B13" s="48">
        <v>4</v>
      </c>
      <c r="C13" s="49" t="s">
        <v>82</v>
      </c>
      <c r="D13" s="50" t="s">
        <v>83</v>
      </c>
      <c r="E13" s="51" t="s">
        <v>84</v>
      </c>
      <c r="F13" s="52" t="s">
        <v>85</v>
      </c>
      <c r="G13" s="49" t="s">
        <v>74</v>
      </c>
      <c r="H13" s="53">
        <v>10</v>
      </c>
      <c r="I13" s="53">
        <v>10</v>
      </c>
      <c r="J13" s="53" t="s">
        <v>38</v>
      </c>
      <c r="K13" s="104" t="s">
        <v>38</v>
      </c>
      <c r="L13" s="60"/>
      <c r="M13" s="60"/>
      <c r="N13" s="60"/>
      <c r="O13" s="60"/>
      <c r="P13" s="55">
        <v>9</v>
      </c>
      <c r="Q13" s="56">
        <f t="shared" si="0"/>
        <v>9.4</v>
      </c>
      <c r="R13" s="57" t="str">
        <f t="shared" si="3"/>
        <v>A+</v>
      </c>
      <c r="S13" s="58" t="str">
        <f t="shared" si="1"/>
        <v>Giỏi</v>
      </c>
      <c r="T13" s="59" t="str">
        <f t="shared" si="4"/>
        <v/>
      </c>
      <c r="U13" s="1"/>
      <c r="V13" s="46" t="str">
        <f t="shared" si="2"/>
        <v>Đạt</v>
      </c>
      <c r="W13" s="47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7"/>
    </row>
    <row r="14" spans="2:38" ht="15.75" customHeight="1">
      <c r="B14" s="48">
        <v>5</v>
      </c>
      <c r="C14" s="49" t="s">
        <v>86</v>
      </c>
      <c r="D14" s="50" t="s">
        <v>87</v>
      </c>
      <c r="E14" s="51" t="s">
        <v>39</v>
      </c>
      <c r="F14" s="52" t="s">
        <v>88</v>
      </c>
      <c r="G14" s="49" t="s">
        <v>74</v>
      </c>
      <c r="H14" s="53">
        <v>6</v>
      </c>
      <c r="I14" s="53">
        <v>5</v>
      </c>
      <c r="J14" s="53" t="s">
        <v>38</v>
      </c>
      <c r="K14" s="104" t="s">
        <v>38</v>
      </c>
      <c r="L14" s="60"/>
      <c r="M14" s="60"/>
      <c r="N14" s="60"/>
      <c r="O14" s="60"/>
      <c r="P14" s="55">
        <v>9</v>
      </c>
      <c r="Q14" s="56">
        <f t="shared" si="0"/>
        <v>7.5</v>
      </c>
      <c r="R14" s="57" t="str">
        <f t="shared" si="3"/>
        <v>B</v>
      </c>
      <c r="S14" s="58" t="str">
        <f t="shared" si="1"/>
        <v>Khá</v>
      </c>
      <c r="T14" s="59" t="str">
        <f t="shared" si="4"/>
        <v/>
      </c>
      <c r="U14" s="1"/>
      <c r="V14" s="46" t="str">
        <f t="shared" si="2"/>
        <v>Đạt</v>
      </c>
      <c r="W14" s="47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7"/>
    </row>
    <row r="15" spans="2:38" ht="15.75" customHeight="1">
      <c r="B15" s="48">
        <v>6</v>
      </c>
      <c r="C15" s="49" t="s">
        <v>89</v>
      </c>
      <c r="D15" s="50" t="s">
        <v>51</v>
      </c>
      <c r="E15" s="51" t="s">
        <v>39</v>
      </c>
      <c r="F15" s="52" t="s">
        <v>90</v>
      </c>
      <c r="G15" s="49" t="s">
        <v>74</v>
      </c>
      <c r="H15" s="53">
        <v>8</v>
      </c>
      <c r="I15" s="53">
        <v>8</v>
      </c>
      <c r="J15" s="53" t="s">
        <v>38</v>
      </c>
      <c r="K15" s="104" t="s">
        <v>38</v>
      </c>
      <c r="L15" s="60"/>
      <c r="M15" s="60"/>
      <c r="N15" s="60"/>
      <c r="O15" s="60"/>
      <c r="P15" s="55">
        <v>8</v>
      </c>
      <c r="Q15" s="56">
        <f t="shared" si="0"/>
        <v>8</v>
      </c>
      <c r="R15" s="57" t="str">
        <f t="shared" si="3"/>
        <v>B+</v>
      </c>
      <c r="S15" s="58" t="str">
        <f t="shared" si="1"/>
        <v>Khá</v>
      </c>
      <c r="T15" s="59" t="str">
        <f t="shared" si="4"/>
        <v/>
      </c>
      <c r="U15" s="1"/>
      <c r="V15" s="46" t="str">
        <f t="shared" si="2"/>
        <v>Đạt</v>
      </c>
      <c r="W15" s="47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7"/>
    </row>
    <row r="16" spans="2:38" ht="15.75" customHeight="1">
      <c r="B16" s="48">
        <v>7</v>
      </c>
      <c r="C16" s="49" t="s">
        <v>91</v>
      </c>
      <c r="D16" s="50" t="s">
        <v>92</v>
      </c>
      <c r="E16" s="51" t="s">
        <v>40</v>
      </c>
      <c r="F16" s="52" t="s">
        <v>93</v>
      </c>
      <c r="G16" s="49" t="s">
        <v>74</v>
      </c>
      <c r="H16" s="53">
        <v>8</v>
      </c>
      <c r="I16" s="53">
        <v>9</v>
      </c>
      <c r="J16" s="53" t="s">
        <v>38</v>
      </c>
      <c r="K16" s="104" t="s">
        <v>38</v>
      </c>
      <c r="L16" s="60"/>
      <c r="M16" s="60"/>
      <c r="N16" s="60"/>
      <c r="O16" s="60"/>
      <c r="P16" s="55">
        <v>8</v>
      </c>
      <c r="Q16" s="56">
        <f t="shared" si="0"/>
        <v>8.3000000000000007</v>
      </c>
      <c r="R16" s="57" t="str">
        <f t="shared" si="3"/>
        <v>B+</v>
      </c>
      <c r="S16" s="58" t="str">
        <f t="shared" si="1"/>
        <v>Khá</v>
      </c>
      <c r="T16" s="59" t="str">
        <f t="shared" si="4"/>
        <v/>
      </c>
      <c r="U16" s="1"/>
      <c r="V16" s="46" t="str">
        <f t="shared" si="2"/>
        <v>Đạt</v>
      </c>
      <c r="W16" s="47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7"/>
    </row>
    <row r="17" spans="2:38" ht="15.75" customHeight="1">
      <c r="B17" s="48">
        <v>8</v>
      </c>
      <c r="C17" s="49" t="s">
        <v>94</v>
      </c>
      <c r="D17" s="50" t="s">
        <v>95</v>
      </c>
      <c r="E17" s="51" t="s">
        <v>96</v>
      </c>
      <c r="F17" s="52" t="s">
        <v>97</v>
      </c>
      <c r="G17" s="49" t="s">
        <v>74</v>
      </c>
      <c r="H17" s="53">
        <v>8</v>
      </c>
      <c r="I17" s="53">
        <v>8</v>
      </c>
      <c r="J17" s="53" t="s">
        <v>38</v>
      </c>
      <c r="K17" s="104" t="s">
        <v>38</v>
      </c>
      <c r="L17" s="60"/>
      <c r="M17" s="60"/>
      <c r="N17" s="60"/>
      <c r="O17" s="60"/>
      <c r="P17" s="55">
        <v>7</v>
      </c>
      <c r="Q17" s="56">
        <f t="shared" si="0"/>
        <v>7.4</v>
      </c>
      <c r="R17" s="57" t="str">
        <f t="shared" si="3"/>
        <v>B</v>
      </c>
      <c r="S17" s="58" t="str">
        <f t="shared" si="1"/>
        <v>Khá</v>
      </c>
      <c r="T17" s="59" t="str">
        <f t="shared" si="4"/>
        <v/>
      </c>
      <c r="U17" s="1"/>
      <c r="V17" s="46" t="str">
        <f t="shared" si="2"/>
        <v>Đạt</v>
      </c>
      <c r="W17" s="47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7"/>
    </row>
    <row r="18" spans="2:38" ht="15.75" customHeight="1">
      <c r="B18" s="48">
        <v>9</v>
      </c>
      <c r="C18" s="49" t="s">
        <v>98</v>
      </c>
      <c r="D18" s="50" t="s">
        <v>99</v>
      </c>
      <c r="E18" s="51" t="s">
        <v>96</v>
      </c>
      <c r="F18" s="52" t="s">
        <v>100</v>
      </c>
      <c r="G18" s="49" t="s">
        <v>74</v>
      </c>
      <c r="H18" s="53">
        <v>8</v>
      </c>
      <c r="I18" s="53">
        <v>9</v>
      </c>
      <c r="J18" s="53" t="s">
        <v>38</v>
      </c>
      <c r="K18" s="104" t="s">
        <v>38</v>
      </c>
      <c r="L18" s="60"/>
      <c r="M18" s="60"/>
      <c r="N18" s="60"/>
      <c r="O18" s="60"/>
      <c r="P18" s="55">
        <v>8</v>
      </c>
      <c r="Q18" s="56">
        <f t="shared" si="0"/>
        <v>8.3000000000000007</v>
      </c>
      <c r="R18" s="57" t="str">
        <f t="shared" si="3"/>
        <v>B+</v>
      </c>
      <c r="S18" s="58" t="str">
        <f t="shared" si="1"/>
        <v>Khá</v>
      </c>
      <c r="T18" s="59" t="str">
        <f t="shared" si="4"/>
        <v/>
      </c>
      <c r="U18" s="1"/>
      <c r="V18" s="46" t="str">
        <f t="shared" si="2"/>
        <v>Đạt</v>
      </c>
      <c r="W18" s="47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7"/>
    </row>
    <row r="19" spans="2:38" ht="15.75" customHeight="1">
      <c r="B19" s="48">
        <v>10</v>
      </c>
      <c r="C19" s="49" t="s">
        <v>101</v>
      </c>
      <c r="D19" s="50" t="s">
        <v>102</v>
      </c>
      <c r="E19" s="51" t="s">
        <v>42</v>
      </c>
      <c r="F19" s="52" t="s">
        <v>103</v>
      </c>
      <c r="G19" s="49" t="s">
        <v>74</v>
      </c>
      <c r="H19" s="53">
        <v>8</v>
      </c>
      <c r="I19" s="53">
        <v>6</v>
      </c>
      <c r="J19" s="53" t="s">
        <v>38</v>
      </c>
      <c r="K19" s="104" t="s">
        <v>38</v>
      </c>
      <c r="L19" s="60"/>
      <c r="M19" s="60"/>
      <c r="N19" s="60"/>
      <c r="O19" s="60"/>
      <c r="P19" s="55">
        <v>7</v>
      </c>
      <c r="Q19" s="56">
        <f t="shared" si="0"/>
        <v>6.8</v>
      </c>
      <c r="R19" s="57" t="str">
        <f t="shared" si="3"/>
        <v>C+</v>
      </c>
      <c r="S19" s="58" t="str">
        <f t="shared" si="1"/>
        <v>Trung bình</v>
      </c>
      <c r="T19" s="59" t="str">
        <f t="shared" si="4"/>
        <v/>
      </c>
      <c r="U19" s="1"/>
      <c r="V19" s="46" t="str">
        <f t="shared" si="2"/>
        <v>Đạt</v>
      </c>
      <c r="W19" s="47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7"/>
    </row>
    <row r="20" spans="2:38" ht="15.75" customHeight="1">
      <c r="B20" s="48">
        <v>11</v>
      </c>
      <c r="C20" s="49" t="s">
        <v>104</v>
      </c>
      <c r="D20" s="50" t="s">
        <v>105</v>
      </c>
      <c r="E20" s="51" t="s">
        <v>106</v>
      </c>
      <c r="F20" s="52" t="s">
        <v>107</v>
      </c>
      <c r="G20" s="49" t="s">
        <v>74</v>
      </c>
      <c r="H20" s="53">
        <v>10</v>
      </c>
      <c r="I20" s="53">
        <v>9</v>
      </c>
      <c r="J20" s="53" t="s">
        <v>38</v>
      </c>
      <c r="K20" s="104" t="s">
        <v>38</v>
      </c>
      <c r="L20" s="60"/>
      <c r="M20" s="60"/>
      <c r="N20" s="60"/>
      <c r="O20" s="60"/>
      <c r="P20" s="55">
        <v>9</v>
      </c>
      <c r="Q20" s="56">
        <f t="shared" si="0"/>
        <v>9.1</v>
      </c>
      <c r="R20" s="57" t="str">
        <f t="shared" si="3"/>
        <v>A+</v>
      </c>
      <c r="S20" s="58" t="str">
        <f t="shared" si="1"/>
        <v>Giỏi</v>
      </c>
      <c r="T20" s="59" t="str">
        <f t="shared" si="4"/>
        <v/>
      </c>
      <c r="U20" s="1"/>
      <c r="V20" s="46" t="str">
        <f t="shared" si="2"/>
        <v>Đạt</v>
      </c>
      <c r="W20" s="47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7"/>
    </row>
    <row r="21" spans="2:38" ht="15.75" customHeight="1">
      <c r="B21" s="48">
        <v>12</v>
      </c>
      <c r="C21" s="49" t="s">
        <v>108</v>
      </c>
      <c r="D21" s="50" t="s">
        <v>109</v>
      </c>
      <c r="E21" s="51" t="s">
        <v>106</v>
      </c>
      <c r="F21" s="52" t="s">
        <v>110</v>
      </c>
      <c r="G21" s="49" t="s">
        <v>74</v>
      </c>
      <c r="H21" s="53">
        <v>6</v>
      </c>
      <c r="I21" s="53">
        <v>6</v>
      </c>
      <c r="J21" s="53" t="s">
        <v>38</v>
      </c>
      <c r="K21" s="104" t="s">
        <v>38</v>
      </c>
      <c r="L21" s="60"/>
      <c r="M21" s="60"/>
      <c r="N21" s="60"/>
      <c r="O21" s="60"/>
      <c r="P21" s="55">
        <v>6</v>
      </c>
      <c r="Q21" s="56">
        <f t="shared" si="0"/>
        <v>6</v>
      </c>
      <c r="R21" s="57" t="str">
        <f t="shared" si="3"/>
        <v>C</v>
      </c>
      <c r="S21" s="58" t="str">
        <f t="shared" si="1"/>
        <v>Trung bình</v>
      </c>
      <c r="T21" s="59" t="str">
        <f t="shared" si="4"/>
        <v/>
      </c>
      <c r="U21" s="1"/>
      <c r="V21" s="46" t="str">
        <f t="shared" si="2"/>
        <v>Đạt</v>
      </c>
      <c r="W21" s="47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7"/>
    </row>
    <row r="22" spans="2:38" ht="15.75" customHeight="1">
      <c r="B22" s="48">
        <v>13</v>
      </c>
      <c r="C22" s="49" t="s">
        <v>111</v>
      </c>
      <c r="D22" s="50" t="s">
        <v>112</v>
      </c>
      <c r="E22" s="51" t="s">
        <v>113</v>
      </c>
      <c r="F22" s="52" t="s">
        <v>43</v>
      </c>
      <c r="G22" s="49" t="s">
        <v>74</v>
      </c>
      <c r="H22" s="53">
        <v>8</v>
      </c>
      <c r="I22" s="53">
        <v>9</v>
      </c>
      <c r="J22" s="53" t="s">
        <v>38</v>
      </c>
      <c r="K22" s="104" t="s">
        <v>38</v>
      </c>
      <c r="L22" s="60"/>
      <c r="M22" s="60"/>
      <c r="N22" s="60"/>
      <c r="O22" s="60"/>
      <c r="P22" s="55">
        <v>7</v>
      </c>
      <c r="Q22" s="56">
        <f t="shared" si="0"/>
        <v>7.7</v>
      </c>
      <c r="R22" s="57" t="str">
        <f t="shared" si="3"/>
        <v>B</v>
      </c>
      <c r="S22" s="58" t="str">
        <f t="shared" si="1"/>
        <v>Khá</v>
      </c>
      <c r="T22" s="59" t="str">
        <f t="shared" si="4"/>
        <v/>
      </c>
      <c r="U22" s="1"/>
      <c r="V22" s="46" t="str">
        <f t="shared" si="2"/>
        <v>Đạt</v>
      </c>
      <c r="W22" s="47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7"/>
    </row>
    <row r="23" spans="2:38" ht="15.75" customHeight="1">
      <c r="B23" s="48">
        <v>14</v>
      </c>
      <c r="C23" s="49" t="s">
        <v>114</v>
      </c>
      <c r="D23" s="50" t="s">
        <v>115</v>
      </c>
      <c r="E23" s="51" t="s">
        <v>116</v>
      </c>
      <c r="F23" s="52" t="s">
        <v>117</v>
      </c>
      <c r="G23" s="49" t="s">
        <v>74</v>
      </c>
      <c r="H23" s="53">
        <v>8</v>
      </c>
      <c r="I23" s="53">
        <v>7</v>
      </c>
      <c r="J23" s="53" t="s">
        <v>38</v>
      </c>
      <c r="K23" s="104" t="s">
        <v>38</v>
      </c>
      <c r="L23" s="60"/>
      <c r="M23" s="60"/>
      <c r="N23" s="60"/>
      <c r="O23" s="60"/>
      <c r="P23" s="55">
        <v>7</v>
      </c>
      <c r="Q23" s="56">
        <f t="shared" si="0"/>
        <v>7.1</v>
      </c>
      <c r="R23" s="57" t="str">
        <f t="shared" si="3"/>
        <v>B</v>
      </c>
      <c r="S23" s="58" t="str">
        <f t="shared" si="1"/>
        <v>Khá</v>
      </c>
      <c r="T23" s="59" t="str">
        <f t="shared" si="4"/>
        <v/>
      </c>
      <c r="U23" s="1"/>
      <c r="V23" s="46" t="str">
        <f t="shared" si="2"/>
        <v>Đạt</v>
      </c>
      <c r="W23" s="47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7"/>
    </row>
    <row r="24" spans="2:38" ht="15.75" customHeight="1">
      <c r="B24" s="48">
        <v>15</v>
      </c>
      <c r="C24" s="49" t="s">
        <v>118</v>
      </c>
      <c r="D24" s="50" t="s">
        <v>41</v>
      </c>
      <c r="E24" s="51" t="s">
        <v>119</v>
      </c>
      <c r="F24" s="52" t="s">
        <v>120</v>
      </c>
      <c r="G24" s="49" t="s">
        <v>74</v>
      </c>
      <c r="H24" s="53">
        <v>8</v>
      </c>
      <c r="I24" s="53">
        <v>6</v>
      </c>
      <c r="J24" s="53" t="s">
        <v>38</v>
      </c>
      <c r="K24" s="104" t="s">
        <v>38</v>
      </c>
      <c r="L24" s="60"/>
      <c r="M24" s="60"/>
      <c r="N24" s="60"/>
      <c r="O24" s="60"/>
      <c r="P24" s="55">
        <v>6</v>
      </c>
      <c r="Q24" s="56">
        <f t="shared" si="0"/>
        <v>6.2</v>
      </c>
      <c r="R24" s="57" t="str">
        <f t="shared" si="3"/>
        <v>C</v>
      </c>
      <c r="S24" s="58" t="str">
        <f t="shared" si="1"/>
        <v>Trung bình</v>
      </c>
      <c r="T24" s="59" t="str">
        <f t="shared" si="4"/>
        <v/>
      </c>
      <c r="U24" s="1"/>
      <c r="V24" s="46" t="str">
        <f t="shared" si="2"/>
        <v>Đạt</v>
      </c>
      <c r="W24" s="47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7"/>
    </row>
    <row r="25" spans="2:38" ht="15.75" customHeight="1">
      <c r="B25" s="48">
        <v>16</v>
      </c>
      <c r="C25" s="49" t="s">
        <v>121</v>
      </c>
      <c r="D25" s="50" t="s">
        <v>122</v>
      </c>
      <c r="E25" s="51" t="s">
        <v>123</v>
      </c>
      <c r="F25" s="52" t="s">
        <v>45</v>
      </c>
      <c r="G25" s="49" t="s">
        <v>74</v>
      </c>
      <c r="H25" s="53">
        <v>6</v>
      </c>
      <c r="I25" s="53">
        <v>8</v>
      </c>
      <c r="J25" s="53" t="s">
        <v>38</v>
      </c>
      <c r="K25" s="104" t="s">
        <v>38</v>
      </c>
      <c r="L25" s="60"/>
      <c r="M25" s="60"/>
      <c r="N25" s="60"/>
      <c r="O25" s="60"/>
      <c r="P25" s="55">
        <v>8</v>
      </c>
      <c r="Q25" s="56">
        <f t="shared" si="0"/>
        <v>7.8</v>
      </c>
      <c r="R25" s="57" t="str">
        <f t="shared" si="3"/>
        <v>B</v>
      </c>
      <c r="S25" s="58" t="str">
        <f t="shared" si="1"/>
        <v>Khá</v>
      </c>
      <c r="T25" s="59" t="str">
        <f t="shared" si="4"/>
        <v/>
      </c>
      <c r="U25" s="1"/>
      <c r="V25" s="46" t="str">
        <f t="shared" si="2"/>
        <v>Đạt</v>
      </c>
      <c r="W25" s="47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7"/>
    </row>
    <row r="26" spans="2:38" ht="15.75" customHeight="1">
      <c r="B26" s="48">
        <v>17</v>
      </c>
      <c r="C26" s="49" t="s">
        <v>124</v>
      </c>
      <c r="D26" s="50" t="s">
        <v>125</v>
      </c>
      <c r="E26" s="51" t="s">
        <v>126</v>
      </c>
      <c r="F26" s="52" t="s">
        <v>127</v>
      </c>
      <c r="G26" s="49" t="s">
        <v>74</v>
      </c>
      <c r="H26" s="53">
        <v>0</v>
      </c>
      <c r="I26" s="53">
        <v>0</v>
      </c>
      <c r="J26" s="53" t="s">
        <v>38</v>
      </c>
      <c r="K26" s="104" t="s">
        <v>38</v>
      </c>
      <c r="L26" s="60"/>
      <c r="M26" s="60"/>
      <c r="N26" s="60"/>
      <c r="O26" s="60"/>
      <c r="P26" s="55"/>
      <c r="Q26" s="56">
        <f t="shared" si="0"/>
        <v>0</v>
      </c>
      <c r="R26" s="57" t="str">
        <f t="shared" si="3"/>
        <v>F</v>
      </c>
      <c r="S26" s="58" t="str">
        <f t="shared" si="1"/>
        <v>Kém</v>
      </c>
      <c r="T26" s="59" t="str">
        <f t="shared" si="4"/>
        <v>Không đủ ĐKDT</v>
      </c>
      <c r="U26" s="1"/>
      <c r="V26" s="46" t="str">
        <f t="shared" si="2"/>
        <v>Học lại</v>
      </c>
      <c r="W26" s="47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7"/>
    </row>
    <row r="27" spans="2:38" ht="15.75" customHeight="1">
      <c r="B27" s="48">
        <v>18</v>
      </c>
      <c r="C27" s="49" t="s">
        <v>128</v>
      </c>
      <c r="D27" s="50" t="s">
        <v>129</v>
      </c>
      <c r="E27" s="51" t="s">
        <v>130</v>
      </c>
      <c r="F27" s="52" t="s">
        <v>131</v>
      </c>
      <c r="G27" s="49" t="s">
        <v>74</v>
      </c>
      <c r="H27" s="53">
        <v>6</v>
      </c>
      <c r="I27" s="53">
        <v>5</v>
      </c>
      <c r="J27" s="53" t="s">
        <v>38</v>
      </c>
      <c r="K27" s="104" t="s">
        <v>38</v>
      </c>
      <c r="L27" s="60"/>
      <c r="M27" s="60"/>
      <c r="N27" s="60"/>
      <c r="O27" s="60"/>
      <c r="P27" s="55">
        <v>6</v>
      </c>
      <c r="Q27" s="56">
        <f t="shared" si="0"/>
        <v>5.7</v>
      </c>
      <c r="R27" s="57" t="str">
        <f t="shared" si="3"/>
        <v>C</v>
      </c>
      <c r="S27" s="58" t="str">
        <f t="shared" si="1"/>
        <v>Trung bình</v>
      </c>
      <c r="T27" s="59" t="str">
        <f t="shared" si="4"/>
        <v/>
      </c>
      <c r="U27" s="1"/>
      <c r="V27" s="46" t="str">
        <f t="shared" si="2"/>
        <v>Đạt</v>
      </c>
      <c r="W27" s="47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7"/>
    </row>
    <row r="28" spans="2:38" ht="15.75" customHeight="1">
      <c r="B28" s="48">
        <v>19</v>
      </c>
      <c r="C28" s="49" t="s">
        <v>132</v>
      </c>
      <c r="D28" s="50" t="s">
        <v>87</v>
      </c>
      <c r="E28" s="51" t="s">
        <v>133</v>
      </c>
      <c r="F28" s="52" t="s">
        <v>134</v>
      </c>
      <c r="G28" s="49" t="s">
        <v>74</v>
      </c>
      <c r="H28" s="53">
        <v>0</v>
      </c>
      <c r="I28" s="53">
        <v>0</v>
      </c>
      <c r="J28" s="53" t="s">
        <v>38</v>
      </c>
      <c r="K28" s="104" t="s">
        <v>38</v>
      </c>
      <c r="L28" s="60"/>
      <c r="M28" s="60"/>
      <c r="N28" s="60"/>
      <c r="O28" s="60"/>
      <c r="P28" s="55"/>
      <c r="Q28" s="56">
        <f t="shared" si="0"/>
        <v>0</v>
      </c>
      <c r="R28" s="57" t="str">
        <f t="shared" si="3"/>
        <v>F</v>
      </c>
      <c r="S28" s="58" t="str">
        <f t="shared" si="1"/>
        <v>Kém</v>
      </c>
      <c r="T28" s="59" t="str">
        <f t="shared" si="4"/>
        <v>Không đủ ĐKDT</v>
      </c>
      <c r="U28" s="1"/>
      <c r="V28" s="46" t="str">
        <f t="shared" si="2"/>
        <v>Học lại</v>
      </c>
      <c r="W28" s="47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7"/>
    </row>
    <row r="29" spans="2:38" ht="15.75" customHeight="1">
      <c r="B29" s="48">
        <v>20</v>
      </c>
      <c r="C29" s="49" t="s">
        <v>135</v>
      </c>
      <c r="D29" s="50" t="s">
        <v>136</v>
      </c>
      <c r="E29" s="51" t="s">
        <v>137</v>
      </c>
      <c r="F29" s="52" t="s">
        <v>138</v>
      </c>
      <c r="G29" s="49" t="s">
        <v>74</v>
      </c>
      <c r="H29" s="53">
        <v>6</v>
      </c>
      <c r="I29" s="53">
        <v>8</v>
      </c>
      <c r="J29" s="53" t="s">
        <v>38</v>
      </c>
      <c r="K29" s="104" t="s">
        <v>38</v>
      </c>
      <c r="L29" s="60"/>
      <c r="M29" s="60"/>
      <c r="N29" s="60"/>
      <c r="O29" s="60"/>
      <c r="P29" s="55">
        <v>8</v>
      </c>
      <c r="Q29" s="56">
        <f t="shared" si="0"/>
        <v>7.8</v>
      </c>
      <c r="R29" s="57" t="str">
        <f t="shared" si="3"/>
        <v>B</v>
      </c>
      <c r="S29" s="58" t="str">
        <f t="shared" si="1"/>
        <v>Khá</v>
      </c>
      <c r="T29" s="59" t="str">
        <f t="shared" si="4"/>
        <v/>
      </c>
      <c r="U29" s="1"/>
      <c r="V29" s="46" t="str">
        <f t="shared" si="2"/>
        <v>Đạt</v>
      </c>
      <c r="W29" s="47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7"/>
    </row>
    <row r="30" spans="2:38" ht="15.75" customHeight="1">
      <c r="B30" s="48">
        <v>21</v>
      </c>
      <c r="C30" s="49" t="s">
        <v>139</v>
      </c>
      <c r="D30" s="50" t="s">
        <v>51</v>
      </c>
      <c r="E30" s="51" t="s">
        <v>46</v>
      </c>
      <c r="F30" s="52" t="s">
        <v>140</v>
      </c>
      <c r="G30" s="49" t="s">
        <v>74</v>
      </c>
      <c r="H30" s="53">
        <v>6</v>
      </c>
      <c r="I30" s="53">
        <v>7.5</v>
      </c>
      <c r="J30" s="53" t="s">
        <v>38</v>
      </c>
      <c r="K30" s="104" t="s">
        <v>38</v>
      </c>
      <c r="L30" s="60"/>
      <c r="M30" s="60"/>
      <c r="N30" s="60"/>
      <c r="O30" s="60"/>
      <c r="P30" s="55">
        <v>7</v>
      </c>
      <c r="Q30" s="56">
        <f t="shared" si="0"/>
        <v>7.1</v>
      </c>
      <c r="R30" s="57" t="str">
        <f t="shared" si="3"/>
        <v>B</v>
      </c>
      <c r="S30" s="58" t="str">
        <f t="shared" si="1"/>
        <v>Khá</v>
      </c>
      <c r="T30" s="59" t="str">
        <f t="shared" si="4"/>
        <v/>
      </c>
      <c r="U30" s="1"/>
      <c r="V30" s="46" t="str">
        <f t="shared" si="2"/>
        <v>Đạt</v>
      </c>
      <c r="W30" s="4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7"/>
    </row>
    <row r="31" spans="2:38" ht="15.75" customHeight="1">
      <c r="B31" s="48">
        <v>22</v>
      </c>
      <c r="C31" s="49" t="s">
        <v>141</v>
      </c>
      <c r="D31" s="50" t="s">
        <v>142</v>
      </c>
      <c r="E31" s="51" t="s">
        <v>143</v>
      </c>
      <c r="F31" s="52" t="s">
        <v>144</v>
      </c>
      <c r="G31" s="49" t="s">
        <v>74</v>
      </c>
      <c r="H31" s="53">
        <v>9</v>
      </c>
      <c r="I31" s="53">
        <v>9</v>
      </c>
      <c r="J31" s="53" t="s">
        <v>38</v>
      </c>
      <c r="K31" s="104" t="s">
        <v>38</v>
      </c>
      <c r="L31" s="60"/>
      <c r="M31" s="60"/>
      <c r="N31" s="60"/>
      <c r="O31" s="60"/>
      <c r="P31" s="55">
        <v>9</v>
      </c>
      <c r="Q31" s="56">
        <f t="shared" si="0"/>
        <v>9</v>
      </c>
      <c r="R31" s="57" t="str">
        <f t="shared" si="3"/>
        <v>A+</v>
      </c>
      <c r="S31" s="58" t="str">
        <f t="shared" si="1"/>
        <v>Giỏi</v>
      </c>
      <c r="T31" s="59" t="str">
        <f t="shared" si="4"/>
        <v/>
      </c>
      <c r="U31" s="1"/>
      <c r="V31" s="46" t="str">
        <f t="shared" si="2"/>
        <v>Đạt</v>
      </c>
      <c r="W31" s="47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7"/>
    </row>
    <row r="32" spans="2:38" ht="15.75" customHeight="1">
      <c r="B32" s="48">
        <v>23</v>
      </c>
      <c r="C32" s="49" t="s">
        <v>145</v>
      </c>
      <c r="D32" s="50" t="s">
        <v>146</v>
      </c>
      <c r="E32" s="51" t="s">
        <v>47</v>
      </c>
      <c r="F32" s="52" t="s">
        <v>48</v>
      </c>
      <c r="G32" s="49" t="s">
        <v>74</v>
      </c>
      <c r="H32" s="53">
        <v>0</v>
      </c>
      <c r="I32" s="53">
        <v>0</v>
      </c>
      <c r="J32" s="53" t="s">
        <v>38</v>
      </c>
      <c r="K32" s="104" t="s">
        <v>38</v>
      </c>
      <c r="L32" s="60"/>
      <c r="M32" s="60"/>
      <c r="N32" s="60"/>
      <c r="O32" s="60"/>
      <c r="P32" s="55"/>
      <c r="Q32" s="56">
        <f t="shared" si="0"/>
        <v>0</v>
      </c>
      <c r="R32" s="57" t="str">
        <f t="shared" si="3"/>
        <v>F</v>
      </c>
      <c r="S32" s="58" t="str">
        <f t="shared" si="1"/>
        <v>Kém</v>
      </c>
      <c r="T32" s="59" t="str">
        <f t="shared" si="4"/>
        <v>Không đủ ĐKDT</v>
      </c>
      <c r="U32" s="1"/>
      <c r="V32" s="46" t="str">
        <f t="shared" si="2"/>
        <v>Học lại</v>
      </c>
      <c r="W32" s="47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7"/>
    </row>
    <row r="33" spans="1:38" ht="15.75" customHeight="1">
      <c r="B33" s="48">
        <v>24</v>
      </c>
      <c r="C33" s="49" t="s">
        <v>147</v>
      </c>
      <c r="D33" s="50" t="s">
        <v>148</v>
      </c>
      <c r="E33" s="51" t="s">
        <v>149</v>
      </c>
      <c r="F33" s="52" t="s">
        <v>150</v>
      </c>
      <c r="G33" s="49" t="s">
        <v>74</v>
      </c>
      <c r="H33" s="53">
        <v>8</v>
      </c>
      <c r="I33" s="53">
        <v>7.5</v>
      </c>
      <c r="J33" s="53" t="s">
        <v>38</v>
      </c>
      <c r="K33" s="104" t="s">
        <v>38</v>
      </c>
      <c r="L33" s="60"/>
      <c r="M33" s="60"/>
      <c r="N33" s="60"/>
      <c r="O33" s="60"/>
      <c r="P33" s="55">
        <v>7</v>
      </c>
      <c r="Q33" s="56">
        <f t="shared" si="0"/>
        <v>7.3</v>
      </c>
      <c r="R33" s="57" t="str">
        <f t="shared" si="3"/>
        <v>B</v>
      </c>
      <c r="S33" s="58" t="str">
        <f t="shared" si="1"/>
        <v>Khá</v>
      </c>
      <c r="T33" s="59" t="str">
        <f t="shared" si="4"/>
        <v/>
      </c>
      <c r="U33" s="1"/>
      <c r="V33" s="46" t="str">
        <f t="shared" si="2"/>
        <v>Đạt</v>
      </c>
      <c r="W33" s="47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7"/>
    </row>
    <row r="34" spans="1:38" ht="15.75" customHeight="1">
      <c r="B34" s="48">
        <v>25</v>
      </c>
      <c r="C34" s="49" t="s">
        <v>151</v>
      </c>
      <c r="D34" s="50" t="s">
        <v>152</v>
      </c>
      <c r="E34" s="51" t="s">
        <v>153</v>
      </c>
      <c r="F34" s="52" t="s">
        <v>154</v>
      </c>
      <c r="G34" s="49" t="s">
        <v>74</v>
      </c>
      <c r="H34" s="53">
        <v>8</v>
      </c>
      <c r="I34" s="53">
        <v>7</v>
      </c>
      <c r="J34" s="53" t="s">
        <v>38</v>
      </c>
      <c r="K34" s="104" t="s">
        <v>38</v>
      </c>
      <c r="L34" s="60"/>
      <c r="M34" s="60"/>
      <c r="N34" s="60"/>
      <c r="O34" s="60"/>
      <c r="P34" s="55">
        <v>8</v>
      </c>
      <c r="Q34" s="56">
        <f t="shared" si="0"/>
        <v>7.7</v>
      </c>
      <c r="R34" s="57" t="str">
        <f t="shared" si="3"/>
        <v>B</v>
      </c>
      <c r="S34" s="58" t="str">
        <f t="shared" si="1"/>
        <v>Khá</v>
      </c>
      <c r="T34" s="59" t="str">
        <f t="shared" si="4"/>
        <v/>
      </c>
      <c r="U34" s="1"/>
      <c r="V34" s="46" t="str">
        <f t="shared" si="2"/>
        <v>Đạt</v>
      </c>
      <c r="W34" s="47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7"/>
    </row>
    <row r="35" spans="1:38" ht="15.75" customHeight="1">
      <c r="B35" s="48">
        <v>26</v>
      </c>
      <c r="C35" s="49" t="s">
        <v>155</v>
      </c>
      <c r="D35" s="50" t="s">
        <v>44</v>
      </c>
      <c r="E35" s="51" t="s">
        <v>49</v>
      </c>
      <c r="F35" s="52" t="s">
        <v>156</v>
      </c>
      <c r="G35" s="49" t="s">
        <v>74</v>
      </c>
      <c r="H35" s="53">
        <v>6</v>
      </c>
      <c r="I35" s="53">
        <v>7</v>
      </c>
      <c r="J35" s="53" t="s">
        <v>38</v>
      </c>
      <c r="K35" s="104" t="s">
        <v>38</v>
      </c>
      <c r="L35" s="60"/>
      <c r="M35" s="60"/>
      <c r="N35" s="60"/>
      <c r="O35" s="60"/>
      <c r="P35" s="55">
        <v>8</v>
      </c>
      <c r="Q35" s="56">
        <f t="shared" si="0"/>
        <v>7.5</v>
      </c>
      <c r="R35" s="57" t="str">
        <f t="shared" si="3"/>
        <v>B</v>
      </c>
      <c r="S35" s="58" t="str">
        <f t="shared" si="1"/>
        <v>Khá</v>
      </c>
      <c r="T35" s="59" t="str">
        <f t="shared" si="4"/>
        <v/>
      </c>
      <c r="U35" s="1"/>
      <c r="V35" s="46" t="str">
        <f t="shared" si="2"/>
        <v>Đạt</v>
      </c>
      <c r="W35" s="47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7"/>
    </row>
    <row r="36" spans="1:38" ht="15.75" customHeight="1">
      <c r="B36" s="68">
        <v>27</v>
      </c>
      <c r="C36" s="69" t="s">
        <v>157</v>
      </c>
      <c r="D36" s="70" t="s">
        <v>158</v>
      </c>
      <c r="E36" s="71" t="s">
        <v>50</v>
      </c>
      <c r="F36" s="72" t="s">
        <v>159</v>
      </c>
      <c r="G36" s="69" t="s">
        <v>74</v>
      </c>
      <c r="H36" s="73">
        <v>8</v>
      </c>
      <c r="I36" s="73">
        <v>9</v>
      </c>
      <c r="J36" s="73" t="s">
        <v>38</v>
      </c>
      <c r="K36" s="105" t="s">
        <v>38</v>
      </c>
      <c r="L36" s="74"/>
      <c r="M36" s="74"/>
      <c r="N36" s="74"/>
      <c r="O36" s="74"/>
      <c r="P36" s="75">
        <v>9</v>
      </c>
      <c r="Q36" s="76">
        <f t="shared" si="0"/>
        <v>8.9</v>
      </c>
      <c r="R36" s="77" t="str">
        <f t="shared" si="3"/>
        <v>A</v>
      </c>
      <c r="S36" s="78" t="str">
        <f t="shared" si="1"/>
        <v>Giỏi</v>
      </c>
      <c r="T36" s="79" t="str">
        <f t="shared" si="4"/>
        <v/>
      </c>
      <c r="U36" s="1"/>
      <c r="V36" s="46" t="str">
        <f t="shared" si="2"/>
        <v>Đạt</v>
      </c>
      <c r="W36" s="47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7"/>
    </row>
    <row r="37" spans="1:38" ht="2.25" customHeight="1">
      <c r="A37" s="67"/>
      <c r="B37" s="80"/>
      <c r="C37" s="81"/>
      <c r="D37" s="81"/>
      <c r="E37" s="82"/>
      <c r="F37" s="82"/>
      <c r="G37" s="82"/>
      <c r="H37" s="83"/>
      <c r="I37" s="84"/>
      <c r="J37" s="84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1"/>
    </row>
    <row r="38" spans="1:38" ht="16.5">
      <c r="A38" s="67"/>
      <c r="B38" s="131" t="s">
        <v>52</v>
      </c>
      <c r="C38" s="131"/>
      <c r="D38" s="81"/>
      <c r="E38" s="82"/>
      <c r="F38" s="82"/>
      <c r="G38" s="82"/>
      <c r="H38" s="83"/>
      <c r="I38" s="84"/>
      <c r="J38" s="84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1"/>
    </row>
    <row r="39" spans="1:38" ht="16.5" customHeight="1">
      <c r="A39" s="67"/>
      <c r="B39" s="86" t="s">
        <v>53</v>
      </c>
      <c r="C39" s="86"/>
      <c r="D39" s="87">
        <f>+$Y$8</f>
        <v>27</v>
      </c>
      <c r="E39" s="88" t="s">
        <v>54</v>
      </c>
      <c r="F39" s="88"/>
      <c r="G39" s="132" t="s">
        <v>55</v>
      </c>
      <c r="H39" s="132"/>
      <c r="I39" s="132"/>
      <c r="J39" s="132"/>
      <c r="K39" s="132"/>
      <c r="L39" s="132"/>
      <c r="M39" s="132"/>
      <c r="N39" s="132"/>
      <c r="O39" s="132"/>
      <c r="P39" s="89">
        <f>$Y$8 -COUNTIF($T$9:$T$226,"Vắng") -COUNTIF($T$9:$T$226,"Vắng có phép") - COUNTIF($T$9:$T$226,"Đình chỉ thi") - COUNTIF($T$9:$T$226,"Không đủ ĐKDT")</f>
        <v>23</v>
      </c>
      <c r="Q39" s="89"/>
      <c r="R39" s="90"/>
      <c r="S39" s="91"/>
      <c r="T39" s="91" t="s">
        <v>54</v>
      </c>
      <c r="U39" s="1"/>
    </row>
    <row r="40" spans="1:38" ht="16.5" customHeight="1">
      <c r="A40" s="67"/>
      <c r="B40" s="86" t="s">
        <v>56</v>
      </c>
      <c r="C40" s="86"/>
      <c r="D40" s="87">
        <f>+$AJ$8</f>
        <v>23</v>
      </c>
      <c r="E40" s="88" t="s">
        <v>54</v>
      </c>
      <c r="F40" s="88"/>
      <c r="G40" s="132" t="s">
        <v>57</v>
      </c>
      <c r="H40" s="132"/>
      <c r="I40" s="132"/>
      <c r="J40" s="132"/>
      <c r="K40" s="132"/>
      <c r="L40" s="132"/>
      <c r="M40" s="132"/>
      <c r="N40" s="132"/>
      <c r="O40" s="132"/>
      <c r="P40" s="92">
        <f>COUNTIF($T$9:$T$102,"Vắng")</f>
        <v>0</v>
      </c>
      <c r="Q40" s="92"/>
      <c r="R40" s="93"/>
      <c r="S40" s="91"/>
      <c r="T40" s="91" t="s">
        <v>54</v>
      </c>
      <c r="U40" s="1"/>
    </row>
    <row r="41" spans="1:38" ht="16.5" customHeight="1">
      <c r="A41" s="67"/>
      <c r="B41" s="86" t="s">
        <v>58</v>
      </c>
      <c r="C41" s="86"/>
      <c r="D41" s="94">
        <f>COUNTIF(V10:V36,"Học lại")</f>
        <v>4</v>
      </c>
      <c r="E41" s="88" t="s">
        <v>54</v>
      </c>
      <c r="F41" s="88"/>
      <c r="G41" s="132" t="s">
        <v>59</v>
      </c>
      <c r="H41" s="132"/>
      <c r="I41" s="132"/>
      <c r="J41" s="132"/>
      <c r="K41" s="132"/>
      <c r="L41" s="132"/>
      <c r="M41" s="132"/>
      <c r="N41" s="132"/>
      <c r="O41" s="132"/>
      <c r="P41" s="89">
        <f>COUNTIF($T$9:$T$102,"Vắng có phép")</f>
        <v>0</v>
      </c>
      <c r="Q41" s="89"/>
      <c r="R41" s="90"/>
      <c r="S41" s="91"/>
      <c r="T41" s="91" t="s">
        <v>54</v>
      </c>
      <c r="U41" s="1"/>
    </row>
    <row r="42" spans="1:38" ht="3" customHeight="1">
      <c r="A42" s="67"/>
      <c r="B42" s="80"/>
      <c r="C42" s="81"/>
      <c r="D42" s="81"/>
      <c r="E42" s="82"/>
      <c r="F42" s="82"/>
      <c r="G42" s="82"/>
      <c r="H42" s="83"/>
      <c r="I42" s="84"/>
      <c r="J42" s="84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1"/>
    </row>
    <row r="43" spans="1:38">
      <c r="B43" s="95" t="s">
        <v>60</v>
      </c>
      <c r="C43" s="95"/>
      <c r="D43" s="96">
        <f>COUNTIF(V10:V36,"Thi lại")</f>
        <v>0</v>
      </c>
      <c r="E43" s="97" t="s">
        <v>54</v>
      </c>
      <c r="F43" s="1"/>
      <c r="G43" s="1"/>
      <c r="H43" s="1"/>
      <c r="I43" s="1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"/>
    </row>
    <row r="44" spans="1:38">
      <c r="B44" s="95"/>
      <c r="C44" s="95"/>
      <c r="D44" s="96"/>
      <c r="E44" s="97"/>
      <c r="F44" s="1"/>
      <c r="G44" s="1"/>
      <c r="H44" s="1"/>
      <c r="I44" s="1"/>
      <c r="J44" s="126" t="s">
        <v>160</v>
      </c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"/>
    </row>
    <row r="45" spans="1:38">
      <c r="A45" s="98"/>
      <c r="B45" s="134" t="s">
        <v>61</v>
      </c>
      <c r="C45" s="134"/>
      <c r="D45" s="134"/>
      <c r="E45" s="134"/>
      <c r="F45" s="134"/>
      <c r="G45" s="134"/>
      <c r="H45" s="134"/>
      <c r="I45" s="99"/>
      <c r="J45" s="135" t="s">
        <v>62</v>
      </c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"/>
    </row>
    <row r="46" spans="1:38" ht="4.5" customHeight="1">
      <c r="A46" s="67"/>
      <c r="B46" s="80"/>
      <c r="C46" s="100"/>
      <c r="D46" s="100"/>
      <c r="E46" s="101"/>
      <c r="F46" s="101"/>
      <c r="G46" s="101"/>
      <c r="H46" s="102"/>
      <c r="I46" s="103"/>
      <c r="J46" s="103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38" s="67" customFormat="1">
      <c r="B47" s="134" t="s">
        <v>63</v>
      </c>
      <c r="C47" s="134"/>
      <c r="D47" s="136" t="s">
        <v>64</v>
      </c>
      <c r="E47" s="136"/>
      <c r="F47" s="136"/>
      <c r="G47" s="136"/>
      <c r="H47" s="136"/>
      <c r="I47" s="103"/>
      <c r="J47" s="103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1"/>
      <c r="V47" s="2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</row>
    <row r="48" spans="1:38" s="67" customFormat="1">
      <c r="A48" s="4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</row>
    <row r="49" spans="1:38" s="67" customFormat="1" ht="3" customHeight="1">
      <c r="A49" s="4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1:38" s="67" customFormat="1">
      <c r="A50" s="4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38" s="67" customFormat="1" ht="9.75" customHeight="1">
      <c r="A51" s="4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38" s="67" customFormat="1" ht="3.75" customHeight="1">
      <c r="A52" s="4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s="67" customFormat="1" ht="18" customHeight="1">
      <c r="A53" s="4"/>
      <c r="B53" s="137" t="s">
        <v>65</v>
      </c>
      <c r="C53" s="137"/>
      <c r="D53" s="137" t="s">
        <v>66</v>
      </c>
      <c r="E53" s="137"/>
      <c r="F53" s="137"/>
      <c r="G53" s="137"/>
      <c r="H53" s="137"/>
      <c r="I53" s="137"/>
      <c r="J53" s="137" t="s">
        <v>67</v>
      </c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"/>
      <c r="V53" s="2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s="67" customFormat="1" ht="4.5" customHeight="1">
      <c r="A54" s="4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2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s="67" customFormat="1" ht="36.75" hidden="1" customHeight="1">
      <c r="A55" s="4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2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38" ht="38.25" hidden="1" customHeight="1">
      <c r="B56" s="138" t="s">
        <v>68</v>
      </c>
      <c r="C56" s="134"/>
      <c r="D56" s="134"/>
      <c r="E56" s="134"/>
      <c r="F56" s="134"/>
      <c r="G56" s="134"/>
      <c r="H56" s="138" t="s">
        <v>69</v>
      </c>
      <c r="I56" s="138"/>
      <c r="J56" s="138"/>
      <c r="K56" s="138"/>
      <c r="L56" s="138"/>
      <c r="M56" s="138"/>
      <c r="N56" s="139" t="s">
        <v>62</v>
      </c>
      <c r="O56" s="139"/>
      <c r="P56" s="139"/>
      <c r="Q56" s="139"/>
      <c r="R56" s="139"/>
      <c r="S56" s="139"/>
      <c r="T56" s="139"/>
    </row>
    <row r="57" spans="1:38" hidden="1">
      <c r="B57" s="80"/>
      <c r="C57" s="100"/>
      <c r="D57" s="100"/>
      <c r="E57" s="101"/>
      <c r="F57" s="101"/>
      <c r="G57" s="101"/>
      <c r="H57" s="102"/>
      <c r="I57" s="103"/>
      <c r="J57" s="103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38" hidden="1">
      <c r="B58" s="134" t="s">
        <v>63</v>
      </c>
      <c r="C58" s="134"/>
      <c r="D58" s="136" t="s">
        <v>64</v>
      </c>
      <c r="E58" s="136"/>
      <c r="F58" s="136"/>
      <c r="G58" s="136"/>
      <c r="H58" s="136"/>
      <c r="I58" s="103"/>
      <c r="J58" s="103"/>
      <c r="K58" s="85"/>
      <c r="L58" s="85"/>
      <c r="M58" s="85"/>
      <c r="N58" s="85"/>
      <c r="O58" s="85"/>
      <c r="P58" s="85"/>
      <c r="Q58" s="85"/>
      <c r="R58" s="85"/>
      <c r="S58" s="85"/>
      <c r="T58" s="85"/>
    </row>
    <row r="59" spans="1:38" hidden="1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38" hidden="1"/>
    <row r="61" spans="1:38" hidden="1"/>
    <row r="62" spans="1:38" hidden="1"/>
    <row r="63" spans="1:38" hidden="1"/>
    <row r="64" spans="1:38" hidden="1">
      <c r="B64" s="133"/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 t="s">
        <v>67</v>
      </c>
      <c r="O64" s="133"/>
      <c r="P64" s="133"/>
      <c r="Q64" s="133"/>
      <c r="R64" s="133"/>
      <c r="S64" s="133"/>
      <c r="T64" s="133"/>
    </row>
    <row r="65" hidden="1"/>
  </sheetData>
  <sheetProtection formatCells="0" formatColumns="0" formatRows="0" insertColumns="0" insertRows="0" insertHyperlinks="0" deleteColumns="0" deleteRows="0" sort="0" autoFilter="0" pivotTables="0"/>
  <autoFilter ref="A8:AL36">
    <filterColumn colId="3" showButton="0"/>
    <filterColumn colId="12"/>
  </autoFilter>
  <mergeCells count="58">
    <mergeCell ref="D58:H58"/>
    <mergeCell ref="B64:D64"/>
    <mergeCell ref="E64:G64"/>
    <mergeCell ref="H64:M64"/>
    <mergeCell ref="N64:T64"/>
    <mergeCell ref="J44:T44"/>
    <mergeCell ref="B45:H45"/>
    <mergeCell ref="J45:T45"/>
    <mergeCell ref="B47:C47"/>
    <mergeCell ref="D47:H47"/>
    <mergeCell ref="B53:C53"/>
    <mergeCell ref="D53:I53"/>
    <mergeCell ref="J53:T53"/>
    <mergeCell ref="B56:G56"/>
    <mergeCell ref="H56:M56"/>
    <mergeCell ref="N56:T56"/>
    <mergeCell ref="B58:C58"/>
    <mergeCell ref="B9:G9"/>
    <mergeCell ref="B38:C38"/>
    <mergeCell ref="G39:O39"/>
    <mergeCell ref="G40:O40"/>
    <mergeCell ref="G41:O41"/>
    <mergeCell ref="J43:T43"/>
    <mergeCell ref="O7:O8"/>
    <mergeCell ref="P7:P8"/>
    <mergeCell ref="Q7:Q9"/>
    <mergeCell ref="R7:R8"/>
    <mergeCell ref="S7:S8"/>
    <mergeCell ref="T7:T9"/>
    <mergeCell ref="M7:N7"/>
    <mergeCell ref="AH4:AI6"/>
    <mergeCell ref="AJ4:AK6"/>
    <mergeCell ref="B5:C5"/>
    <mergeCell ref="G5:O5"/>
    <mergeCell ref="P5:T5"/>
    <mergeCell ref="W4:W7"/>
    <mergeCell ref="X4:X7"/>
    <mergeCell ref="Y4:Y7"/>
    <mergeCell ref="Z4:AC6"/>
    <mergeCell ref="AD4:AE6"/>
    <mergeCell ref="AF4:AG6"/>
    <mergeCell ref="H7:H8"/>
    <mergeCell ref="I7:I8"/>
    <mergeCell ref="J7:J8"/>
    <mergeCell ref="K7:K8"/>
    <mergeCell ref="L7:L8"/>
    <mergeCell ref="B7:B8"/>
    <mergeCell ref="C7:C8"/>
    <mergeCell ref="D7:E8"/>
    <mergeCell ref="F7:F8"/>
    <mergeCell ref="G7:G8"/>
    <mergeCell ref="B1:G1"/>
    <mergeCell ref="H1:T1"/>
    <mergeCell ref="B2:G2"/>
    <mergeCell ref="H2:T2"/>
    <mergeCell ref="B4:C4"/>
    <mergeCell ref="D4:O4"/>
    <mergeCell ref="P4:T4"/>
  </mergeCells>
  <conditionalFormatting sqref="H10:P36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41 V10:W36 W4:AK8 X2:AK3 AL2:AL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P.110_A1</dc:creator>
  <cp:lastModifiedBy>P.110_A1</cp:lastModifiedBy>
  <cp:lastPrinted>2016-06-07T03:36:33Z</cp:lastPrinted>
  <dcterms:created xsi:type="dcterms:W3CDTF">2016-06-07T03:35:19Z</dcterms:created>
  <dcterms:modified xsi:type="dcterms:W3CDTF">2016-06-13T08:22:20Z</dcterms:modified>
</cp:coreProperties>
</file>