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0)" sheetId="21" r:id="rId1"/>
    <sheet name="Nhom(9)" sheetId="20" r:id="rId2"/>
    <sheet name="Nhom(8)" sheetId="19" r:id="rId3"/>
    <sheet name="Nhom(7)" sheetId="18" r:id="rId4"/>
    <sheet name="Nhom(6)" sheetId="17" r:id="rId5"/>
    <sheet name="Nhom(5)" sheetId="16" r:id="rId6"/>
    <sheet name="Nhom(4)" sheetId="15" r:id="rId7"/>
    <sheet name="Nhom(3)" sheetId="14" r:id="rId8"/>
    <sheet name="Nhom(2)" sheetId="13" r:id="rId9"/>
    <sheet name="Nhom(1)" sheetId="1" r:id="rId10"/>
  </sheets>
  <definedNames>
    <definedName name="_xlnm._FilterDatabase" localSheetId="9" hidden="1">'Nhom(1)'!$A$8:$AL$26</definedName>
    <definedName name="_xlnm._FilterDatabase" localSheetId="0" hidden="1">'Nhom(10)'!$A$8:$AL$27</definedName>
    <definedName name="_xlnm._FilterDatabase" localSheetId="8" hidden="1">'Nhom(2)'!$A$8:$AL$16</definedName>
    <definedName name="_xlnm._FilterDatabase" localSheetId="7" hidden="1">'Nhom(3)'!$A$8:$AL$21</definedName>
    <definedName name="_xlnm._FilterDatabase" localSheetId="6" hidden="1">'Nhom(4)'!$A$8:$AL$21</definedName>
    <definedName name="_xlnm._FilterDatabase" localSheetId="5" hidden="1">'Nhom(5)'!$A$8:$AL$28</definedName>
    <definedName name="_xlnm._FilterDatabase" localSheetId="4" hidden="1">'Nhom(6)'!$A$8:$AL$28</definedName>
    <definedName name="_xlnm._FilterDatabase" localSheetId="3" hidden="1">'Nhom(7)'!$A$8:$AL$24</definedName>
    <definedName name="_xlnm._FilterDatabase" localSheetId="2" hidden="1">'Nhom(8)'!$A$8:$AL$12</definedName>
    <definedName name="_xlnm._FilterDatabase" localSheetId="1" hidden="1">'Nhom(9)'!$A$8:$AL$26</definedName>
    <definedName name="_xlnm.Print_Titles" localSheetId="9">'Nhom(1)'!$4:$9</definedName>
    <definedName name="_xlnm.Print_Titles" localSheetId="0">'Nhom(10)'!$4:$9</definedName>
    <definedName name="_xlnm.Print_Titles" localSheetId="8">'Nhom(2)'!$4:$9</definedName>
    <definedName name="_xlnm.Print_Titles" localSheetId="7">'Nhom(3)'!$4:$9</definedName>
    <definedName name="_xlnm.Print_Titles" localSheetId="6">'Nhom(4)'!$4:$9</definedName>
    <definedName name="_xlnm.Print_Titles" localSheetId="5">'Nhom(5)'!$4:$9</definedName>
    <definedName name="_xlnm.Print_Titles" localSheetId="4">'Nhom(6)'!$4:$9</definedName>
    <definedName name="_xlnm.Print_Titles" localSheetId="3">'Nhom(7)'!$4:$9</definedName>
    <definedName name="_xlnm.Print_Titles" localSheetId="2">'Nhom(8)'!$4:$9</definedName>
    <definedName name="_xlnm.Print_Titles" localSheetId="1">'Nhom(9)'!$4:$9</definedName>
  </definedNames>
  <calcPr calcId="124519"/>
</workbook>
</file>

<file path=xl/calcChain.xml><?xml version="1.0" encoding="utf-8"?>
<calcChain xmlns="http://schemas.openxmlformats.org/spreadsheetml/2006/main">
  <c r="T27" i="21"/>
  <c r="T26"/>
  <c r="T25"/>
  <c r="T24"/>
  <c r="T23"/>
  <c r="T22"/>
  <c r="T21"/>
  <c r="T20"/>
  <c r="T19"/>
  <c r="T18"/>
  <c r="T17"/>
  <c r="T16"/>
  <c r="T15"/>
  <c r="T14"/>
  <c r="T13"/>
  <c r="T12"/>
  <c r="T11"/>
  <c r="T10"/>
  <c r="P32" s="1"/>
  <c r="P9"/>
  <c r="Q24" s="1"/>
  <c r="S24" s="1"/>
  <c r="X8"/>
  <c r="W8"/>
  <c r="T26" i="20"/>
  <c r="T25"/>
  <c r="T24"/>
  <c r="T23"/>
  <c r="T22"/>
  <c r="T21"/>
  <c r="T20"/>
  <c r="T19"/>
  <c r="T18"/>
  <c r="T17"/>
  <c r="T16"/>
  <c r="T15"/>
  <c r="T14"/>
  <c r="T13"/>
  <c r="T12"/>
  <c r="T11"/>
  <c r="T10"/>
  <c r="P31" s="1"/>
  <c r="P9"/>
  <c r="Q24" s="1"/>
  <c r="S24" s="1"/>
  <c r="X8"/>
  <c r="W8"/>
  <c r="T12" i="19"/>
  <c r="T11"/>
  <c r="T10"/>
  <c r="Q10"/>
  <c r="R10" s="1"/>
  <c r="P9"/>
  <c r="Q12" s="1"/>
  <c r="S12" s="1"/>
  <c r="X8"/>
  <c r="W8"/>
  <c r="T24" i="18"/>
  <c r="T23"/>
  <c r="T22"/>
  <c r="T21"/>
  <c r="T20"/>
  <c r="T19"/>
  <c r="T18"/>
  <c r="T17"/>
  <c r="T16"/>
  <c r="T15"/>
  <c r="T14"/>
  <c r="T13"/>
  <c r="T12"/>
  <c r="T11"/>
  <c r="T10"/>
  <c r="P29" s="1"/>
  <c r="P9"/>
  <c r="Q24" s="1"/>
  <c r="S24" s="1"/>
  <c r="X8"/>
  <c r="W8"/>
  <c r="T28" i="17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33" s="1"/>
  <c r="P9"/>
  <c r="Q26" s="1"/>
  <c r="S26" s="1"/>
  <c r="X8"/>
  <c r="W8"/>
  <c r="T28" i="16"/>
  <c r="T27"/>
  <c r="T26"/>
  <c r="Q26"/>
  <c r="S26" s="1"/>
  <c r="T25"/>
  <c r="T24"/>
  <c r="T23"/>
  <c r="T22"/>
  <c r="Q22"/>
  <c r="S22" s="1"/>
  <c r="T21"/>
  <c r="T20"/>
  <c r="T19"/>
  <c r="T18"/>
  <c r="Q18"/>
  <c r="R18" s="1"/>
  <c r="T17"/>
  <c r="T16"/>
  <c r="T15"/>
  <c r="T14"/>
  <c r="Q14"/>
  <c r="R14" s="1"/>
  <c r="T13"/>
  <c r="T12"/>
  <c r="T11"/>
  <c r="T10"/>
  <c r="Q10"/>
  <c r="R10" s="1"/>
  <c r="P9"/>
  <c r="Q24" s="1"/>
  <c r="S24" s="1"/>
  <c r="X8"/>
  <c r="W8"/>
  <c r="T21" i="15"/>
  <c r="T20"/>
  <c r="T19"/>
  <c r="T18"/>
  <c r="T17"/>
  <c r="T16"/>
  <c r="T15"/>
  <c r="T14"/>
  <c r="T13"/>
  <c r="T12"/>
  <c r="T11"/>
  <c r="T10"/>
  <c r="P26" s="1"/>
  <c r="P9"/>
  <c r="X8"/>
  <c r="W8"/>
  <c r="T21" i="14"/>
  <c r="T20"/>
  <c r="T19"/>
  <c r="T18"/>
  <c r="T17"/>
  <c r="T16"/>
  <c r="T15"/>
  <c r="T14"/>
  <c r="T13"/>
  <c r="T12"/>
  <c r="T11"/>
  <c r="T10"/>
  <c r="P9"/>
  <c r="X8"/>
  <c r="W8"/>
  <c r="T16" i="13"/>
  <c r="T15"/>
  <c r="T14"/>
  <c r="T13"/>
  <c r="T12"/>
  <c r="T11"/>
  <c r="T10"/>
  <c r="P21" s="1"/>
  <c r="P9"/>
  <c r="Q16" s="1"/>
  <c r="S16" s="1"/>
  <c r="X8"/>
  <c r="W8"/>
  <c r="Q12" i="21" l="1"/>
  <c r="S12" s="1"/>
  <c r="Q10"/>
  <c r="R10" s="1"/>
  <c r="Q14"/>
  <c r="S14" s="1"/>
  <c r="Q18"/>
  <c r="S18" s="1"/>
  <c r="Q22"/>
  <c r="S22" s="1"/>
  <c r="Q26"/>
  <c r="S26" s="1"/>
  <c r="Q16"/>
  <c r="S16" s="1"/>
  <c r="Q20"/>
  <c r="S20" s="1"/>
  <c r="V12"/>
  <c r="V16"/>
  <c r="V20"/>
  <c r="V22"/>
  <c r="V24"/>
  <c r="Q12" i="20"/>
  <c r="S12" s="1"/>
  <c r="Q14"/>
  <c r="S14" s="1"/>
  <c r="Q18"/>
  <c r="S18" s="1"/>
  <c r="Q22"/>
  <c r="S22" s="1"/>
  <c r="Q10"/>
  <c r="S10" s="1"/>
  <c r="Q16"/>
  <c r="S16" s="1"/>
  <c r="Q20"/>
  <c r="S20" s="1"/>
  <c r="V14"/>
  <c r="V16"/>
  <c r="V22"/>
  <c r="V24"/>
  <c r="V12" i="19"/>
  <c r="P17"/>
  <c r="V10"/>
  <c r="V11"/>
  <c r="AH8" s="1"/>
  <c r="Q10" i="18"/>
  <c r="S10" s="1"/>
  <c r="Q14"/>
  <c r="R14" s="1"/>
  <c r="Q18"/>
  <c r="S18" s="1"/>
  <c r="Q22"/>
  <c r="S22" s="1"/>
  <c r="V24"/>
  <c r="Q12"/>
  <c r="R12" s="1"/>
  <c r="Q16"/>
  <c r="R16" s="1"/>
  <c r="V18"/>
  <c r="Q20"/>
  <c r="S20" s="1"/>
  <c r="V22"/>
  <c r="V10"/>
  <c r="Q12" i="17"/>
  <c r="S12" s="1"/>
  <c r="Q16"/>
  <c r="R16" s="1"/>
  <c r="Q20"/>
  <c r="S20" s="1"/>
  <c r="Q24"/>
  <c r="S24" s="1"/>
  <c r="V26"/>
  <c r="Q10"/>
  <c r="R10" s="1"/>
  <c r="Q14"/>
  <c r="R14" s="1"/>
  <c r="Q18"/>
  <c r="S18" s="1"/>
  <c r="Q22"/>
  <c r="S22" s="1"/>
  <c r="V16"/>
  <c r="V18"/>
  <c r="V20"/>
  <c r="V10"/>
  <c r="Q12" i="16"/>
  <c r="S12" s="1"/>
  <c r="Q16"/>
  <c r="R16" s="1"/>
  <c r="Q20"/>
  <c r="S20" s="1"/>
  <c r="V10"/>
  <c r="V12"/>
  <c r="V14"/>
  <c r="V18"/>
  <c r="V22"/>
  <c r="V24"/>
  <c r="V26"/>
  <c r="P33"/>
  <c r="P26" i="14"/>
  <c r="Q12" i="13"/>
  <c r="R12" s="1"/>
  <c r="Q10"/>
  <c r="R10" s="1"/>
  <c r="Q14"/>
  <c r="S14" s="1"/>
  <c r="V10"/>
  <c r="V12"/>
  <c r="V16"/>
  <c r="S10" i="21"/>
  <c r="Q11"/>
  <c r="V11" s="1"/>
  <c r="Q13"/>
  <c r="V13" s="1"/>
  <c r="Q15"/>
  <c r="V15" s="1"/>
  <c r="Q17"/>
  <c r="V17" s="1"/>
  <c r="R18"/>
  <c r="Q19"/>
  <c r="V19" s="1"/>
  <c r="R20"/>
  <c r="Q21"/>
  <c r="V21" s="1"/>
  <c r="Q23"/>
  <c r="V23" s="1"/>
  <c r="R24"/>
  <c r="Q25"/>
  <c r="V25" s="1"/>
  <c r="R26"/>
  <c r="Q27"/>
  <c r="V27" s="1"/>
  <c r="P31"/>
  <c r="R10" i="20"/>
  <c r="Q11"/>
  <c r="V11" s="1"/>
  <c r="R12"/>
  <c r="Q13"/>
  <c r="V13" s="1"/>
  <c r="R14"/>
  <c r="Q15"/>
  <c r="V15" s="1"/>
  <c r="R16"/>
  <c r="Q17"/>
  <c r="V17" s="1"/>
  <c r="R18"/>
  <c r="Q19"/>
  <c r="V19" s="1"/>
  <c r="R20"/>
  <c r="Q21"/>
  <c r="V21" s="1"/>
  <c r="R22"/>
  <c r="Q23"/>
  <c r="V23" s="1"/>
  <c r="R24"/>
  <c r="Q25"/>
  <c r="V25" s="1"/>
  <c r="Q26"/>
  <c r="V26" s="1"/>
  <c r="P30"/>
  <c r="S10" i="19"/>
  <c r="Q11"/>
  <c r="R12"/>
  <c r="P16"/>
  <c r="S14" i="18"/>
  <c r="S16"/>
  <c r="R10"/>
  <c r="Q11"/>
  <c r="V11" s="1"/>
  <c r="Q13"/>
  <c r="V13" s="1"/>
  <c r="Q15"/>
  <c r="V15" s="1"/>
  <c r="Q17"/>
  <c r="V17" s="1"/>
  <c r="R18"/>
  <c r="Q19"/>
  <c r="V19" s="1"/>
  <c r="R20"/>
  <c r="Q21"/>
  <c r="V21" s="1"/>
  <c r="R22"/>
  <c r="Q23"/>
  <c r="V23" s="1"/>
  <c r="R24"/>
  <c r="P28"/>
  <c r="S10" i="17"/>
  <c r="S16"/>
  <c r="Q11"/>
  <c r="V11" s="1"/>
  <c r="R12"/>
  <c r="Q13"/>
  <c r="V13" s="1"/>
  <c r="Q15"/>
  <c r="V15" s="1"/>
  <c r="Q17"/>
  <c r="V17" s="1"/>
  <c r="R18"/>
  <c r="Q19"/>
  <c r="V19" s="1"/>
  <c r="R20"/>
  <c r="Q21"/>
  <c r="V21" s="1"/>
  <c r="R22"/>
  <c r="Q23"/>
  <c r="V23" s="1"/>
  <c r="R24"/>
  <c r="Q25"/>
  <c r="V25" s="1"/>
  <c r="R26"/>
  <c r="Q27"/>
  <c r="V27" s="1"/>
  <c r="Q28"/>
  <c r="V28" s="1"/>
  <c r="P32"/>
  <c r="S10" i="16"/>
  <c r="S14"/>
  <c r="S16"/>
  <c r="S18"/>
  <c r="Q11"/>
  <c r="V11" s="1"/>
  <c r="R12"/>
  <c r="Q13"/>
  <c r="V13" s="1"/>
  <c r="Q15"/>
  <c r="V15" s="1"/>
  <c r="Q17"/>
  <c r="V17" s="1"/>
  <c r="Q19"/>
  <c r="V19" s="1"/>
  <c r="Q21"/>
  <c r="V21" s="1"/>
  <c r="R22"/>
  <c r="Q23"/>
  <c r="V23" s="1"/>
  <c r="R24"/>
  <c r="Q25"/>
  <c r="V25" s="1"/>
  <c r="R26"/>
  <c r="Q27"/>
  <c r="V27" s="1"/>
  <c r="Q28"/>
  <c r="V28" s="1"/>
  <c r="P32"/>
  <c r="Q11" i="15"/>
  <c r="V11" s="1"/>
  <c r="Q13"/>
  <c r="V13" s="1"/>
  <c r="Q15"/>
  <c r="V15" s="1"/>
  <c r="Q17"/>
  <c r="V17" s="1"/>
  <c r="Q19"/>
  <c r="V19" s="1"/>
  <c r="Q21"/>
  <c r="V21" s="1"/>
  <c r="Q10"/>
  <c r="V10" s="1"/>
  <c r="Q12"/>
  <c r="V12" s="1"/>
  <c r="Q14"/>
  <c r="V14" s="1"/>
  <c r="Q16"/>
  <c r="V16" s="1"/>
  <c r="Q18"/>
  <c r="V18" s="1"/>
  <c r="Q20"/>
  <c r="V20" s="1"/>
  <c r="P25"/>
  <c r="Q11" i="14"/>
  <c r="V11" s="1"/>
  <c r="Q13"/>
  <c r="V13" s="1"/>
  <c r="Q15"/>
  <c r="V15" s="1"/>
  <c r="Q17"/>
  <c r="V17" s="1"/>
  <c r="Q19"/>
  <c r="V19" s="1"/>
  <c r="Q21"/>
  <c r="V21" s="1"/>
  <c r="Q10"/>
  <c r="V10" s="1"/>
  <c r="Q12"/>
  <c r="V12" s="1"/>
  <c r="Q14"/>
  <c r="V14" s="1"/>
  <c r="Q16"/>
  <c r="V16" s="1"/>
  <c r="Q18"/>
  <c r="V18" s="1"/>
  <c r="Q20"/>
  <c r="V20" s="1"/>
  <c r="P25"/>
  <c r="S10" i="13"/>
  <c r="S12"/>
  <c r="Q11"/>
  <c r="V11" s="1"/>
  <c r="Q13"/>
  <c r="V13" s="1"/>
  <c r="Q15"/>
  <c r="V15" s="1"/>
  <c r="R16"/>
  <c r="P20"/>
  <c r="X8" i="1"/>
  <c r="W8"/>
  <c r="P9"/>
  <c r="R22" i="21" l="1"/>
  <c r="R16"/>
  <c r="R14"/>
  <c r="R12"/>
  <c r="V14"/>
  <c r="D34" s="1"/>
  <c r="V26"/>
  <c r="V18"/>
  <c r="D32" s="1"/>
  <c r="V10"/>
  <c r="AH8"/>
  <c r="AF8"/>
  <c r="V18" i="20"/>
  <c r="V20"/>
  <c r="V10"/>
  <c r="D31" s="1"/>
  <c r="V12"/>
  <c r="AH8"/>
  <c r="D33"/>
  <c r="AJ8" i="19"/>
  <c r="AF8"/>
  <c r="Y8" s="1"/>
  <c r="AI8" s="1"/>
  <c r="D17"/>
  <c r="D19"/>
  <c r="S12" i="18"/>
  <c r="V20"/>
  <c r="V16"/>
  <c r="V12"/>
  <c r="AF8" s="1"/>
  <c r="V14"/>
  <c r="D31"/>
  <c r="D29"/>
  <c r="S14" i="17"/>
  <c r="V12"/>
  <c r="D33" s="1"/>
  <c r="V22"/>
  <c r="V14"/>
  <c r="AF8" s="1"/>
  <c r="Y8" s="1"/>
  <c r="V24"/>
  <c r="AH8"/>
  <c r="D35"/>
  <c r="AJ8"/>
  <c r="R20" i="16"/>
  <c r="V20"/>
  <c r="V16"/>
  <c r="D35" s="1"/>
  <c r="AH8"/>
  <c r="AJ8"/>
  <c r="D32" s="1"/>
  <c r="R14" i="13"/>
  <c r="V14"/>
  <c r="AH8"/>
  <c r="AI8" s="1"/>
  <c r="AF8"/>
  <c r="AJ8"/>
  <c r="AK8" s="1"/>
  <c r="D21"/>
  <c r="D23"/>
  <c r="R27" i="21"/>
  <c r="S27"/>
  <c r="R25"/>
  <c r="S25"/>
  <c r="R23"/>
  <c r="S23"/>
  <c r="R21"/>
  <c r="S21"/>
  <c r="R19"/>
  <c r="S19"/>
  <c r="R17"/>
  <c r="S17"/>
  <c r="R15"/>
  <c r="S15"/>
  <c r="R13"/>
  <c r="S13"/>
  <c r="R11"/>
  <c r="S11"/>
  <c r="AD8" s="1"/>
  <c r="Z8"/>
  <c r="S26" i="20"/>
  <c r="R26"/>
  <c r="R25"/>
  <c r="S25"/>
  <c r="R23"/>
  <c r="S23"/>
  <c r="R21"/>
  <c r="S21"/>
  <c r="R19"/>
  <c r="S19"/>
  <c r="R17"/>
  <c r="S17"/>
  <c r="R15"/>
  <c r="S15"/>
  <c r="R13"/>
  <c r="S13"/>
  <c r="S11"/>
  <c r="R11"/>
  <c r="D16" i="19"/>
  <c r="R11"/>
  <c r="S11"/>
  <c r="AA8" s="1"/>
  <c r="R15" i="18"/>
  <c r="S15"/>
  <c r="S11"/>
  <c r="R11"/>
  <c r="R23"/>
  <c r="S23"/>
  <c r="R21"/>
  <c r="S21"/>
  <c r="R19"/>
  <c r="S19"/>
  <c r="R17"/>
  <c r="S17"/>
  <c r="R13"/>
  <c r="S13"/>
  <c r="S28" i="17"/>
  <c r="R28"/>
  <c r="R15"/>
  <c r="S15"/>
  <c r="D32"/>
  <c r="R27"/>
  <c r="S27"/>
  <c r="R25"/>
  <c r="S25"/>
  <c r="R23"/>
  <c r="S23"/>
  <c r="R21"/>
  <c r="S21"/>
  <c r="R19"/>
  <c r="S19"/>
  <c r="R17"/>
  <c r="S17"/>
  <c r="R13"/>
  <c r="S13"/>
  <c r="R11"/>
  <c r="S11"/>
  <c r="AD8" s="1"/>
  <c r="AB8"/>
  <c r="S28" i="16"/>
  <c r="R28"/>
  <c r="R17"/>
  <c r="S17"/>
  <c r="S13"/>
  <c r="AA8" s="1"/>
  <c r="R13"/>
  <c r="R11"/>
  <c r="S11"/>
  <c r="R27"/>
  <c r="S27"/>
  <c r="R25"/>
  <c r="S25"/>
  <c r="R23"/>
  <c r="S23"/>
  <c r="R21"/>
  <c r="S21"/>
  <c r="R19"/>
  <c r="S19"/>
  <c r="R15"/>
  <c r="S15"/>
  <c r="AB8"/>
  <c r="S20" i="15"/>
  <c r="R20"/>
  <c r="S16"/>
  <c r="R16"/>
  <c r="S12"/>
  <c r="R12"/>
  <c r="S10"/>
  <c r="R10"/>
  <c r="R19"/>
  <c r="S19"/>
  <c r="R15"/>
  <c r="S15"/>
  <c r="R11"/>
  <c r="S11"/>
  <c r="S18"/>
  <c r="R18"/>
  <c r="S14"/>
  <c r="R14"/>
  <c r="D28"/>
  <c r="D26"/>
  <c r="AJ8"/>
  <c r="AH8"/>
  <c r="AF8"/>
  <c r="R21"/>
  <c r="S21"/>
  <c r="R17"/>
  <c r="S17"/>
  <c r="R13"/>
  <c r="S13"/>
  <c r="S18" i="14"/>
  <c r="R18"/>
  <c r="S20"/>
  <c r="R20"/>
  <c r="S16"/>
  <c r="R16"/>
  <c r="S12"/>
  <c r="R12"/>
  <c r="S10"/>
  <c r="R10"/>
  <c r="R19"/>
  <c r="S19"/>
  <c r="R15"/>
  <c r="S15"/>
  <c r="R11"/>
  <c r="S11"/>
  <c r="S14"/>
  <c r="R14"/>
  <c r="D28"/>
  <c r="D26"/>
  <c r="AJ8"/>
  <c r="AH8"/>
  <c r="AF8"/>
  <c r="R21"/>
  <c r="S21"/>
  <c r="R17"/>
  <c r="S17"/>
  <c r="R13"/>
  <c r="S13"/>
  <c r="S11" i="13"/>
  <c r="R11"/>
  <c r="Y8"/>
  <c r="S15"/>
  <c r="R15"/>
  <c r="R13"/>
  <c r="S13"/>
  <c r="D20"/>
  <c r="AG8"/>
  <c r="Q10" i="1"/>
  <c r="AB8" i="21" l="1"/>
  <c r="AA8"/>
  <c r="AJ8"/>
  <c r="D31" s="1"/>
  <c r="AF8" i="20"/>
  <c r="AJ8"/>
  <c r="D30" s="1"/>
  <c r="Z8" i="19"/>
  <c r="AD8"/>
  <c r="AE8" s="1"/>
  <c r="AJ8" i="18"/>
  <c r="D28" s="1"/>
  <c r="AH8"/>
  <c r="Y8" s="1"/>
  <c r="AI8" s="1"/>
  <c r="AA8" i="17"/>
  <c r="AE8"/>
  <c r="AD8" i="16"/>
  <c r="D33"/>
  <c r="AF8"/>
  <c r="Z8"/>
  <c r="AB8" i="13"/>
  <c r="AD8" i="20"/>
  <c r="Z8"/>
  <c r="AA8"/>
  <c r="AB8"/>
  <c r="P15" i="19"/>
  <c r="D15"/>
  <c r="AG8"/>
  <c r="AB8"/>
  <c r="AC8" s="1"/>
  <c r="AK8"/>
  <c r="P27" i="18"/>
  <c r="AD8"/>
  <c r="AE8" s="1"/>
  <c r="Z8"/>
  <c r="AA8"/>
  <c r="AB8"/>
  <c r="AG8"/>
  <c r="AK8"/>
  <c r="P31" i="17"/>
  <c r="D31"/>
  <c r="AG8"/>
  <c r="AK8"/>
  <c r="Z8"/>
  <c r="AC8" s="1"/>
  <c r="AI8"/>
  <c r="D25" i="15"/>
  <c r="AA8"/>
  <c r="AD8"/>
  <c r="AB8"/>
  <c r="Z8"/>
  <c r="Y8"/>
  <c r="AK8" s="1"/>
  <c r="Y8" i="14"/>
  <c r="AI8" s="1"/>
  <c r="D25"/>
  <c r="AA8"/>
  <c r="AB8"/>
  <c r="AD8"/>
  <c r="AE8" s="1"/>
  <c r="Z8"/>
  <c r="AG8"/>
  <c r="P19" i="13"/>
  <c r="D19"/>
  <c r="AA8"/>
  <c r="Z8"/>
  <c r="AD8"/>
  <c r="AE8" s="1"/>
  <c r="T26" i="1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Y8" i="21" l="1"/>
  <c r="AG8"/>
  <c r="AE8"/>
  <c r="Y8" i="20"/>
  <c r="D27" i="18"/>
  <c r="AG8" i="16"/>
  <c r="Y8"/>
  <c r="AE8"/>
  <c r="AG8" i="15"/>
  <c r="AI8"/>
  <c r="AC8" i="18"/>
  <c r="P24" i="15"/>
  <c r="D24"/>
  <c r="AC8"/>
  <c r="AE8"/>
  <c r="AK8" i="14"/>
  <c r="P24"/>
  <c r="D24"/>
  <c r="AC8"/>
  <c r="AC8" i="13"/>
  <c r="V10" i="1"/>
  <c r="P30"/>
  <c r="P31"/>
  <c r="V11"/>
  <c r="V12"/>
  <c r="V13"/>
  <c r="V14"/>
  <c r="V15"/>
  <c r="V16"/>
  <c r="V17"/>
  <c r="V18"/>
  <c r="V19"/>
  <c r="V20"/>
  <c r="V21"/>
  <c r="V22"/>
  <c r="V23"/>
  <c r="V24"/>
  <c r="V25"/>
  <c r="V26"/>
  <c r="S11"/>
  <c r="R10"/>
  <c r="R21"/>
  <c r="R17"/>
  <c r="R25"/>
  <c r="R13"/>
  <c r="R11"/>
  <c r="R15"/>
  <c r="R19"/>
  <c r="R23"/>
  <c r="S12"/>
  <c r="S16"/>
  <c r="S20"/>
  <c r="S24"/>
  <c r="S10"/>
  <c r="S14"/>
  <c r="S18"/>
  <c r="S22"/>
  <c r="S26"/>
  <c r="AI8" i="21" l="1"/>
  <c r="P30"/>
  <c r="AK8"/>
  <c r="D30"/>
  <c r="AC8"/>
  <c r="AI8" i="20"/>
  <c r="D29"/>
  <c r="P29"/>
  <c r="AG8"/>
  <c r="AK8"/>
  <c r="AC8"/>
  <c r="AE8"/>
  <c r="AI8" i="16"/>
  <c r="AK8"/>
  <c r="P31"/>
  <c r="AC8"/>
  <c r="D31"/>
  <c r="AB8" i="1"/>
  <c r="Z8"/>
  <c r="AD8"/>
  <c r="AA8"/>
  <c r="D33" l="1"/>
  <c r="D31"/>
  <c r="AJ8"/>
  <c r="D30" s="1"/>
  <c r="AF8"/>
  <c r="AH8"/>
  <c r="Y8" l="1"/>
  <c r="D29" l="1"/>
  <c r="P29"/>
  <c r="AG8"/>
  <c r="AE8"/>
  <c r="AC8"/>
  <c r="AK8"/>
  <c r="AI8"/>
</calcChain>
</file>

<file path=xl/sharedStrings.xml><?xml version="1.0" encoding="utf-8"?>
<sst xmlns="http://schemas.openxmlformats.org/spreadsheetml/2006/main" count="1482" uniqueCount="516">
  <si>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</si>
  <si>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</si>
  <si>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</si>
  <si>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</si>
  <si>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</si>
  <si>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</si>
  <si>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</si>
  <si>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</si>
  <si>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</si>
  <si>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</si>
  <si>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</si>
  <si>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</si>
  <si>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</si>
  <si>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</si>
  <si>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</si>
  <si>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</si>
  <si>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</si>
  <si>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</si>
  <si>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</si>
  <si>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</si>
  <si>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</si>
  <si>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</si>
  <si>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</si>
  <si>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</si>
  <si>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</si>
  <si>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</si>
  <si>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</si>
  <si>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</si>
  <si>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</si>
  <si>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</si>
  <si>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</si>
  <si>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</si>
  <si>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</si>
  <si>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</si>
  <si>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</si>
  <si>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</si>
  <si>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</si>
  <si>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</si>
  <si>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</si>
  <si>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</si>
  <si>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</si>
  <si>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</si>
  <si>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</si>
  <si>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</si>
  <si>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</si>
  <si>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</si>
  <si>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</si>
  <si>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</si>
  <si>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</si>
  <si>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</si>
  <si>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</si>
  <si>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</si>
  <si>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</si>
  <si>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1 học II năm học 2015 - 2016</t>
  </si>
  <si>
    <t>Nguyễn Hoa Cương</t>
  </si>
  <si>
    <t>Giờ thi: 8h00</t>
  </si>
  <si>
    <t>Anh</t>
  </si>
  <si>
    <t>Nguyễn Tiến</t>
  </si>
  <si>
    <t>Công</t>
  </si>
  <si>
    <t>Đạt</t>
  </si>
  <si>
    <t>Dũng</t>
  </si>
  <si>
    <t>Nguyễn Văn</t>
  </si>
  <si>
    <t>Giáp</t>
  </si>
  <si>
    <t>Hà</t>
  </si>
  <si>
    <t>Nguyễn Thị</t>
  </si>
  <si>
    <t>Hương</t>
  </si>
  <si>
    <t>Trần Văn</t>
  </si>
  <si>
    <t>Huy</t>
  </si>
  <si>
    <t>Minh</t>
  </si>
  <si>
    <t>Nam</t>
  </si>
  <si>
    <t>Nhung</t>
  </si>
  <si>
    <t>Vũ Thanh</t>
  </si>
  <si>
    <t>Sơn</t>
  </si>
  <si>
    <t>26/02/94</t>
  </si>
  <si>
    <t>Trung</t>
  </si>
  <si>
    <t>Tú</t>
  </si>
  <si>
    <t>Hải</t>
  </si>
  <si>
    <t>Hiếu</t>
  </si>
  <si>
    <t>Vũ Đức</t>
  </si>
  <si>
    <t>Long</t>
  </si>
  <si>
    <t>Mạnh</t>
  </si>
  <si>
    <t>Nguyên</t>
  </si>
  <si>
    <t>Trần Mạnh</t>
  </si>
  <si>
    <t>Tuấn</t>
  </si>
  <si>
    <t>Nguyễn Huy</t>
  </si>
  <si>
    <t>Tùng</t>
  </si>
  <si>
    <t>Yến</t>
  </si>
  <si>
    <t>Nguyễn Mạnh</t>
  </si>
  <si>
    <t>Hiệp</t>
  </si>
  <si>
    <t>Đỗ Đăng</t>
  </si>
  <si>
    <t>Quân</t>
  </si>
  <si>
    <t>Phạm Văn</t>
  </si>
  <si>
    <t>Trang</t>
  </si>
  <si>
    <t>Nguyễn Việt</t>
  </si>
  <si>
    <t>Nguyễn Đức</t>
  </si>
  <si>
    <t>Đức</t>
  </si>
  <si>
    <t>Nguyễn Tuấn</t>
  </si>
  <si>
    <t>Khánh</t>
  </si>
  <si>
    <t>Linh</t>
  </si>
  <si>
    <t>Nguyễn Hồng</t>
  </si>
  <si>
    <t>Nguyễn Thế</t>
  </si>
  <si>
    <t>Thắng</t>
  </si>
  <si>
    <t>Phan Minh</t>
  </si>
  <si>
    <t>Vượng</t>
  </si>
  <si>
    <t>Duy</t>
  </si>
  <si>
    <t>Duyên</t>
  </si>
  <si>
    <t>Vũ Việt</t>
  </si>
  <si>
    <t>Lê Đức</t>
  </si>
  <si>
    <t>Nguyễn Xuân</t>
  </si>
  <si>
    <t>Phúc</t>
  </si>
  <si>
    <t>Nguyễn Hoàng</t>
  </si>
  <si>
    <t>Phùng Văn</t>
  </si>
  <si>
    <t>Nguyễn Trọng</t>
  </si>
  <si>
    <t>Hùng</t>
  </si>
  <si>
    <t>Phương</t>
  </si>
  <si>
    <t>Phạm Hoàng</t>
  </si>
  <si>
    <t>Nguyễn Quang</t>
  </si>
  <si>
    <t>Nguyễn Thu</t>
  </si>
  <si>
    <t>Hoàng Văn</t>
  </si>
  <si>
    <t>Trần Ngọc</t>
  </si>
  <si>
    <t>Đăng</t>
  </si>
  <si>
    <t>Lê Thị</t>
  </si>
  <si>
    <t>Lê Tuấn</t>
  </si>
  <si>
    <t>Cương</t>
  </si>
  <si>
    <t>Cường</t>
  </si>
  <si>
    <t>Dương</t>
  </si>
  <si>
    <t>Nguyễn Hữu</t>
  </si>
  <si>
    <t>Nguyễn Minh</t>
  </si>
  <si>
    <t>Thuận</t>
  </si>
  <si>
    <t>Hằng</t>
  </si>
  <si>
    <t>Vũ Mạnh</t>
  </si>
  <si>
    <t>Việt</t>
  </si>
  <si>
    <t>Ngô Văn</t>
  </si>
  <si>
    <t>Bình</t>
  </si>
  <si>
    <t>Hoàng Xuân</t>
  </si>
  <si>
    <t>Ngọc</t>
  </si>
  <si>
    <t>Nguyễn Phương</t>
  </si>
  <si>
    <t>Chính</t>
  </si>
  <si>
    <t>Chương</t>
  </si>
  <si>
    <t>Bùi Ngọc</t>
  </si>
  <si>
    <t>Nguyễn Tùng</t>
  </si>
  <si>
    <t>BẢNG ĐIỂM HỌC PHẦN</t>
  </si>
  <si>
    <t>30/04/93</t>
  </si>
  <si>
    <t>01/06/94</t>
  </si>
  <si>
    <t>13/01/94</t>
  </si>
  <si>
    <t>16/08/94</t>
  </si>
  <si>
    <t>13/02/94</t>
  </si>
  <si>
    <t>03/02/94</t>
  </si>
  <si>
    <t>11/08/93</t>
  </si>
  <si>
    <t>Vũ</t>
  </si>
  <si>
    <t>Thực hành chuyên sâu (DT)</t>
  </si>
  <si>
    <t>Ngày thi: 27/6/2016</t>
  </si>
  <si>
    <t>Nhóm: ELE1435-01</t>
  </si>
  <si>
    <t>Hà Nội, ngày 8 tháng 7 năm 2016</t>
  </si>
  <si>
    <t>Ngày thi: 28/6/2016</t>
  </si>
  <si>
    <t>B12DCDT003</t>
  </si>
  <si>
    <t>03/10/91</t>
  </si>
  <si>
    <t>D12DTMT</t>
  </si>
  <si>
    <t>B12DCDT004</t>
  </si>
  <si>
    <t>Bính</t>
  </si>
  <si>
    <t>13/09/94</t>
  </si>
  <si>
    <t>D12XLTH</t>
  </si>
  <si>
    <t>B12DCDT106</t>
  </si>
  <si>
    <t>Trần Thanh</t>
  </si>
  <si>
    <t>28/06/94</t>
  </si>
  <si>
    <t>B12DCDT110</t>
  </si>
  <si>
    <t>Đoàn</t>
  </si>
  <si>
    <t>05/02/94</t>
  </si>
  <si>
    <t>B12DCDT025</t>
  </si>
  <si>
    <t>13/08/94</t>
  </si>
  <si>
    <t>B12DCDT028</t>
  </si>
  <si>
    <t>Bùi Hoàng</t>
  </si>
  <si>
    <t>B12DCDT122</t>
  </si>
  <si>
    <t>Phùng Minh</t>
  </si>
  <si>
    <t>05/03/94</t>
  </si>
  <si>
    <t>B12DCDT127</t>
  </si>
  <si>
    <t>08/06/94</t>
  </si>
  <si>
    <t>B12DCDT129</t>
  </si>
  <si>
    <t>Phạm Thị</t>
  </si>
  <si>
    <t>Liên</t>
  </si>
  <si>
    <t>06/02/93</t>
  </si>
  <si>
    <t>B12DCDT136</t>
  </si>
  <si>
    <t>Lê Cao</t>
  </si>
  <si>
    <t>16/12/94</t>
  </si>
  <si>
    <t>B12DCDT138</t>
  </si>
  <si>
    <t>Đinh Công</t>
  </si>
  <si>
    <t>Nhật</t>
  </si>
  <si>
    <t>11/11/94</t>
  </si>
  <si>
    <t>B12DCDT140</t>
  </si>
  <si>
    <t>Lê Trần</t>
  </si>
  <si>
    <t>Phòng</t>
  </si>
  <si>
    <t>07/08/90</t>
  </si>
  <si>
    <t>B12DCDT078</t>
  </si>
  <si>
    <t>Phạm Hồng</t>
  </si>
  <si>
    <t>26/08/93</t>
  </si>
  <si>
    <t>B12DCDT082</t>
  </si>
  <si>
    <t>Đoàn Văn</t>
  </si>
  <si>
    <t>Tam</t>
  </si>
  <si>
    <t>10/07/94</t>
  </si>
  <si>
    <t>B12DCDT145</t>
  </si>
  <si>
    <t>24/05/94</t>
  </si>
  <si>
    <t>B12DCDT093</t>
  </si>
  <si>
    <t>Vĩ</t>
  </si>
  <si>
    <t>N12DCDT045</t>
  </si>
  <si>
    <t>B12DCDT121</t>
  </si>
  <si>
    <t>Dương Văn</t>
  </si>
  <si>
    <t>02/05/94</t>
  </si>
  <si>
    <t>B12DCDT125</t>
  </si>
  <si>
    <t>Vũ Minh Mai</t>
  </si>
  <si>
    <t>15/09/94</t>
  </si>
  <si>
    <t>B12DCDT095</t>
  </si>
  <si>
    <t>22/02/93</t>
  </si>
  <si>
    <t>B12DCDT120</t>
  </si>
  <si>
    <t>Vũ Tuấn</t>
  </si>
  <si>
    <t>B12DCDT156</t>
  </si>
  <si>
    <t>20/07/94</t>
  </si>
  <si>
    <t>B12DCDT119</t>
  </si>
  <si>
    <t>Phạm Minh</t>
  </si>
  <si>
    <t>B12DCDT128</t>
  </si>
  <si>
    <t>Lan</t>
  </si>
  <si>
    <t>B12DCDT007</t>
  </si>
  <si>
    <t>Chung</t>
  </si>
  <si>
    <t>17/09/90</t>
  </si>
  <si>
    <t>B12DCDT059</t>
  </si>
  <si>
    <t>Lê Doãn</t>
  </si>
  <si>
    <t>08/11/93</t>
  </si>
  <si>
    <t>B12DCDT019</t>
  </si>
  <si>
    <t>Nguyễn Trí</t>
  </si>
  <si>
    <t>18/10/94</t>
  </si>
  <si>
    <t>B12DCDT021</t>
  </si>
  <si>
    <t>11/01/89</t>
  </si>
  <si>
    <t>B12DCDT022</t>
  </si>
  <si>
    <t>18/02/94</t>
  </si>
  <si>
    <t>B12DCDT023</t>
  </si>
  <si>
    <t>Hà Văn</t>
  </si>
  <si>
    <t>Duyệt</t>
  </si>
  <si>
    <t>07/04/94</t>
  </si>
  <si>
    <t>B12DCDT029</t>
  </si>
  <si>
    <t>Bùi Huy</t>
  </si>
  <si>
    <t>27/10/94</t>
  </si>
  <si>
    <t>B12DCDT039</t>
  </si>
  <si>
    <t>Đoàn Đắc</t>
  </si>
  <si>
    <t>19/10/93</t>
  </si>
  <si>
    <t>B12DCDT043</t>
  </si>
  <si>
    <t>15/11/93</t>
  </si>
  <si>
    <t>B12DCDT143</t>
  </si>
  <si>
    <t>Tăng</t>
  </si>
  <si>
    <t>23/02/94</t>
  </si>
  <si>
    <t>B12DCDT154</t>
  </si>
  <si>
    <t>Nguyễn Thị Thanh</t>
  </si>
  <si>
    <t>Vân</t>
  </si>
  <si>
    <t>16/11/93</t>
  </si>
  <si>
    <t>B12DCDT051</t>
  </si>
  <si>
    <t>03/08/93</t>
  </si>
  <si>
    <t>B12DCDT012</t>
  </si>
  <si>
    <t>Phan Thế</t>
  </si>
  <si>
    <t>Đạo</t>
  </si>
  <si>
    <t>01/11/90</t>
  </si>
  <si>
    <t>B12DCDT064</t>
  </si>
  <si>
    <t>14/11/93</t>
  </si>
  <si>
    <t>B12DCDT020</t>
  </si>
  <si>
    <t>Đàm Đức</t>
  </si>
  <si>
    <t>15/07/94</t>
  </si>
  <si>
    <t>B12DCDT116</t>
  </si>
  <si>
    <t>Ngô Hoàng</t>
  </si>
  <si>
    <t>25/11/94</t>
  </si>
  <si>
    <t>B12DCDT066</t>
  </si>
  <si>
    <t>Ngô Ngọc</t>
  </si>
  <si>
    <t>B12DCDT126</t>
  </si>
  <si>
    <t>Phạm Quang</t>
  </si>
  <si>
    <t>14/11/94</t>
  </si>
  <si>
    <t>B12DCDT130</t>
  </si>
  <si>
    <t>17/05/94</t>
  </si>
  <si>
    <t>B12DCDT072</t>
  </si>
  <si>
    <t>Tống Khánh</t>
  </si>
  <si>
    <t>Ly</t>
  </si>
  <si>
    <t>26/10/94</t>
  </si>
  <si>
    <t>B12DCDT133</t>
  </si>
  <si>
    <t>B12DCDT137</t>
  </si>
  <si>
    <t>02/03/94</t>
  </si>
  <si>
    <t>B12DCDT041</t>
  </si>
  <si>
    <t>13/12/93</t>
  </si>
  <si>
    <t>B12DCDT087</t>
  </si>
  <si>
    <t>Tiềm</t>
  </si>
  <si>
    <t>13/12/94</t>
  </si>
  <si>
    <t>B12DCDT008</t>
  </si>
  <si>
    <t>16/11/94</t>
  </si>
  <si>
    <t>B12DCDT016</t>
  </si>
  <si>
    <t>Đoàn Xuân</t>
  </si>
  <si>
    <t>06/11/94</t>
  </si>
  <si>
    <t>B12DCDT018</t>
  </si>
  <si>
    <t>Lương Đức</t>
  </si>
  <si>
    <t>28/08/93</t>
  </si>
  <si>
    <t>B12DCDT114</t>
  </si>
  <si>
    <t>Nguyễn Đỗ</t>
  </si>
  <si>
    <t>22/01/94</t>
  </si>
  <si>
    <t>B12DCDT117</t>
  </si>
  <si>
    <t>11/04/94</t>
  </si>
  <si>
    <t>B12DCDT052</t>
  </si>
  <si>
    <t>05/04/94</t>
  </si>
  <si>
    <t>B12DCDT124</t>
  </si>
  <si>
    <t>02/07/94</t>
  </si>
  <si>
    <t>B12DCDT033</t>
  </si>
  <si>
    <t>Bùi Quang</t>
  </si>
  <si>
    <t>18/09/94</t>
  </si>
  <si>
    <t>B12DCDT035</t>
  </si>
  <si>
    <t>30/12/94</t>
  </si>
  <si>
    <t>B12DCDT036</t>
  </si>
  <si>
    <t>23/05/94</t>
  </si>
  <si>
    <t>B12DCDT053</t>
  </si>
  <si>
    <t>Vũ Khả</t>
  </si>
  <si>
    <t>Khởi</t>
  </si>
  <si>
    <t>05/09/94</t>
  </si>
  <si>
    <t>B12DCDT131</t>
  </si>
  <si>
    <t>Vũ Thị</t>
  </si>
  <si>
    <t>Mận</t>
  </si>
  <si>
    <t>10/08/94</t>
  </si>
  <si>
    <t>B12DCDT142</t>
  </si>
  <si>
    <t>17/08/93</t>
  </si>
  <si>
    <t>B12DCDT146</t>
  </si>
  <si>
    <t>Tiệp</t>
  </si>
  <si>
    <t>24/09/94</t>
  </si>
  <si>
    <t>B12DCDT048</t>
  </si>
  <si>
    <t>14/12/94</t>
  </si>
  <si>
    <t>B12DCDT148</t>
  </si>
  <si>
    <t>Lê Anh</t>
  </si>
  <si>
    <t>B12DCDT149</t>
  </si>
  <si>
    <t>Đỗ Chí</t>
  </si>
  <si>
    <t>19/06/92</t>
  </si>
  <si>
    <t>B12DCDT049</t>
  </si>
  <si>
    <t>Lý Minh</t>
  </si>
  <si>
    <t>30/07/94</t>
  </si>
  <si>
    <t>B12DCDT155</t>
  </si>
  <si>
    <t>Hoàng Thế</t>
  </si>
  <si>
    <t>09/12/93</t>
  </si>
  <si>
    <t>B12DCDT006</t>
  </si>
  <si>
    <t>Nguyễn Vĩ</t>
  </si>
  <si>
    <t>29/11/94</t>
  </si>
  <si>
    <t>B12DCDT009</t>
  </si>
  <si>
    <t>Vũ Duy</t>
  </si>
  <si>
    <t>04/10/94</t>
  </si>
  <si>
    <t>B12DCDT011</t>
  </si>
  <si>
    <t>Phạm Đức</t>
  </si>
  <si>
    <t>Đại</t>
  </si>
  <si>
    <t>15/12/94</t>
  </si>
  <si>
    <t>B12DCDT014</t>
  </si>
  <si>
    <t>Bùi Xuân</t>
  </si>
  <si>
    <t>B12DCDT017</t>
  </si>
  <si>
    <t>26/11/94</t>
  </si>
  <si>
    <t>B12DCDT115</t>
  </si>
  <si>
    <t>28/01/94</t>
  </si>
  <si>
    <t>B12DCDT067</t>
  </si>
  <si>
    <t>Lương Nguyễn Thu</t>
  </si>
  <si>
    <t>02/02/94</t>
  </si>
  <si>
    <t>B12DCDT024</t>
  </si>
  <si>
    <t>12/07/94</t>
  </si>
  <si>
    <t>B12DCDT034</t>
  </si>
  <si>
    <t>Lê Khả</t>
  </si>
  <si>
    <t>24/12/93</t>
  </si>
  <si>
    <t>B12DCDT071</t>
  </si>
  <si>
    <t>Khang</t>
  </si>
  <si>
    <t>07/02/94</t>
  </si>
  <si>
    <t>B12DCDT037</t>
  </si>
  <si>
    <t>Phạm Cao</t>
  </si>
  <si>
    <t>Kỳ</t>
  </si>
  <si>
    <t>25/04/94</t>
  </si>
  <si>
    <t>B12DCDT038</t>
  </si>
  <si>
    <t>25/06/94</t>
  </si>
  <si>
    <t>B12DCDT040</t>
  </si>
  <si>
    <t>Nguyễn Chí</t>
  </si>
  <si>
    <t>30/03/94</t>
  </si>
  <si>
    <t>B12DCDT083</t>
  </si>
  <si>
    <t>Nguyễn Quyết</t>
  </si>
  <si>
    <t>19/05/94</t>
  </si>
  <si>
    <t>B12DCDT045</t>
  </si>
  <si>
    <t>Thế</t>
  </si>
  <si>
    <t>21/04/94</t>
  </si>
  <si>
    <t>B12DCDT088</t>
  </si>
  <si>
    <t>Bùi Vũ Quỳnh</t>
  </si>
  <si>
    <t>01/07/94</t>
  </si>
  <si>
    <t>B12DCDT047</t>
  </si>
  <si>
    <t>Mai Thế</t>
  </si>
  <si>
    <t>05/10/94</t>
  </si>
  <si>
    <t>B12DCDT099</t>
  </si>
  <si>
    <t>Ngô Thị</t>
  </si>
  <si>
    <t>15/01/94</t>
  </si>
  <si>
    <t>B12DCDT101</t>
  </si>
  <si>
    <t>26/08/94</t>
  </si>
  <si>
    <t>B12DCDT102</t>
  </si>
  <si>
    <t>08/05/94</t>
  </si>
  <si>
    <t>B12DCDT058</t>
  </si>
  <si>
    <t>10/03/93</t>
  </si>
  <si>
    <t>B12DCDT060</t>
  </si>
  <si>
    <t>14/02/93</t>
  </si>
  <si>
    <t>B12DCDT111</t>
  </si>
  <si>
    <t>Tô Đình</t>
  </si>
  <si>
    <t>Dự</t>
  </si>
  <si>
    <t>19/06/87</t>
  </si>
  <si>
    <t>B12DCDT062</t>
  </si>
  <si>
    <t>22/12/94</t>
  </si>
  <si>
    <t>B12DCDT063</t>
  </si>
  <si>
    <t>10/02/93</t>
  </si>
  <si>
    <t>B12DCDT065</t>
  </si>
  <si>
    <t>Nguyễn ánh</t>
  </si>
  <si>
    <t>B12DCDT068</t>
  </si>
  <si>
    <t>Nguyễn Trung</t>
  </si>
  <si>
    <t>20/09/93</t>
  </si>
  <si>
    <t>B12DCDT069</t>
  </si>
  <si>
    <t>Hoàng Đình</t>
  </si>
  <si>
    <t>B12DCDT079</t>
  </si>
  <si>
    <t>Quyết</t>
  </si>
  <si>
    <t>B12DCDT081</t>
  </si>
  <si>
    <t>Phạm Công</t>
  </si>
  <si>
    <t>04/06/94</t>
  </si>
  <si>
    <t>B12DCDT147</t>
  </si>
  <si>
    <t>B12DCDT089</t>
  </si>
  <si>
    <t>10/10/94</t>
  </si>
  <si>
    <t>B12DCDT092</t>
  </si>
  <si>
    <t>Đào Duy</t>
  </si>
  <si>
    <t>12/12/94</t>
  </si>
  <si>
    <t>B12DCDT097</t>
  </si>
  <si>
    <t>Vương Thế</t>
  </si>
  <si>
    <t>Vinh</t>
  </si>
  <si>
    <t>04/05/93</t>
  </si>
  <si>
    <t>B12DCDT076</t>
  </si>
  <si>
    <t>Lê Xuân</t>
  </si>
  <si>
    <t>01/10/94</t>
  </si>
  <si>
    <t>B12DCDT085</t>
  </si>
  <si>
    <t>Thức</t>
  </si>
  <si>
    <t>24/06/93</t>
  </si>
  <si>
    <t>B12DCDT094</t>
  </si>
  <si>
    <t>06/05/92</t>
  </si>
  <si>
    <t>B12DCDT105</t>
  </si>
  <si>
    <t>Nguyễn Thị Vân</t>
  </si>
  <si>
    <t>13/10/94</t>
  </si>
  <si>
    <t>B12DCDT056</t>
  </si>
  <si>
    <t>30/08/94</t>
  </si>
  <si>
    <t>B12DCDT015</t>
  </si>
  <si>
    <t>Đoàn Anh</t>
  </si>
  <si>
    <t>10/10/93</t>
  </si>
  <si>
    <t>B12DCDT030</t>
  </si>
  <si>
    <t>11/09/94</t>
  </si>
  <si>
    <t>B12DCDT123</t>
  </si>
  <si>
    <t>Chu Thị</t>
  </si>
  <si>
    <t>Hòa</t>
  </si>
  <si>
    <t>20/10/94</t>
  </si>
  <si>
    <t>B12DCDT031</t>
  </si>
  <si>
    <t>Phạm Thị Khánh</t>
  </si>
  <si>
    <t>21/08/94</t>
  </si>
  <si>
    <t>B12DCDT070</t>
  </si>
  <si>
    <t>27/08/94</t>
  </si>
  <si>
    <t>B12DCDT032</t>
  </si>
  <si>
    <t>11/02/94</t>
  </si>
  <si>
    <t>11/05/94</t>
  </si>
  <si>
    <t>B12DCDT134</t>
  </si>
  <si>
    <t>21/01/94</t>
  </si>
  <si>
    <t>B12DCDT074</t>
  </si>
  <si>
    <t>Lê Thạc</t>
  </si>
  <si>
    <t>09/06/93</t>
  </si>
  <si>
    <t>B12DCDT075</t>
  </si>
  <si>
    <t>20/04/93</t>
  </si>
  <si>
    <t>B12DCDT077</t>
  </si>
  <si>
    <t>Đặng Văn</t>
  </si>
  <si>
    <t>16/02/92</t>
  </si>
  <si>
    <t>B12DCDT084</t>
  </si>
  <si>
    <t>06/12/94</t>
  </si>
  <si>
    <t>B12DCDT086</t>
  </si>
  <si>
    <t>Thường</t>
  </si>
  <si>
    <t>29/07/94</t>
  </si>
  <si>
    <t>B12DCDT090</t>
  </si>
  <si>
    <t>Kim Văn</t>
  </si>
  <si>
    <t>B12DCDT098</t>
  </si>
  <si>
    <t>Đào Hoài</t>
  </si>
  <si>
    <t>22/04/93</t>
  </si>
  <si>
    <t>B12DCDT002</t>
  </si>
  <si>
    <t>B12DCDT107</t>
  </si>
  <si>
    <t>Vũ Thành</t>
  </si>
  <si>
    <t>23/10/94</t>
  </si>
  <si>
    <t>B12DCDT108</t>
  </si>
  <si>
    <t>Lê Mạnh</t>
  </si>
  <si>
    <t>19/12/94</t>
  </si>
  <si>
    <t>B12DCDT010</t>
  </si>
  <si>
    <t>28/07/93</t>
  </si>
  <si>
    <t>B12DCDT109</t>
  </si>
  <si>
    <t>29/03/94</t>
  </si>
  <si>
    <t>B12DCDT013</t>
  </si>
  <si>
    <t>Đông</t>
  </si>
  <si>
    <t>05/05/94</t>
  </si>
  <si>
    <t>B12DCDT113</t>
  </si>
  <si>
    <t>Ngô Minh</t>
  </si>
  <si>
    <t>B12DCDT118</t>
  </si>
  <si>
    <t>28/04/94</t>
  </si>
  <si>
    <t>07/07/94</t>
  </si>
  <si>
    <t>B12DCDT026</t>
  </si>
  <si>
    <t>Trần Thị Thu</t>
  </si>
  <si>
    <t>18/01/94</t>
  </si>
  <si>
    <t>B12DCDT027</t>
  </si>
  <si>
    <t>Hoàng Duy</t>
  </si>
  <si>
    <t>Hiển</t>
  </si>
  <si>
    <t>28/06/93</t>
  </si>
  <si>
    <t>B12DCDT132</t>
  </si>
  <si>
    <t>Hoàng Kim</t>
  </si>
  <si>
    <t>12/05/94</t>
  </si>
  <si>
    <t>B12DCDT135</t>
  </si>
  <si>
    <t>Nghĩa</t>
  </si>
  <si>
    <t>12/06/94</t>
  </si>
  <si>
    <t>B12DCDT150</t>
  </si>
  <si>
    <t>Nguyễn Anh</t>
  </si>
  <si>
    <t>B12DCDT151</t>
  </si>
  <si>
    <t>01/09/94</t>
  </si>
  <si>
    <t>B12DCDT050</t>
  </si>
  <si>
    <t>Lê Minh</t>
  </si>
  <si>
    <t>Tuệ</t>
  </si>
  <si>
    <t>17/12/93</t>
  </si>
  <si>
    <t>B12DCDT152</t>
  </si>
  <si>
    <t>20/03/94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</si>
</sst>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7"/>
  <sheetViews>
    <sheetView tabSelected="1" workbookViewId="0">
      <pane ySplit="3" topLeftCell="A4" activePane="bottomLeft" state="frozen"/>
      <selection sqref="A1:A1048576"/>
      <selection pane="bottomLeft" activeCell="P10" sqref="P10:P27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154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18</v>
      </c>
      <c r="Z8" s="63">
        <f>COUNTIF($S$9:$S$87,"Khiển trách")</f>
        <v>0</v>
      </c>
      <c r="AA8" s="63">
        <f>COUNTIF($S$9:$S$87,"Cảnh cáo")</f>
        <v>0</v>
      </c>
      <c r="AB8" s="63">
        <f>COUNTIF($S$9:$S$87,"Đình chỉ thi")</f>
        <v>0</v>
      </c>
      <c r="AC8" s="70">
        <f>+($Z$8+$AA$8+$AB$8)/$Y$8*100%</f>
        <v>0</v>
      </c>
      <c r="AD8" s="63">
        <f>SUM(COUNTIF($S$9:$S$85,"Vắng"),COUNTIF($S$9:$S$85,"Vắng có phép"))</f>
        <v>0</v>
      </c>
      <c r="AE8" s="71">
        <f>+$AD$8/$Y$8</f>
        <v>0</v>
      </c>
      <c r="AF8" s="72">
        <f>COUNTIF($V$9:$V$85,"Thi lại")</f>
        <v>0</v>
      </c>
      <c r="AG8" s="71">
        <f>+$AF$8/$Y$8</f>
        <v>0</v>
      </c>
      <c r="AH8" s="72">
        <f>COUNTIF($V$9:$V$86,"Học lại")</f>
        <v>0</v>
      </c>
      <c r="AI8" s="71">
        <f>+$AH$8/$Y$8</f>
        <v>0</v>
      </c>
      <c r="AJ8" s="63">
        <f>COUNTIF($V$10:$V$86,"Đạt")</f>
        <v>18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474</v>
      </c>
      <c r="D10" s="17" t="s">
        <v>57</v>
      </c>
      <c r="E10" s="18" t="s">
        <v>56</v>
      </c>
      <c r="F10" s="19" t="s">
        <v>239</v>
      </c>
      <c r="G10" s="16" t="s">
        <v>161</v>
      </c>
      <c r="H10" s="20">
        <v>9</v>
      </c>
      <c r="I10" s="20">
        <v>8</v>
      </c>
      <c r="J10" s="20">
        <v>8</v>
      </c>
      <c r="K10" s="20">
        <v>9</v>
      </c>
      <c r="L10" s="21"/>
      <c r="M10" s="21"/>
      <c r="N10" s="21"/>
      <c r="O10" s="21"/>
      <c r="P10" s="22">
        <v>9</v>
      </c>
      <c r="Q10" s="23">
        <f t="shared" ref="Q10:Q27" si="0">ROUND(SUMPRODUCT(H10:P10,$H$9:$P$9)/100,1)</f>
        <v>8.8000000000000007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27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475</v>
      </c>
      <c r="D11" s="28" t="s">
        <v>476</v>
      </c>
      <c r="E11" s="29" t="s">
        <v>58</v>
      </c>
      <c r="F11" s="30" t="s">
        <v>477</v>
      </c>
      <c r="G11" s="27" t="s">
        <v>161</v>
      </c>
      <c r="H11" s="31">
        <v>8</v>
      </c>
      <c r="I11" s="31">
        <v>6</v>
      </c>
      <c r="J11" s="31">
        <v>8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8.5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2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478</v>
      </c>
      <c r="D12" s="28" t="s">
        <v>479</v>
      </c>
      <c r="E12" s="29" t="s">
        <v>124</v>
      </c>
      <c r="F12" s="30" t="s">
        <v>480</v>
      </c>
      <c r="G12" s="27" t="s">
        <v>161</v>
      </c>
      <c r="H12" s="31">
        <v>8</v>
      </c>
      <c r="I12" s="31">
        <v>7</v>
      </c>
      <c r="J12" s="31">
        <v>8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8.6</v>
      </c>
      <c r="R12" s="35" t="str">
        <f t="shared" ref="R12:R2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27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481</v>
      </c>
      <c r="D13" s="28" t="s">
        <v>61</v>
      </c>
      <c r="E13" s="29" t="s">
        <v>124</v>
      </c>
      <c r="F13" s="30" t="s">
        <v>482</v>
      </c>
      <c r="G13" s="27" t="s">
        <v>161</v>
      </c>
      <c r="H13" s="31">
        <v>9</v>
      </c>
      <c r="I13" s="31">
        <v>7</v>
      </c>
      <c r="J13" s="31">
        <v>8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8.6999999999999993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483</v>
      </c>
      <c r="D14" s="28" t="s">
        <v>130</v>
      </c>
      <c r="E14" s="29" t="s">
        <v>59</v>
      </c>
      <c r="F14" s="30" t="s">
        <v>484</v>
      </c>
      <c r="G14" s="27" t="s">
        <v>157</v>
      </c>
      <c r="H14" s="31">
        <v>8</v>
      </c>
      <c r="I14" s="31">
        <v>8</v>
      </c>
      <c r="J14" s="31">
        <v>10</v>
      </c>
      <c r="K14" s="31">
        <v>8.5714285714285712</v>
      </c>
      <c r="L14" s="38"/>
      <c r="M14" s="38"/>
      <c r="N14" s="38"/>
      <c r="O14" s="38"/>
      <c r="P14" s="33">
        <v>8.5</v>
      </c>
      <c r="Q14" s="34">
        <f t="shared" si="0"/>
        <v>8.6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485</v>
      </c>
      <c r="D15" s="28" t="s">
        <v>126</v>
      </c>
      <c r="E15" s="29" t="s">
        <v>486</v>
      </c>
      <c r="F15" s="30" t="s">
        <v>487</v>
      </c>
      <c r="G15" s="27" t="s">
        <v>157</v>
      </c>
      <c r="H15" s="31">
        <v>8</v>
      </c>
      <c r="I15" s="31">
        <v>1</v>
      </c>
      <c r="J15" s="31">
        <v>8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8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488</v>
      </c>
      <c r="D16" s="28" t="s">
        <v>489</v>
      </c>
      <c r="E16" s="29" t="s">
        <v>95</v>
      </c>
      <c r="F16" s="30" t="s">
        <v>413</v>
      </c>
      <c r="G16" s="27" t="s">
        <v>161</v>
      </c>
      <c r="H16" s="31">
        <v>9</v>
      </c>
      <c r="I16" s="31">
        <v>8</v>
      </c>
      <c r="J16" s="31">
        <v>8</v>
      </c>
      <c r="K16" s="31">
        <v>9</v>
      </c>
      <c r="L16" s="38"/>
      <c r="M16" s="38"/>
      <c r="N16" s="38"/>
      <c r="O16" s="38"/>
      <c r="P16" s="33">
        <v>9</v>
      </c>
      <c r="Q16" s="34">
        <f t="shared" si="0"/>
        <v>8.8000000000000007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5" customHeight="1">
      <c r="B17" s="26">
        <v>8</v>
      </c>
      <c r="C17" s="27" t="s">
        <v>490</v>
      </c>
      <c r="D17" s="28" t="s">
        <v>84</v>
      </c>
      <c r="E17" s="29" t="s">
        <v>63</v>
      </c>
      <c r="F17" s="30" t="s">
        <v>491</v>
      </c>
      <c r="G17" s="27" t="s">
        <v>161</v>
      </c>
      <c r="H17" s="31">
        <v>8</v>
      </c>
      <c r="I17" s="31">
        <v>7</v>
      </c>
      <c r="J17" s="31">
        <v>10</v>
      </c>
      <c r="K17" s="31">
        <v>9</v>
      </c>
      <c r="L17" s="38"/>
      <c r="M17" s="38"/>
      <c r="N17" s="38"/>
      <c r="O17" s="38"/>
      <c r="P17" s="33">
        <v>9</v>
      </c>
      <c r="Q17" s="34">
        <f t="shared" si="0"/>
        <v>8.8000000000000007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5" customHeight="1">
      <c r="B18" s="26">
        <v>9</v>
      </c>
      <c r="C18" s="27" t="s">
        <v>216</v>
      </c>
      <c r="D18" s="28" t="s">
        <v>217</v>
      </c>
      <c r="E18" s="29" t="s">
        <v>63</v>
      </c>
      <c r="F18" s="30" t="s">
        <v>492</v>
      </c>
      <c r="G18" s="27" t="s">
        <v>161</v>
      </c>
      <c r="H18" s="31">
        <v>8</v>
      </c>
      <c r="I18" s="31">
        <v>7</v>
      </c>
      <c r="J18" s="31">
        <v>10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8.8000000000000007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5" customHeight="1">
      <c r="B19" s="26">
        <v>10</v>
      </c>
      <c r="C19" s="27" t="s">
        <v>493</v>
      </c>
      <c r="D19" s="28" t="s">
        <v>494</v>
      </c>
      <c r="E19" s="29" t="s">
        <v>129</v>
      </c>
      <c r="F19" s="30" t="s">
        <v>495</v>
      </c>
      <c r="G19" s="27" t="s">
        <v>161</v>
      </c>
      <c r="H19" s="31">
        <v>8</v>
      </c>
      <c r="I19" s="31">
        <v>7</v>
      </c>
      <c r="J19" s="31">
        <v>8</v>
      </c>
      <c r="K19" s="31">
        <v>9</v>
      </c>
      <c r="L19" s="38"/>
      <c r="M19" s="38"/>
      <c r="N19" s="38"/>
      <c r="O19" s="38"/>
      <c r="P19" s="33">
        <v>9</v>
      </c>
      <c r="Q19" s="34">
        <f t="shared" si="0"/>
        <v>8.6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5" customHeight="1">
      <c r="B20" s="26">
        <v>11</v>
      </c>
      <c r="C20" s="27" t="s">
        <v>496</v>
      </c>
      <c r="D20" s="28" t="s">
        <v>497</v>
      </c>
      <c r="E20" s="29" t="s">
        <v>498</v>
      </c>
      <c r="F20" s="30" t="s">
        <v>499</v>
      </c>
      <c r="G20" s="27" t="s">
        <v>157</v>
      </c>
      <c r="H20" s="31">
        <v>8</v>
      </c>
      <c r="I20" s="31">
        <v>8</v>
      </c>
      <c r="J20" s="31">
        <v>9</v>
      </c>
      <c r="K20" s="31">
        <v>9</v>
      </c>
      <c r="L20" s="38"/>
      <c r="M20" s="38"/>
      <c r="N20" s="38"/>
      <c r="O20" s="38"/>
      <c r="P20" s="33">
        <v>9</v>
      </c>
      <c r="Q20" s="34">
        <f t="shared" si="0"/>
        <v>8.8000000000000007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5" customHeight="1">
      <c r="B21" s="26">
        <v>12</v>
      </c>
      <c r="C21" s="27" t="s">
        <v>500</v>
      </c>
      <c r="D21" s="28" t="s">
        <v>501</v>
      </c>
      <c r="E21" s="29" t="s">
        <v>80</v>
      </c>
      <c r="F21" s="30" t="s">
        <v>502</v>
      </c>
      <c r="G21" s="27" t="s">
        <v>161</v>
      </c>
      <c r="H21" s="31">
        <v>8</v>
      </c>
      <c r="I21" s="31">
        <v>7</v>
      </c>
      <c r="J21" s="31">
        <v>8</v>
      </c>
      <c r="K21" s="31">
        <v>9</v>
      </c>
      <c r="L21" s="38"/>
      <c r="M21" s="38"/>
      <c r="N21" s="38"/>
      <c r="O21" s="38"/>
      <c r="P21" s="33">
        <v>9</v>
      </c>
      <c r="Q21" s="34">
        <f t="shared" si="0"/>
        <v>8.6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5" customHeight="1">
      <c r="B22" s="26">
        <v>13</v>
      </c>
      <c r="C22" s="27" t="s">
        <v>503</v>
      </c>
      <c r="D22" s="28" t="s">
        <v>102</v>
      </c>
      <c r="E22" s="29" t="s">
        <v>504</v>
      </c>
      <c r="F22" s="30" t="s">
        <v>505</v>
      </c>
      <c r="G22" s="27" t="s">
        <v>161</v>
      </c>
      <c r="H22" s="31">
        <v>8</v>
      </c>
      <c r="I22" s="31">
        <v>8</v>
      </c>
      <c r="J22" s="31">
        <v>10</v>
      </c>
      <c r="K22" s="31">
        <v>9</v>
      </c>
      <c r="L22" s="38"/>
      <c r="M22" s="38"/>
      <c r="N22" s="38"/>
      <c r="O22" s="38"/>
      <c r="P22" s="33">
        <v>9</v>
      </c>
      <c r="Q22" s="34">
        <f t="shared" si="0"/>
        <v>8.9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5" customHeight="1">
      <c r="B23" s="26">
        <v>14</v>
      </c>
      <c r="C23" s="27" t="s">
        <v>214</v>
      </c>
      <c r="D23" s="28" t="s">
        <v>127</v>
      </c>
      <c r="E23" s="29" t="s">
        <v>109</v>
      </c>
      <c r="F23" s="30" t="s">
        <v>215</v>
      </c>
      <c r="G23" s="27" t="s">
        <v>161</v>
      </c>
      <c r="H23" s="31">
        <v>8</v>
      </c>
      <c r="I23" s="31">
        <v>9</v>
      </c>
      <c r="J23" s="31">
        <v>7</v>
      </c>
      <c r="K23" s="31">
        <v>9</v>
      </c>
      <c r="L23" s="38"/>
      <c r="M23" s="38"/>
      <c r="N23" s="38"/>
      <c r="O23" s="38"/>
      <c r="P23" s="33">
        <v>9</v>
      </c>
      <c r="Q23" s="34">
        <f t="shared" si="0"/>
        <v>8.6999999999999993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5" customHeight="1">
      <c r="B24" s="26">
        <v>15</v>
      </c>
      <c r="C24" s="27" t="s">
        <v>506</v>
      </c>
      <c r="D24" s="28" t="s">
        <v>507</v>
      </c>
      <c r="E24" s="29" t="s">
        <v>83</v>
      </c>
      <c r="F24" s="30" t="s">
        <v>450</v>
      </c>
      <c r="G24" s="27" t="s">
        <v>161</v>
      </c>
      <c r="H24" s="31">
        <v>8</v>
      </c>
      <c r="I24" s="31">
        <v>9</v>
      </c>
      <c r="J24" s="31">
        <v>10</v>
      </c>
      <c r="K24" s="31">
        <v>9</v>
      </c>
      <c r="L24" s="38"/>
      <c r="M24" s="38"/>
      <c r="N24" s="38"/>
      <c r="O24" s="38"/>
      <c r="P24" s="33">
        <v>9</v>
      </c>
      <c r="Q24" s="34">
        <f t="shared" si="0"/>
        <v>9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5" customHeight="1">
      <c r="B25" s="26">
        <v>16</v>
      </c>
      <c r="C25" s="27" t="s">
        <v>508</v>
      </c>
      <c r="D25" s="28" t="s">
        <v>82</v>
      </c>
      <c r="E25" s="29" t="s">
        <v>83</v>
      </c>
      <c r="F25" s="30" t="s">
        <v>509</v>
      </c>
      <c r="G25" s="27" t="s">
        <v>161</v>
      </c>
      <c r="H25" s="31">
        <v>9</v>
      </c>
      <c r="I25" s="31">
        <v>9</v>
      </c>
      <c r="J25" s="31">
        <v>10</v>
      </c>
      <c r="K25" s="31">
        <v>9</v>
      </c>
      <c r="L25" s="38"/>
      <c r="M25" s="38"/>
      <c r="N25" s="38"/>
      <c r="O25" s="38"/>
      <c r="P25" s="33">
        <v>9</v>
      </c>
      <c r="Q25" s="34">
        <f t="shared" si="0"/>
        <v>9.1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5" customHeight="1">
      <c r="B26" s="26">
        <v>17</v>
      </c>
      <c r="C26" s="27" t="s">
        <v>510</v>
      </c>
      <c r="D26" s="28" t="s">
        <v>511</v>
      </c>
      <c r="E26" s="29" t="s">
        <v>512</v>
      </c>
      <c r="F26" s="30" t="s">
        <v>513</v>
      </c>
      <c r="G26" s="27" t="s">
        <v>161</v>
      </c>
      <c r="H26" s="31">
        <v>9</v>
      </c>
      <c r="I26" s="31">
        <v>7</v>
      </c>
      <c r="J26" s="31">
        <v>10</v>
      </c>
      <c r="K26" s="31">
        <v>9</v>
      </c>
      <c r="L26" s="38"/>
      <c r="M26" s="38"/>
      <c r="N26" s="38"/>
      <c r="O26" s="38"/>
      <c r="P26" s="33">
        <v>9</v>
      </c>
      <c r="Q26" s="34">
        <f t="shared" si="0"/>
        <v>8.9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15" customHeight="1">
      <c r="B27" s="92">
        <v>18</v>
      </c>
      <c r="C27" s="93" t="s">
        <v>514</v>
      </c>
      <c r="D27" s="94" t="s">
        <v>303</v>
      </c>
      <c r="E27" s="95" t="s">
        <v>85</v>
      </c>
      <c r="F27" s="96" t="s">
        <v>515</v>
      </c>
      <c r="G27" s="93" t="s">
        <v>161</v>
      </c>
      <c r="H27" s="97">
        <v>8</v>
      </c>
      <c r="I27" s="97">
        <v>8</v>
      </c>
      <c r="J27" s="97">
        <v>10</v>
      </c>
      <c r="K27" s="97">
        <v>9</v>
      </c>
      <c r="L27" s="98"/>
      <c r="M27" s="98"/>
      <c r="N27" s="98"/>
      <c r="O27" s="98"/>
      <c r="P27" s="99">
        <v>9</v>
      </c>
      <c r="Q27" s="100">
        <f t="shared" si="0"/>
        <v>8.9</v>
      </c>
      <c r="R27" s="101" t="str">
        <f t="shared" si="3"/>
        <v>A</v>
      </c>
      <c r="S27" s="102" t="str">
        <f t="shared" si="1"/>
        <v>Giỏi</v>
      </c>
      <c r="T27" s="103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7.5" customHeight="1">
      <c r="A28" s="2"/>
      <c r="B28" s="39"/>
      <c r="C28" s="40"/>
      <c r="D28" s="40"/>
      <c r="E28" s="41"/>
      <c r="F28" s="41"/>
      <c r="G28" s="41"/>
      <c r="H28" s="42"/>
      <c r="I28" s="43"/>
      <c r="J28" s="43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3"/>
    </row>
    <row r="29" spans="1:38" ht="16.5">
      <c r="A29" s="2"/>
      <c r="B29" s="123" t="s">
        <v>26</v>
      </c>
      <c r="C29" s="123"/>
      <c r="D29" s="40"/>
      <c r="E29" s="41"/>
      <c r="F29" s="41"/>
      <c r="G29" s="41"/>
      <c r="H29" s="42"/>
      <c r="I29" s="43"/>
      <c r="J29" s="43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3"/>
    </row>
    <row r="30" spans="1:38" ht="16.5" customHeight="1">
      <c r="A30" s="2"/>
      <c r="B30" s="45" t="s">
        <v>27</v>
      </c>
      <c r="C30" s="45"/>
      <c r="D30" s="46">
        <f>+$Y$8</f>
        <v>18</v>
      </c>
      <c r="E30" s="47" t="s">
        <v>28</v>
      </c>
      <c r="F30" s="47"/>
      <c r="G30" s="114" t="s">
        <v>29</v>
      </c>
      <c r="H30" s="114"/>
      <c r="I30" s="114"/>
      <c r="J30" s="114"/>
      <c r="K30" s="114"/>
      <c r="L30" s="114"/>
      <c r="M30" s="114"/>
      <c r="N30" s="114"/>
      <c r="O30" s="114"/>
      <c r="P30" s="48">
        <f>$Y$8 -COUNTIF($T$9:$T$217,"Vắng") -COUNTIF($T$9:$T$217,"Vắng có phép") - COUNTIF($T$9:$T$217,"Đình chỉ thi") - COUNTIF($T$9:$T$217,"Không đủ ĐKDT")</f>
        <v>18</v>
      </c>
      <c r="Q30" s="48"/>
      <c r="R30" s="49"/>
      <c r="S30" s="50"/>
      <c r="T30" s="50" t="s">
        <v>28</v>
      </c>
      <c r="U30" s="3"/>
    </row>
    <row r="31" spans="1:38" ht="16.5" customHeight="1">
      <c r="A31" s="2"/>
      <c r="B31" s="45" t="s">
        <v>30</v>
      </c>
      <c r="C31" s="45"/>
      <c r="D31" s="46">
        <f>+$AJ$8</f>
        <v>18</v>
      </c>
      <c r="E31" s="47" t="s">
        <v>28</v>
      </c>
      <c r="F31" s="47"/>
      <c r="G31" s="114" t="s">
        <v>31</v>
      </c>
      <c r="H31" s="114"/>
      <c r="I31" s="114"/>
      <c r="J31" s="114"/>
      <c r="K31" s="114"/>
      <c r="L31" s="114"/>
      <c r="M31" s="114"/>
      <c r="N31" s="114"/>
      <c r="O31" s="114"/>
      <c r="P31" s="51">
        <f>COUNTIF($T$9:$T$93,"Vắng")</f>
        <v>0</v>
      </c>
      <c r="Q31" s="51"/>
      <c r="R31" s="52"/>
      <c r="S31" s="50"/>
      <c r="T31" s="50" t="s">
        <v>28</v>
      </c>
      <c r="U31" s="3"/>
    </row>
    <row r="32" spans="1:38" ht="16.5" customHeight="1">
      <c r="A32" s="2"/>
      <c r="B32" s="45" t="s">
        <v>51</v>
      </c>
      <c r="C32" s="45"/>
      <c r="D32" s="85">
        <f>COUNTIF(V10:V27,"Học lại")</f>
        <v>0</v>
      </c>
      <c r="E32" s="47" t="s">
        <v>28</v>
      </c>
      <c r="F32" s="47"/>
      <c r="G32" s="114" t="s">
        <v>52</v>
      </c>
      <c r="H32" s="114"/>
      <c r="I32" s="114"/>
      <c r="J32" s="114"/>
      <c r="K32" s="114"/>
      <c r="L32" s="114"/>
      <c r="M32" s="114"/>
      <c r="N32" s="114"/>
      <c r="O32" s="114"/>
      <c r="P32" s="48">
        <f>COUNTIF($T$9:$T$93,"Vắng có phép")</f>
        <v>0</v>
      </c>
      <c r="Q32" s="48"/>
      <c r="R32" s="49"/>
      <c r="S32" s="50"/>
      <c r="T32" s="50" t="s">
        <v>28</v>
      </c>
      <c r="U32" s="3"/>
    </row>
    <row r="33" spans="1:38" ht="3" customHeight="1">
      <c r="A33" s="2"/>
      <c r="B33" s="39"/>
      <c r="C33" s="40"/>
      <c r="D33" s="40"/>
      <c r="E33" s="41"/>
      <c r="F33" s="41"/>
      <c r="G33" s="41"/>
      <c r="H33" s="42"/>
      <c r="I33" s="43"/>
      <c r="J33" s="43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3"/>
    </row>
    <row r="34" spans="1:38">
      <c r="B34" s="86" t="s">
        <v>32</v>
      </c>
      <c r="C34" s="86"/>
      <c r="D34" s="87">
        <f>COUNTIF(V10:V27,"Thi lại")</f>
        <v>0</v>
      </c>
      <c r="E34" s="88" t="s">
        <v>28</v>
      </c>
      <c r="F34" s="3"/>
      <c r="G34" s="3"/>
      <c r="H34" s="3"/>
      <c r="I34" s="3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3"/>
    </row>
    <row r="35" spans="1:38">
      <c r="B35" s="86"/>
      <c r="C35" s="86"/>
      <c r="D35" s="87"/>
      <c r="E35" s="88"/>
      <c r="F35" s="3"/>
      <c r="G35" s="3"/>
      <c r="H35" s="3"/>
      <c r="I35" s="3"/>
      <c r="J35" s="112" t="s">
        <v>153</v>
      </c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3"/>
    </row>
    <row r="36" spans="1:38">
      <c r="A36" s="53"/>
      <c r="B36" s="109" t="s">
        <v>33</v>
      </c>
      <c r="C36" s="109"/>
      <c r="D36" s="109"/>
      <c r="E36" s="109"/>
      <c r="F36" s="109"/>
      <c r="G36" s="109"/>
      <c r="H36" s="109"/>
      <c r="I36" s="54"/>
      <c r="J36" s="113" t="s">
        <v>34</v>
      </c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3"/>
    </row>
    <row r="37" spans="1:38" ht="4.5" customHeight="1">
      <c r="A37" s="2"/>
      <c r="B37" s="39"/>
      <c r="C37" s="55"/>
      <c r="D37" s="55"/>
      <c r="E37" s="56"/>
      <c r="F37" s="56"/>
      <c r="G37" s="56"/>
      <c r="H37" s="57"/>
      <c r="I37" s="58"/>
      <c r="J37" s="58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38" s="2" customFormat="1">
      <c r="B38" s="109" t="s">
        <v>35</v>
      </c>
      <c r="C38" s="109"/>
      <c r="D38" s="111" t="s">
        <v>36</v>
      </c>
      <c r="E38" s="111"/>
      <c r="F38" s="111"/>
      <c r="G38" s="111"/>
      <c r="H38" s="111"/>
      <c r="I38" s="58"/>
      <c r="J38" s="58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3"/>
      <c r="V38" s="62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9.7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3.75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18" customHeight="1">
      <c r="A44" s="1"/>
      <c r="B44" s="107" t="s">
        <v>37</v>
      </c>
      <c r="C44" s="107"/>
      <c r="D44" s="107" t="s">
        <v>54</v>
      </c>
      <c r="E44" s="107"/>
      <c r="F44" s="107"/>
      <c r="G44" s="107"/>
      <c r="H44" s="107"/>
      <c r="I44" s="107"/>
      <c r="J44" s="107" t="s">
        <v>38</v>
      </c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4.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36.75" hidden="1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ht="38.25" hidden="1" customHeight="1">
      <c r="B47" s="108" t="s">
        <v>49</v>
      </c>
      <c r="C47" s="109"/>
      <c r="D47" s="109"/>
      <c r="E47" s="109"/>
      <c r="F47" s="109"/>
      <c r="G47" s="109"/>
      <c r="H47" s="108" t="s">
        <v>50</v>
      </c>
      <c r="I47" s="108"/>
      <c r="J47" s="108"/>
      <c r="K47" s="108"/>
      <c r="L47" s="108"/>
      <c r="M47" s="108"/>
      <c r="N47" s="110" t="s">
        <v>34</v>
      </c>
      <c r="O47" s="110"/>
      <c r="P47" s="110"/>
      <c r="Q47" s="110"/>
      <c r="R47" s="110"/>
      <c r="S47" s="110"/>
      <c r="T47" s="110"/>
    </row>
    <row r="48" spans="1:38" hidden="1">
      <c r="B48" s="39"/>
      <c r="C48" s="55"/>
      <c r="D48" s="55"/>
      <c r="E48" s="56"/>
      <c r="F48" s="56"/>
      <c r="G48" s="56"/>
      <c r="H48" s="57"/>
      <c r="I48" s="58"/>
      <c r="J48" s="58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2:20" hidden="1">
      <c r="B49" s="109" t="s">
        <v>35</v>
      </c>
      <c r="C49" s="109"/>
      <c r="D49" s="111" t="s">
        <v>36</v>
      </c>
      <c r="E49" s="111"/>
      <c r="F49" s="111"/>
      <c r="G49" s="111"/>
      <c r="H49" s="111"/>
      <c r="I49" s="58"/>
      <c r="J49" s="58"/>
      <c r="K49" s="44"/>
      <c r="L49" s="44"/>
      <c r="M49" s="44"/>
      <c r="N49" s="44"/>
      <c r="O49" s="44"/>
      <c r="P49" s="44"/>
      <c r="Q49" s="44"/>
      <c r="R49" s="44"/>
      <c r="S49" s="44"/>
      <c r="T49" s="44"/>
    </row>
    <row r="50" spans="2:20" hidden="1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2:20" hidden="1"/>
    <row r="52" spans="2:20" hidden="1"/>
    <row r="53" spans="2:20" hidden="1"/>
    <row r="54" spans="2:20" hidden="1"/>
    <row r="55" spans="2:20" hidden="1"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 t="s">
        <v>38</v>
      </c>
      <c r="O55" s="106"/>
      <c r="P55" s="106"/>
      <c r="Q55" s="106"/>
      <c r="R55" s="106"/>
      <c r="S55" s="106"/>
      <c r="T55" s="106"/>
    </row>
    <row r="56" spans="2:20" hidden="1"/>
    <row r="57" spans="2:20" hidden="1"/>
  </sheetData>
  <sheetProtection formatCells="0" formatColumns="0" formatRows="0" insertColumns="0" insertRows="0" insertHyperlinks="0" deleteColumns="0" deleteRows="0" sort="0" autoFilter="0" pivotTables="0"/>
  <autoFilter ref="A8:AL27">
    <filterColumn colId="3" showButton="0"/>
    <filterColumn colId="12"/>
  </autoFilter>
  <mergeCells count="58">
    <mergeCell ref="B47:G47"/>
    <mergeCell ref="H47:M47"/>
    <mergeCell ref="N47:T47"/>
    <mergeCell ref="B49:C49"/>
    <mergeCell ref="D49:H49"/>
    <mergeCell ref="B55:D55"/>
    <mergeCell ref="E55:G55"/>
    <mergeCell ref="H55:M55"/>
    <mergeCell ref="N55:T55"/>
    <mergeCell ref="J35:T35"/>
    <mergeCell ref="B36:H36"/>
    <mergeCell ref="J36:T36"/>
    <mergeCell ref="B38:C38"/>
    <mergeCell ref="D38:H38"/>
    <mergeCell ref="B44:C44"/>
    <mergeCell ref="D44:I44"/>
    <mergeCell ref="J44:T44"/>
    <mergeCell ref="B9:G9"/>
    <mergeCell ref="B29:C29"/>
    <mergeCell ref="G30:O30"/>
    <mergeCell ref="G31:O31"/>
    <mergeCell ref="G32:O32"/>
    <mergeCell ref="J34:T34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27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32 AL2:AL8 X2:AK3 W4:AK8 V10:W27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56"/>
  <sheetViews>
    <sheetView workbookViewId="0">
      <pane ySplit="3" topLeftCell="A16" activePane="bottomLeft" state="frozen"/>
      <selection sqref="A1:A1048576"/>
      <selection pane="bottomLeft" activeCell="C10" sqref="C10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151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79" t="s">
        <v>47</v>
      </c>
      <c r="N8" s="79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17</v>
      </c>
      <c r="Z8" s="63">
        <f>COUNTIF($S$9:$S$86,"Khiển trách")</f>
        <v>0</v>
      </c>
      <c r="AA8" s="63">
        <f>COUNTIF($S$9:$S$86,"Cảnh cáo")</f>
        <v>0</v>
      </c>
      <c r="AB8" s="63">
        <f>COUNTIF($S$9:$S$86,"Đình chỉ thi")</f>
        <v>0</v>
      </c>
      <c r="AC8" s="70">
        <f>+($Z$8+$AA$8+$AB$8)/$Y$8*100%</f>
        <v>0</v>
      </c>
      <c r="AD8" s="63">
        <f>SUM(COUNTIF($S$9:$S$84,"Vắng"),COUNTIF($S$9:$S$84,"Vắng có phép"))</f>
        <v>0</v>
      </c>
      <c r="AE8" s="71">
        <f>+$AD$8/$Y$8</f>
        <v>0</v>
      </c>
      <c r="AF8" s="72">
        <f>COUNTIF($V$9:$V$84,"Thi lại")</f>
        <v>0</v>
      </c>
      <c r="AG8" s="71">
        <f>+$AF$8/$Y$8</f>
        <v>0</v>
      </c>
      <c r="AH8" s="72">
        <f>COUNTIF($V$9:$V$85,"Học lại")</f>
        <v>1</v>
      </c>
      <c r="AI8" s="71">
        <f>+$AH$8/$Y$8</f>
        <v>5.8823529411764705E-2</v>
      </c>
      <c r="AJ8" s="63">
        <f>COUNTIF($V$10:$V$85,"Đạt")</f>
        <v>16</v>
      </c>
      <c r="AK8" s="70">
        <f>+$AJ$8/$Y$8</f>
        <v>0.94117647058823528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155</v>
      </c>
      <c r="D10" s="17" t="s">
        <v>96</v>
      </c>
      <c r="E10" s="18" t="s">
        <v>56</v>
      </c>
      <c r="F10" s="19" t="s">
        <v>156</v>
      </c>
      <c r="G10" s="16" t="s">
        <v>157</v>
      </c>
      <c r="H10" s="20">
        <v>9</v>
      </c>
      <c r="I10" s="20">
        <v>8</v>
      </c>
      <c r="J10" s="20">
        <v>10</v>
      </c>
      <c r="K10" s="20">
        <v>9</v>
      </c>
      <c r="L10" s="21"/>
      <c r="M10" s="21"/>
      <c r="N10" s="21"/>
      <c r="O10" s="21"/>
      <c r="P10" s="22">
        <v>9</v>
      </c>
      <c r="Q10" s="23">
        <f t="shared" ref="Q10:Q26" si="0">ROUND(SUMPRODUCT(H10:P10,$H$9:$P$9)/100,1)</f>
        <v>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4" t="str">
        <f t="shared" ref="S10:S26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158</v>
      </c>
      <c r="D11" s="28" t="s">
        <v>112</v>
      </c>
      <c r="E11" s="29" t="s">
        <v>159</v>
      </c>
      <c r="F11" s="30" t="s">
        <v>160</v>
      </c>
      <c r="G11" s="27" t="s">
        <v>161</v>
      </c>
      <c r="H11" s="31">
        <v>8</v>
      </c>
      <c r="I11" s="31">
        <v>6</v>
      </c>
      <c r="J11" s="31">
        <v>8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8.5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2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162</v>
      </c>
      <c r="D12" s="28" t="s">
        <v>163</v>
      </c>
      <c r="E12" s="29" t="s">
        <v>133</v>
      </c>
      <c r="F12" s="30" t="s">
        <v>164</v>
      </c>
      <c r="G12" s="27" t="s">
        <v>157</v>
      </c>
      <c r="H12" s="31">
        <v>9</v>
      </c>
      <c r="I12" s="31">
        <v>9</v>
      </c>
      <c r="J12" s="31">
        <v>10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9.1</v>
      </c>
      <c r="R12" s="35" t="str">
        <f t="shared" ref="R12:R2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 t="shared" ref="T12:T26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80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165</v>
      </c>
      <c r="D13" s="28" t="s">
        <v>61</v>
      </c>
      <c r="E13" s="29" t="s">
        <v>166</v>
      </c>
      <c r="F13" s="30" t="s">
        <v>167</v>
      </c>
      <c r="G13" s="27" t="s">
        <v>161</v>
      </c>
      <c r="H13" s="31">
        <v>8</v>
      </c>
      <c r="I13" s="31">
        <v>6</v>
      </c>
      <c r="J13" s="31">
        <v>7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8.4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168</v>
      </c>
      <c r="D14" s="28" t="s">
        <v>110</v>
      </c>
      <c r="E14" s="29" t="s">
        <v>76</v>
      </c>
      <c r="F14" s="30" t="s">
        <v>169</v>
      </c>
      <c r="G14" s="27" t="s">
        <v>157</v>
      </c>
      <c r="H14" s="31">
        <v>8</v>
      </c>
      <c r="I14" s="31">
        <v>7</v>
      </c>
      <c r="J14" s="31">
        <v>4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8.1999999999999993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170</v>
      </c>
      <c r="D15" s="28" t="s">
        <v>171</v>
      </c>
      <c r="E15" s="29" t="s">
        <v>88</v>
      </c>
      <c r="F15" s="30" t="s">
        <v>145</v>
      </c>
      <c r="G15" s="27" t="s">
        <v>161</v>
      </c>
      <c r="H15" s="31">
        <v>9</v>
      </c>
      <c r="I15" s="31">
        <v>8</v>
      </c>
      <c r="J15" s="31">
        <v>10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9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172</v>
      </c>
      <c r="D16" s="28" t="s">
        <v>173</v>
      </c>
      <c r="E16" s="29" t="s">
        <v>77</v>
      </c>
      <c r="F16" s="30" t="s">
        <v>174</v>
      </c>
      <c r="G16" s="27" t="s">
        <v>161</v>
      </c>
      <c r="H16" s="31">
        <v>8</v>
      </c>
      <c r="I16" s="31">
        <v>7</v>
      </c>
      <c r="J16" s="31">
        <v>7</v>
      </c>
      <c r="K16" s="31">
        <v>9</v>
      </c>
      <c r="L16" s="38"/>
      <c r="M16" s="38"/>
      <c r="N16" s="38"/>
      <c r="O16" s="38"/>
      <c r="P16" s="33">
        <v>9</v>
      </c>
      <c r="Q16" s="34">
        <f t="shared" si="0"/>
        <v>8.5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5" customHeight="1">
      <c r="B17" s="26">
        <v>8</v>
      </c>
      <c r="C17" s="27" t="s">
        <v>175</v>
      </c>
      <c r="D17" s="28" t="s">
        <v>61</v>
      </c>
      <c r="E17" s="29" t="s">
        <v>97</v>
      </c>
      <c r="F17" s="30" t="s">
        <v>176</v>
      </c>
      <c r="G17" s="27" t="s">
        <v>161</v>
      </c>
      <c r="H17" s="31">
        <v>8</v>
      </c>
      <c r="I17" s="31">
        <v>6</v>
      </c>
      <c r="J17" s="31">
        <v>8</v>
      </c>
      <c r="K17" s="31">
        <v>9</v>
      </c>
      <c r="L17" s="38"/>
      <c r="M17" s="38"/>
      <c r="N17" s="38"/>
      <c r="O17" s="38"/>
      <c r="P17" s="33">
        <v>9</v>
      </c>
      <c r="Q17" s="34">
        <f t="shared" si="0"/>
        <v>8.5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5" customHeight="1">
      <c r="B18" s="26">
        <v>9</v>
      </c>
      <c r="C18" s="27" t="s">
        <v>177</v>
      </c>
      <c r="D18" s="28" t="s">
        <v>178</v>
      </c>
      <c r="E18" s="29" t="s">
        <v>179</v>
      </c>
      <c r="F18" s="30" t="s">
        <v>180</v>
      </c>
      <c r="G18" s="27" t="s">
        <v>157</v>
      </c>
      <c r="H18" s="31">
        <v>9</v>
      </c>
      <c r="I18" s="31">
        <v>9</v>
      </c>
      <c r="J18" s="31">
        <v>10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9.1</v>
      </c>
      <c r="R18" s="35" t="str">
        <f t="shared" si="3"/>
        <v>A+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5" customHeight="1">
      <c r="B19" s="26">
        <v>10</v>
      </c>
      <c r="C19" s="27" t="s">
        <v>181</v>
      </c>
      <c r="D19" s="28" t="s">
        <v>182</v>
      </c>
      <c r="E19" s="29" t="s">
        <v>81</v>
      </c>
      <c r="F19" s="30" t="s">
        <v>183</v>
      </c>
      <c r="G19" s="27" t="s">
        <v>157</v>
      </c>
      <c r="H19" s="31">
        <v>9</v>
      </c>
      <c r="I19" s="31">
        <v>9</v>
      </c>
      <c r="J19" s="31">
        <v>9</v>
      </c>
      <c r="K19" s="31">
        <v>9</v>
      </c>
      <c r="L19" s="38"/>
      <c r="M19" s="38"/>
      <c r="N19" s="38"/>
      <c r="O19" s="38"/>
      <c r="P19" s="33">
        <v>9</v>
      </c>
      <c r="Q19" s="34">
        <f t="shared" si="0"/>
        <v>9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5" customHeight="1">
      <c r="B20" s="26">
        <v>11</v>
      </c>
      <c r="C20" s="27" t="s">
        <v>184</v>
      </c>
      <c r="D20" s="28" t="s">
        <v>185</v>
      </c>
      <c r="E20" s="29" t="s">
        <v>186</v>
      </c>
      <c r="F20" s="30" t="s">
        <v>187</v>
      </c>
      <c r="G20" s="27" t="s">
        <v>157</v>
      </c>
      <c r="H20" s="31">
        <v>9</v>
      </c>
      <c r="I20" s="31">
        <v>10</v>
      </c>
      <c r="J20" s="31">
        <v>10</v>
      </c>
      <c r="K20" s="31">
        <v>9</v>
      </c>
      <c r="L20" s="38"/>
      <c r="M20" s="38"/>
      <c r="N20" s="38"/>
      <c r="O20" s="38"/>
      <c r="P20" s="33">
        <v>9</v>
      </c>
      <c r="Q20" s="34">
        <f t="shared" si="0"/>
        <v>9.1999999999999993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5" customHeight="1">
      <c r="B21" s="26">
        <v>12</v>
      </c>
      <c r="C21" s="27" t="s">
        <v>188</v>
      </c>
      <c r="D21" s="28" t="s">
        <v>189</v>
      </c>
      <c r="E21" s="29" t="s">
        <v>190</v>
      </c>
      <c r="F21" s="30" t="s">
        <v>191</v>
      </c>
      <c r="G21" s="27" t="s">
        <v>161</v>
      </c>
      <c r="H21" s="31">
        <v>8</v>
      </c>
      <c r="I21" s="31">
        <v>7</v>
      </c>
      <c r="J21" s="31">
        <v>9</v>
      </c>
      <c r="K21" s="31">
        <v>9</v>
      </c>
      <c r="L21" s="38"/>
      <c r="M21" s="38"/>
      <c r="N21" s="38"/>
      <c r="O21" s="38"/>
      <c r="P21" s="33">
        <v>9</v>
      </c>
      <c r="Q21" s="34">
        <f t="shared" si="0"/>
        <v>8.6999999999999993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5" customHeight="1">
      <c r="B22" s="26">
        <v>13</v>
      </c>
      <c r="C22" s="27" t="s">
        <v>192</v>
      </c>
      <c r="D22" s="28" t="s">
        <v>193</v>
      </c>
      <c r="E22" s="29" t="s">
        <v>90</v>
      </c>
      <c r="F22" s="30" t="s">
        <v>194</v>
      </c>
      <c r="G22" s="27" t="s">
        <v>157</v>
      </c>
      <c r="H22" s="31">
        <v>9</v>
      </c>
      <c r="I22" s="31">
        <v>7</v>
      </c>
      <c r="J22" s="31">
        <v>8</v>
      </c>
      <c r="K22" s="31">
        <v>8.5</v>
      </c>
      <c r="L22" s="38"/>
      <c r="M22" s="38"/>
      <c r="N22" s="38"/>
      <c r="O22" s="38"/>
      <c r="P22" s="33">
        <v>8.5</v>
      </c>
      <c r="Q22" s="34">
        <f t="shared" si="0"/>
        <v>8.4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5" customHeight="1">
      <c r="B23" s="26">
        <v>14</v>
      </c>
      <c r="C23" s="27" t="s">
        <v>195</v>
      </c>
      <c r="D23" s="28" t="s">
        <v>196</v>
      </c>
      <c r="E23" s="29" t="s">
        <v>197</v>
      </c>
      <c r="F23" s="30" t="s">
        <v>198</v>
      </c>
      <c r="G23" s="27" t="s">
        <v>161</v>
      </c>
      <c r="H23" s="31">
        <v>0</v>
      </c>
      <c r="I23" s="31">
        <v>0</v>
      </c>
      <c r="J23" s="31">
        <v>0</v>
      </c>
      <c r="K23" s="31">
        <v>0</v>
      </c>
      <c r="L23" s="38"/>
      <c r="M23" s="38"/>
      <c r="N23" s="38"/>
      <c r="O23" s="38"/>
      <c r="P23" s="33">
        <v>0</v>
      </c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>Không đủ ĐKDT</v>
      </c>
      <c r="U23" s="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5" customHeight="1">
      <c r="B24" s="26">
        <v>15</v>
      </c>
      <c r="C24" s="27" t="s">
        <v>199</v>
      </c>
      <c r="D24" s="28" t="s">
        <v>106</v>
      </c>
      <c r="E24" s="29" t="s">
        <v>128</v>
      </c>
      <c r="F24" s="30" t="s">
        <v>200</v>
      </c>
      <c r="G24" s="27" t="s">
        <v>157</v>
      </c>
      <c r="H24" s="31">
        <v>9</v>
      </c>
      <c r="I24" s="31">
        <v>9</v>
      </c>
      <c r="J24" s="31">
        <v>9</v>
      </c>
      <c r="K24" s="31">
        <v>9</v>
      </c>
      <c r="L24" s="38"/>
      <c r="M24" s="38"/>
      <c r="N24" s="38"/>
      <c r="O24" s="38"/>
      <c r="P24" s="33">
        <v>9</v>
      </c>
      <c r="Q24" s="34">
        <f t="shared" si="0"/>
        <v>9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5" customHeight="1">
      <c r="B25" s="26">
        <v>16</v>
      </c>
      <c r="C25" s="27" t="s">
        <v>201</v>
      </c>
      <c r="D25" s="28" t="s">
        <v>116</v>
      </c>
      <c r="E25" s="29" t="s">
        <v>202</v>
      </c>
      <c r="F25" s="30" t="s">
        <v>142</v>
      </c>
      <c r="G25" s="27" t="s">
        <v>157</v>
      </c>
      <c r="H25" s="31">
        <v>8</v>
      </c>
      <c r="I25" s="31">
        <v>9</v>
      </c>
      <c r="J25" s="31">
        <v>10</v>
      </c>
      <c r="K25" s="31">
        <v>8.5</v>
      </c>
      <c r="L25" s="38"/>
      <c r="M25" s="38"/>
      <c r="N25" s="38"/>
      <c r="O25" s="38"/>
      <c r="P25" s="33">
        <v>8.5</v>
      </c>
      <c r="Q25" s="34">
        <f t="shared" si="0"/>
        <v>8.6999999999999993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5" customHeight="1">
      <c r="B26" s="92">
        <v>17</v>
      </c>
      <c r="C26" s="93" t="s">
        <v>203</v>
      </c>
      <c r="D26" s="94" t="s">
        <v>110</v>
      </c>
      <c r="E26" s="95" t="s">
        <v>103</v>
      </c>
      <c r="F26" s="96" t="s">
        <v>144</v>
      </c>
      <c r="G26" s="93" t="s">
        <v>157</v>
      </c>
      <c r="H26" s="97">
        <v>7</v>
      </c>
      <c r="I26" s="97">
        <v>1</v>
      </c>
      <c r="J26" s="97">
        <v>1</v>
      </c>
      <c r="K26" s="97">
        <v>6</v>
      </c>
      <c r="L26" s="98"/>
      <c r="M26" s="98"/>
      <c r="N26" s="98"/>
      <c r="O26" s="98"/>
      <c r="P26" s="99">
        <v>6</v>
      </c>
      <c r="Q26" s="100">
        <f t="shared" si="0"/>
        <v>5.0999999999999996</v>
      </c>
      <c r="R26" s="101" t="str">
        <f t="shared" si="3"/>
        <v>D+</v>
      </c>
      <c r="S26" s="102" t="str">
        <f t="shared" si="1"/>
        <v>Trung bình yếu</v>
      </c>
      <c r="T26" s="103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7.5" customHeight="1">
      <c r="A27" s="2"/>
      <c r="B27" s="39"/>
      <c r="C27" s="40"/>
      <c r="D27" s="40"/>
      <c r="E27" s="41"/>
      <c r="F27" s="41"/>
      <c r="G27" s="41"/>
      <c r="H27" s="42"/>
      <c r="I27" s="43"/>
      <c r="J27" s="43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3"/>
    </row>
    <row r="28" spans="1:38" ht="16.5">
      <c r="A28" s="2"/>
      <c r="B28" s="123" t="s">
        <v>26</v>
      </c>
      <c r="C28" s="123"/>
      <c r="D28" s="40"/>
      <c r="E28" s="41"/>
      <c r="F28" s="41"/>
      <c r="G28" s="41"/>
      <c r="H28" s="42"/>
      <c r="I28" s="43"/>
      <c r="J28" s="43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3"/>
    </row>
    <row r="29" spans="1:38" ht="16.5" customHeight="1">
      <c r="A29" s="2"/>
      <c r="B29" s="45" t="s">
        <v>27</v>
      </c>
      <c r="C29" s="45"/>
      <c r="D29" s="46">
        <f>+$Y$8</f>
        <v>17</v>
      </c>
      <c r="E29" s="47" t="s">
        <v>28</v>
      </c>
      <c r="F29" s="47"/>
      <c r="G29" s="114" t="s">
        <v>29</v>
      </c>
      <c r="H29" s="114"/>
      <c r="I29" s="114"/>
      <c r="J29" s="114"/>
      <c r="K29" s="114"/>
      <c r="L29" s="114"/>
      <c r="M29" s="114"/>
      <c r="N29" s="114"/>
      <c r="O29" s="114"/>
      <c r="P29" s="48">
        <f>$Y$8 -COUNTIF($T$9:$T$216,"Vắng") -COUNTIF($T$9:$T$216,"Vắng có phép") - COUNTIF($T$9:$T$216,"Đình chỉ thi") - COUNTIF($T$9:$T$216,"Không đủ ĐKDT")</f>
        <v>16</v>
      </c>
      <c r="Q29" s="48"/>
      <c r="R29" s="49"/>
      <c r="S29" s="50"/>
      <c r="T29" s="50" t="s">
        <v>28</v>
      </c>
      <c r="U29" s="3"/>
    </row>
    <row r="30" spans="1:38" ht="16.5" customHeight="1">
      <c r="A30" s="2"/>
      <c r="B30" s="45" t="s">
        <v>30</v>
      </c>
      <c r="C30" s="45"/>
      <c r="D30" s="46">
        <f>+$AJ$8</f>
        <v>16</v>
      </c>
      <c r="E30" s="47" t="s">
        <v>28</v>
      </c>
      <c r="F30" s="47"/>
      <c r="G30" s="114" t="s">
        <v>31</v>
      </c>
      <c r="H30" s="114"/>
      <c r="I30" s="114"/>
      <c r="J30" s="114"/>
      <c r="K30" s="114"/>
      <c r="L30" s="114"/>
      <c r="M30" s="114"/>
      <c r="N30" s="114"/>
      <c r="O30" s="114"/>
      <c r="P30" s="51">
        <f>COUNTIF($T$9:$T$92,"Vắng")</f>
        <v>0</v>
      </c>
      <c r="Q30" s="51"/>
      <c r="R30" s="52"/>
      <c r="S30" s="50"/>
      <c r="T30" s="50" t="s">
        <v>28</v>
      </c>
      <c r="U30" s="3"/>
    </row>
    <row r="31" spans="1:38" ht="16.5" customHeight="1">
      <c r="A31" s="2"/>
      <c r="B31" s="45" t="s">
        <v>51</v>
      </c>
      <c r="C31" s="45"/>
      <c r="D31" s="85">
        <f>COUNTIF(V10:V26,"Học lại")</f>
        <v>1</v>
      </c>
      <c r="E31" s="47" t="s">
        <v>28</v>
      </c>
      <c r="F31" s="47"/>
      <c r="G31" s="114" t="s">
        <v>52</v>
      </c>
      <c r="H31" s="114"/>
      <c r="I31" s="114"/>
      <c r="J31" s="114"/>
      <c r="K31" s="114"/>
      <c r="L31" s="114"/>
      <c r="M31" s="114"/>
      <c r="N31" s="114"/>
      <c r="O31" s="114"/>
      <c r="P31" s="48">
        <f>COUNTIF($T$9:$T$92,"Vắng có phép")</f>
        <v>0</v>
      </c>
      <c r="Q31" s="48"/>
      <c r="R31" s="49"/>
      <c r="S31" s="50"/>
      <c r="T31" s="50" t="s">
        <v>28</v>
      </c>
      <c r="U31" s="3"/>
    </row>
    <row r="32" spans="1:38" ht="3" customHeight="1">
      <c r="A32" s="2"/>
      <c r="B32" s="39"/>
      <c r="C32" s="40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38">
      <c r="B33" s="86" t="s">
        <v>32</v>
      </c>
      <c r="C33" s="86"/>
      <c r="D33" s="87">
        <f>COUNTIF(V10:V26,"Thi lại")</f>
        <v>0</v>
      </c>
      <c r="E33" s="88" t="s">
        <v>28</v>
      </c>
      <c r="F33" s="3"/>
      <c r="G33" s="3"/>
      <c r="H33" s="3"/>
      <c r="I33" s="3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3"/>
    </row>
    <row r="34" spans="1:38">
      <c r="B34" s="86"/>
      <c r="C34" s="86"/>
      <c r="D34" s="87"/>
      <c r="E34" s="88"/>
      <c r="F34" s="3"/>
      <c r="G34" s="3"/>
      <c r="H34" s="3"/>
      <c r="I34" s="3"/>
      <c r="J34" s="112" t="s">
        <v>153</v>
      </c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3"/>
    </row>
    <row r="35" spans="1:38">
      <c r="A35" s="53"/>
      <c r="B35" s="109" t="s">
        <v>33</v>
      </c>
      <c r="C35" s="109"/>
      <c r="D35" s="109"/>
      <c r="E35" s="109"/>
      <c r="F35" s="109"/>
      <c r="G35" s="109"/>
      <c r="H35" s="109"/>
      <c r="I35" s="54"/>
      <c r="J35" s="113" t="s">
        <v>34</v>
      </c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3"/>
    </row>
    <row r="36" spans="1:38" ht="4.5" customHeight="1">
      <c r="A36" s="2"/>
      <c r="B36" s="39"/>
      <c r="C36" s="55"/>
      <c r="D36" s="55"/>
      <c r="E36" s="56"/>
      <c r="F36" s="56"/>
      <c r="G36" s="56"/>
      <c r="H36" s="57"/>
      <c r="I36" s="58"/>
      <c r="J36" s="58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38" s="2" customFormat="1">
      <c r="B37" s="109" t="s">
        <v>35</v>
      </c>
      <c r="C37" s="109"/>
      <c r="D37" s="111" t="s">
        <v>36</v>
      </c>
      <c r="E37" s="111"/>
      <c r="F37" s="111"/>
      <c r="G37" s="111"/>
      <c r="H37" s="111"/>
      <c r="I37" s="58"/>
      <c r="J37" s="58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62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9.7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3.7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8" customHeight="1">
      <c r="A43" s="1"/>
      <c r="B43" s="107" t="s">
        <v>37</v>
      </c>
      <c r="C43" s="107"/>
      <c r="D43" s="107" t="s">
        <v>54</v>
      </c>
      <c r="E43" s="107"/>
      <c r="F43" s="107"/>
      <c r="G43" s="107"/>
      <c r="H43" s="107"/>
      <c r="I43" s="107"/>
      <c r="J43" s="107" t="s">
        <v>38</v>
      </c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4.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36.75" hidden="1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ht="38.25" hidden="1" customHeight="1">
      <c r="B46" s="108" t="s">
        <v>49</v>
      </c>
      <c r="C46" s="109"/>
      <c r="D46" s="109"/>
      <c r="E46" s="109"/>
      <c r="F46" s="109"/>
      <c r="G46" s="109"/>
      <c r="H46" s="108" t="s">
        <v>50</v>
      </c>
      <c r="I46" s="108"/>
      <c r="J46" s="108"/>
      <c r="K46" s="108"/>
      <c r="L46" s="108"/>
      <c r="M46" s="108"/>
      <c r="N46" s="110" t="s">
        <v>34</v>
      </c>
      <c r="O46" s="110"/>
      <c r="P46" s="110"/>
      <c r="Q46" s="110"/>
      <c r="R46" s="110"/>
      <c r="S46" s="110"/>
      <c r="T46" s="110"/>
    </row>
    <row r="47" spans="1:38" hidden="1">
      <c r="B47" s="39"/>
      <c r="C47" s="55"/>
      <c r="D47" s="55"/>
      <c r="E47" s="56"/>
      <c r="F47" s="56"/>
      <c r="G47" s="56"/>
      <c r="H47" s="57"/>
      <c r="I47" s="58"/>
      <c r="J47" s="58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38" hidden="1">
      <c r="B48" s="109" t="s">
        <v>35</v>
      </c>
      <c r="C48" s="109"/>
      <c r="D48" s="111" t="s">
        <v>36</v>
      </c>
      <c r="E48" s="111"/>
      <c r="F48" s="111"/>
      <c r="G48" s="111"/>
      <c r="H48" s="111"/>
      <c r="I48" s="58"/>
      <c r="J48" s="58"/>
      <c r="K48" s="44"/>
      <c r="L48" s="44"/>
      <c r="M48" s="44"/>
      <c r="N48" s="44"/>
      <c r="O48" s="44"/>
      <c r="P48" s="44"/>
      <c r="Q48" s="44"/>
      <c r="R48" s="44"/>
      <c r="S48" s="44"/>
      <c r="T48" s="44"/>
    </row>
    <row r="49" spans="2:20" hidden="1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0" hidden="1"/>
    <row r="51" spans="2:20" hidden="1"/>
    <row r="52" spans="2:20" hidden="1"/>
    <row r="53" spans="2:20" hidden="1"/>
    <row r="54" spans="2:20" hidden="1"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 t="s">
        <v>38</v>
      </c>
      <c r="O54" s="106"/>
      <c r="P54" s="106"/>
      <c r="Q54" s="106"/>
      <c r="R54" s="106"/>
      <c r="S54" s="106"/>
      <c r="T54" s="106"/>
    </row>
    <row r="55" spans="2:20" hidden="1"/>
    <row r="56" spans="2:20" hidden="1"/>
  </sheetData>
  <sheetProtection formatCells="0" formatColumns="0" formatRows="0" insertColumns="0" insertRows="0" insertHyperlinks="0" deleteColumns="0" deleteRows="0" sort="0" autoFilter="0" pivotTables="0"/>
  <autoFilter ref="A8:AL26">
    <filterColumn colId="3" showButton="0"/>
    <filterColumn colId="12"/>
  </autoFilter>
  <mergeCells count="58">
    <mergeCell ref="J34:T34"/>
    <mergeCell ref="G29:O29"/>
    <mergeCell ref="G30:O30"/>
    <mergeCell ref="G31:O31"/>
    <mergeCell ref="B1:G1"/>
    <mergeCell ref="H1:T1"/>
    <mergeCell ref="B2:G2"/>
    <mergeCell ref="H2:T2"/>
    <mergeCell ref="B5:C5"/>
    <mergeCell ref="B4:C4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AJ4:AK6"/>
    <mergeCell ref="B35:H35"/>
    <mergeCell ref="J35:T35"/>
    <mergeCell ref="B37:C37"/>
    <mergeCell ref="D37:H37"/>
    <mergeCell ref="S7:S8"/>
    <mergeCell ref="T7:T9"/>
    <mergeCell ref="B9:G9"/>
    <mergeCell ref="B28:C28"/>
    <mergeCell ref="O7:O8"/>
    <mergeCell ref="P7:P8"/>
    <mergeCell ref="Q7:Q9"/>
    <mergeCell ref="R7:R8"/>
    <mergeCell ref="W4:W7"/>
    <mergeCell ref="Z4:AC6"/>
    <mergeCell ref="AD4:AE6"/>
    <mergeCell ref="N54:T54"/>
    <mergeCell ref="H54:M54"/>
    <mergeCell ref="E54:G54"/>
    <mergeCell ref="B54:D54"/>
    <mergeCell ref="P4:T4"/>
    <mergeCell ref="B46:G46"/>
    <mergeCell ref="H46:M46"/>
    <mergeCell ref="N46:T46"/>
    <mergeCell ref="B43:C43"/>
    <mergeCell ref="D43:I43"/>
    <mergeCell ref="J43:T43"/>
    <mergeCell ref="B48:C48"/>
    <mergeCell ref="D48:H48"/>
    <mergeCell ref="J33:T33"/>
    <mergeCell ref="D4:O4"/>
    <mergeCell ref="P5:T5"/>
  </mergeCells>
  <conditionalFormatting sqref="H10:P26">
    <cfRule type="cellIs" dxfId="19" priority="4" operator="greaterThan">
      <formula>10</formula>
    </cfRule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31 AL2:AL8 X2:AK3 W4:AK8 V10:W26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56"/>
  <sheetViews>
    <sheetView workbookViewId="0">
      <pane ySplit="3" topLeftCell="A19" activePane="bottomLeft" state="frozen"/>
      <selection sqref="A1:A1048576"/>
      <selection pane="bottomLeft" activeCell="P10" sqref="P10:P26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154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17</v>
      </c>
      <c r="Z8" s="63">
        <f>COUNTIF($S$9:$S$86,"Khiển trách")</f>
        <v>0</v>
      </c>
      <c r="AA8" s="63">
        <f>COUNTIF($S$9:$S$86,"Cảnh cáo")</f>
        <v>0</v>
      </c>
      <c r="AB8" s="63">
        <f>COUNTIF($S$9:$S$86,"Đình chỉ thi")</f>
        <v>0</v>
      </c>
      <c r="AC8" s="70">
        <f>+($Z$8+$AA$8+$AB$8)/$Y$8*100%</f>
        <v>0</v>
      </c>
      <c r="AD8" s="63">
        <f>SUM(COUNTIF($S$9:$S$84,"Vắng"),COUNTIF($S$9:$S$84,"Vắng có phép"))</f>
        <v>0</v>
      </c>
      <c r="AE8" s="71">
        <f>+$AD$8/$Y$8</f>
        <v>0</v>
      </c>
      <c r="AF8" s="72">
        <f>COUNTIF($V$9:$V$84,"Thi lại")</f>
        <v>0</v>
      </c>
      <c r="AG8" s="71">
        <f>+$AF$8/$Y$8</f>
        <v>0</v>
      </c>
      <c r="AH8" s="72">
        <f>COUNTIF($V$9:$V$85,"Học lại")</f>
        <v>0</v>
      </c>
      <c r="AI8" s="71">
        <f>+$AH$8/$Y$8</f>
        <v>0</v>
      </c>
      <c r="AJ8" s="63">
        <f>COUNTIF($V$10:$V$85,"Đạt")</f>
        <v>17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432</v>
      </c>
      <c r="D10" s="17" t="s">
        <v>433</v>
      </c>
      <c r="E10" s="18" t="s">
        <v>56</v>
      </c>
      <c r="F10" s="19" t="s">
        <v>434</v>
      </c>
      <c r="G10" s="16" t="s">
        <v>161</v>
      </c>
      <c r="H10" s="20">
        <v>8</v>
      </c>
      <c r="I10" s="20">
        <v>7</v>
      </c>
      <c r="J10" s="20">
        <v>8</v>
      </c>
      <c r="K10" s="20">
        <v>9</v>
      </c>
      <c r="L10" s="21"/>
      <c r="M10" s="21"/>
      <c r="N10" s="21"/>
      <c r="O10" s="21"/>
      <c r="P10" s="22">
        <v>9</v>
      </c>
      <c r="Q10" s="23">
        <f t="shared" ref="Q10:Q26" si="0">ROUND(SUMPRODUCT(H10:P10,$H$9:$P$9)/100,1)</f>
        <v>8.6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26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435</v>
      </c>
      <c r="D11" s="28" t="s">
        <v>61</v>
      </c>
      <c r="E11" s="29" t="s">
        <v>137</v>
      </c>
      <c r="F11" s="30" t="s">
        <v>436</v>
      </c>
      <c r="G11" s="27" t="s">
        <v>157</v>
      </c>
      <c r="H11" s="31">
        <v>8</v>
      </c>
      <c r="I11" s="31">
        <v>9</v>
      </c>
      <c r="J11" s="31">
        <v>8</v>
      </c>
      <c r="K11" s="31">
        <v>9.5000000000000018</v>
      </c>
      <c r="L11" s="32"/>
      <c r="M11" s="32"/>
      <c r="N11" s="32"/>
      <c r="O11" s="32"/>
      <c r="P11" s="33">
        <v>9.5</v>
      </c>
      <c r="Q11" s="34">
        <f t="shared" si="0"/>
        <v>9.1999999999999993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2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437</v>
      </c>
      <c r="D12" s="28" t="s">
        <v>438</v>
      </c>
      <c r="E12" s="29" t="s">
        <v>95</v>
      </c>
      <c r="F12" s="30" t="s">
        <v>439</v>
      </c>
      <c r="G12" s="27" t="s">
        <v>157</v>
      </c>
      <c r="H12" s="31">
        <v>9</v>
      </c>
      <c r="I12" s="31">
        <v>7</v>
      </c>
      <c r="J12" s="31">
        <v>5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8.4</v>
      </c>
      <c r="R12" s="35" t="str">
        <f t="shared" ref="R12:R2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 t="shared" ref="T12:T26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440</v>
      </c>
      <c r="D13" s="28" t="s">
        <v>84</v>
      </c>
      <c r="E13" s="29" t="s">
        <v>77</v>
      </c>
      <c r="F13" s="30" t="s">
        <v>441</v>
      </c>
      <c r="G13" s="27" t="s">
        <v>157</v>
      </c>
      <c r="H13" s="31">
        <v>8</v>
      </c>
      <c r="I13" s="31">
        <v>8</v>
      </c>
      <c r="J13" s="31">
        <v>9</v>
      </c>
      <c r="K13" s="31">
        <v>8.5</v>
      </c>
      <c r="L13" s="38"/>
      <c r="M13" s="38"/>
      <c r="N13" s="38"/>
      <c r="O13" s="38"/>
      <c r="P13" s="33">
        <v>8.5</v>
      </c>
      <c r="Q13" s="34">
        <f t="shared" si="0"/>
        <v>8.5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442</v>
      </c>
      <c r="D14" s="28" t="s">
        <v>443</v>
      </c>
      <c r="E14" s="29" t="s">
        <v>444</v>
      </c>
      <c r="F14" s="30" t="s">
        <v>445</v>
      </c>
      <c r="G14" s="27" t="s">
        <v>161</v>
      </c>
      <c r="H14" s="31">
        <v>9</v>
      </c>
      <c r="I14" s="31">
        <v>7</v>
      </c>
      <c r="J14" s="31">
        <v>7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8.6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446</v>
      </c>
      <c r="D15" s="28" t="s">
        <v>447</v>
      </c>
      <c r="E15" s="29" t="s">
        <v>444</v>
      </c>
      <c r="F15" s="30" t="s">
        <v>448</v>
      </c>
      <c r="G15" s="27" t="s">
        <v>161</v>
      </c>
      <c r="H15" s="31">
        <v>8</v>
      </c>
      <c r="I15" s="31">
        <v>7</v>
      </c>
      <c r="J15" s="31">
        <v>8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8.6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449</v>
      </c>
      <c r="D16" s="28" t="s">
        <v>118</v>
      </c>
      <c r="E16" s="29" t="s">
        <v>113</v>
      </c>
      <c r="F16" s="30" t="s">
        <v>450</v>
      </c>
      <c r="G16" s="27" t="s">
        <v>157</v>
      </c>
      <c r="H16" s="31">
        <v>8</v>
      </c>
      <c r="I16" s="31">
        <v>9</v>
      </c>
      <c r="J16" s="31">
        <v>8</v>
      </c>
      <c r="K16" s="31">
        <v>9.2142857142857153</v>
      </c>
      <c r="L16" s="38"/>
      <c r="M16" s="38"/>
      <c r="N16" s="38"/>
      <c r="O16" s="38"/>
      <c r="P16" s="33">
        <v>9</v>
      </c>
      <c r="Q16" s="34">
        <f t="shared" si="0"/>
        <v>8.8000000000000007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5" customHeight="1">
      <c r="B17" s="26">
        <v>8</v>
      </c>
      <c r="C17" s="27" t="s">
        <v>451</v>
      </c>
      <c r="D17" s="28" t="s">
        <v>117</v>
      </c>
      <c r="E17" s="29" t="s">
        <v>65</v>
      </c>
      <c r="F17" s="30" t="s">
        <v>452</v>
      </c>
      <c r="G17" s="27" t="s">
        <v>161</v>
      </c>
      <c r="H17" s="31">
        <v>8</v>
      </c>
      <c r="I17" s="31">
        <v>7</v>
      </c>
      <c r="J17" s="31">
        <v>9</v>
      </c>
      <c r="K17" s="31">
        <v>9</v>
      </c>
      <c r="L17" s="38"/>
      <c r="M17" s="38"/>
      <c r="N17" s="38"/>
      <c r="O17" s="38"/>
      <c r="P17" s="33">
        <v>9</v>
      </c>
      <c r="Q17" s="34">
        <f t="shared" si="0"/>
        <v>8.6999999999999993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5" customHeight="1">
      <c r="B18" s="26">
        <v>9</v>
      </c>
      <c r="C18" s="27" t="s">
        <v>218</v>
      </c>
      <c r="D18" s="28" t="s">
        <v>121</v>
      </c>
      <c r="E18" s="29" t="s">
        <v>219</v>
      </c>
      <c r="F18" s="30" t="s">
        <v>453</v>
      </c>
      <c r="G18" s="27" t="s">
        <v>161</v>
      </c>
      <c r="H18" s="31">
        <v>8</v>
      </c>
      <c r="I18" s="31">
        <v>7</v>
      </c>
      <c r="J18" s="31">
        <v>8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8.6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5" customHeight="1">
      <c r="B19" s="26">
        <v>10</v>
      </c>
      <c r="C19" s="27" t="s">
        <v>454</v>
      </c>
      <c r="D19" s="28" t="s">
        <v>111</v>
      </c>
      <c r="E19" s="29" t="s">
        <v>69</v>
      </c>
      <c r="F19" s="30" t="s">
        <v>455</v>
      </c>
      <c r="G19" s="27" t="s">
        <v>157</v>
      </c>
      <c r="H19" s="31">
        <v>8</v>
      </c>
      <c r="I19" s="31">
        <v>9</v>
      </c>
      <c r="J19" s="31">
        <v>10</v>
      </c>
      <c r="K19" s="31">
        <v>9.5000000000000018</v>
      </c>
      <c r="L19" s="38"/>
      <c r="M19" s="38"/>
      <c r="N19" s="38"/>
      <c r="O19" s="38"/>
      <c r="P19" s="33">
        <v>9.5</v>
      </c>
      <c r="Q19" s="34">
        <f t="shared" si="0"/>
        <v>9.4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5" customHeight="1">
      <c r="B20" s="26">
        <v>11</v>
      </c>
      <c r="C20" s="27" t="s">
        <v>456</v>
      </c>
      <c r="D20" s="28" t="s">
        <v>457</v>
      </c>
      <c r="E20" s="29" t="s">
        <v>135</v>
      </c>
      <c r="F20" s="30" t="s">
        <v>458</v>
      </c>
      <c r="G20" s="27" t="s">
        <v>157</v>
      </c>
      <c r="H20" s="31">
        <v>8</v>
      </c>
      <c r="I20" s="31">
        <v>7</v>
      </c>
      <c r="J20" s="31">
        <v>9</v>
      </c>
      <c r="K20" s="31">
        <v>8.5</v>
      </c>
      <c r="L20" s="38"/>
      <c r="M20" s="38"/>
      <c r="N20" s="38"/>
      <c r="O20" s="38"/>
      <c r="P20" s="33">
        <v>8.5</v>
      </c>
      <c r="Q20" s="34">
        <f t="shared" si="0"/>
        <v>8.4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5" customHeight="1">
      <c r="B21" s="26">
        <v>12</v>
      </c>
      <c r="C21" s="27" t="s">
        <v>459</v>
      </c>
      <c r="D21" s="28" t="s">
        <v>64</v>
      </c>
      <c r="E21" s="29" t="s">
        <v>70</v>
      </c>
      <c r="F21" s="30" t="s">
        <v>460</v>
      </c>
      <c r="G21" s="27" t="s">
        <v>161</v>
      </c>
      <c r="H21" s="31">
        <v>9</v>
      </c>
      <c r="I21" s="31">
        <v>7</v>
      </c>
      <c r="J21" s="31">
        <v>7</v>
      </c>
      <c r="K21" s="31">
        <v>9</v>
      </c>
      <c r="L21" s="38"/>
      <c r="M21" s="38"/>
      <c r="N21" s="38"/>
      <c r="O21" s="38"/>
      <c r="P21" s="33">
        <v>9</v>
      </c>
      <c r="Q21" s="34">
        <f t="shared" si="0"/>
        <v>8.6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5" customHeight="1">
      <c r="B22" s="26">
        <v>13</v>
      </c>
      <c r="C22" s="27" t="s">
        <v>461</v>
      </c>
      <c r="D22" s="28" t="s">
        <v>462</v>
      </c>
      <c r="E22" s="29" t="s">
        <v>114</v>
      </c>
      <c r="F22" s="30" t="s">
        <v>463</v>
      </c>
      <c r="G22" s="27" t="s">
        <v>157</v>
      </c>
      <c r="H22" s="31">
        <v>8</v>
      </c>
      <c r="I22" s="31">
        <v>7</v>
      </c>
      <c r="J22" s="31">
        <v>8</v>
      </c>
      <c r="K22" s="31">
        <v>8.5</v>
      </c>
      <c r="L22" s="38"/>
      <c r="M22" s="38"/>
      <c r="N22" s="38"/>
      <c r="O22" s="38"/>
      <c r="P22" s="33">
        <v>8.5</v>
      </c>
      <c r="Q22" s="34">
        <f t="shared" si="0"/>
        <v>8.3000000000000007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5" customHeight="1">
      <c r="B23" s="26">
        <v>14</v>
      </c>
      <c r="C23" s="27" t="s">
        <v>464</v>
      </c>
      <c r="D23" s="28" t="s">
        <v>78</v>
      </c>
      <c r="E23" s="29" t="s">
        <v>128</v>
      </c>
      <c r="F23" s="30" t="s">
        <v>465</v>
      </c>
      <c r="G23" s="27" t="s">
        <v>157</v>
      </c>
      <c r="H23" s="31">
        <v>9</v>
      </c>
      <c r="I23" s="31">
        <v>7</v>
      </c>
      <c r="J23" s="31">
        <v>8</v>
      </c>
      <c r="K23" s="31">
        <v>9.5000000000000018</v>
      </c>
      <c r="L23" s="38"/>
      <c r="M23" s="38"/>
      <c r="N23" s="38"/>
      <c r="O23" s="38"/>
      <c r="P23" s="33">
        <v>9.5</v>
      </c>
      <c r="Q23" s="34">
        <f t="shared" si="0"/>
        <v>9.1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5" customHeight="1">
      <c r="B24" s="26">
        <v>15</v>
      </c>
      <c r="C24" s="27" t="s">
        <v>466</v>
      </c>
      <c r="D24" s="28" t="s">
        <v>118</v>
      </c>
      <c r="E24" s="29" t="s">
        <v>467</v>
      </c>
      <c r="F24" s="30" t="s">
        <v>468</v>
      </c>
      <c r="G24" s="27" t="s">
        <v>157</v>
      </c>
      <c r="H24" s="31">
        <v>8</v>
      </c>
      <c r="I24" s="31">
        <v>7</v>
      </c>
      <c r="J24" s="31">
        <v>9</v>
      </c>
      <c r="K24" s="31">
        <v>8.5</v>
      </c>
      <c r="L24" s="38"/>
      <c r="M24" s="38"/>
      <c r="N24" s="38"/>
      <c r="O24" s="38"/>
      <c r="P24" s="33">
        <v>8.5</v>
      </c>
      <c r="Q24" s="34">
        <f t="shared" si="0"/>
        <v>8.4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5" customHeight="1">
      <c r="B25" s="26">
        <v>16</v>
      </c>
      <c r="C25" s="27" t="s">
        <v>469</v>
      </c>
      <c r="D25" s="28" t="s">
        <v>470</v>
      </c>
      <c r="E25" s="29" t="s">
        <v>74</v>
      </c>
      <c r="F25" s="30" t="s">
        <v>361</v>
      </c>
      <c r="G25" s="27" t="s">
        <v>157</v>
      </c>
      <c r="H25" s="31">
        <v>8</v>
      </c>
      <c r="I25" s="31">
        <v>9</v>
      </c>
      <c r="J25" s="31">
        <v>8</v>
      </c>
      <c r="K25" s="31">
        <v>9.5000000000000018</v>
      </c>
      <c r="L25" s="38"/>
      <c r="M25" s="38"/>
      <c r="N25" s="38"/>
      <c r="O25" s="38"/>
      <c r="P25" s="33">
        <v>9.5</v>
      </c>
      <c r="Q25" s="34">
        <f t="shared" si="0"/>
        <v>9.1999999999999993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5" customHeight="1">
      <c r="B26" s="92">
        <v>17</v>
      </c>
      <c r="C26" s="93" t="s">
        <v>471</v>
      </c>
      <c r="D26" s="94" t="s">
        <v>472</v>
      </c>
      <c r="E26" s="95" t="s">
        <v>149</v>
      </c>
      <c r="F26" s="96" t="s">
        <v>473</v>
      </c>
      <c r="G26" s="93" t="s">
        <v>157</v>
      </c>
      <c r="H26" s="97">
        <v>8</v>
      </c>
      <c r="I26" s="97">
        <v>8</v>
      </c>
      <c r="J26" s="97">
        <v>8</v>
      </c>
      <c r="K26" s="97">
        <v>9.5000000000000018</v>
      </c>
      <c r="L26" s="98"/>
      <c r="M26" s="98"/>
      <c r="N26" s="98"/>
      <c r="O26" s="98"/>
      <c r="P26" s="99">
        <v>9.5</v>
      </c>
      <c r="Q26" s="100">
        <f t="shared" si="0"/>
        <v>9.1</v>
      </c>
      <c r="R26" s="101" t="str">
        <f t="shared" si="3"/>
        <v>A+</v>
      </c>
      <c r="S26" s="102" t="str">
        <f t="shared" si="1"/>
        <v>Giỏi</v>
      </c>
      <c r="T26" s="103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7.5" customHeight="1">
      <c r="A27" s="2"/>
      <c r="B27" s="39"/>
      <c r="C27" s="40"/>
      <c r="D27" s="40"/>
      <c r="E27" s="41"/>
      <c r="F27" s="41"/>
      <c r="G27" s="41"/>
      <c r="H27" s="42"/>
      <c r="I27" s="43"/>
      <c r="J27" s="43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3"/>
    </row>
    <row r="28" spans="1:38" ht="16.5">
      <c r="A28" s="2"/>
      <c r="B28" s="123" t="s">
        <v>26</v>
      </c>
      <c r="C28" s="123"/>
      <c r="D28" s="40"/>
      <c r="E28" s="41"/>
      <c r="F28" s="41"/>
      <c r="G28" s="41"/>
      <c r="H28" s="42"/>
      <c r="I28" s="43"/>
      <c r="J28" s="43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3"/>
    </row>
    <row r="29" spans="1:38" ht="16.5" customHeight="1">
      <c r="A29" s="2"/>
      <c r="B29" s="45" t="s">
        <v>27</v>
      </c>
      <c r="C29" s="45"/>
      <c r="D29" s="46">
        <f>+$Y$8</f>
        <v>17</v>
      </c>
      <c r="E29" s="47" t="s">
        <v>28</v>
      </c>
      <c r="F29" s="47"/>
      <c r="G29" s="114" t="s">
        <v>29</v>
      </c>
      <c r="H29" s="114"/>
      <c r="I29" s="114"/>
      <c r="J29" s="114"/>
      <c r="K29" s="114"/>
      <c r="L29" s="114"/>
      <c r="M29" s="114"/>
      <c r="N29" s="114"/>
      <c r="O29" s="114"/>
      <c r="P29" s="48">
        <f>$Y$8 -COUNTIF($T$9:$T$216,"Vắng") -COUNTIF($T$9:$T$216,"Vắng có phép") - COUNTIF($T$9:$T$216,"Đình chỉ thi") - COUNTIF($T$9:$T$216,"Không đủ ĐKDT")</f>
        <v>17</v>
      </c>
      <c r="Q29" s="48"/>
      <c r="R29" s="49"/>
      <c r="S29" s="50"/>
      <c r="T29" s="50" t="s">
        <v>28</v>
      </c>
      <c r="U29" s="3"/>
    </row>
    <row r="30" spans="1:38" ht="16.5" customHeight="1">
      <c r="A30" s="2"/>
      <c r="B30" s="45" t="s">
        <v>30</v>
      </c>
      <c r="C30" s="45"/>
      <c r="D30" s="46">
        <f>+$AJ$8</f>
        <v>17</v>
      </c>
      <c r="E30" s="47" t="s">
        <v>28</v>
      </c>
      <c r="F30" s="47"/>
      <c r="G30" s="114" t="s">
        <v>31</v>
      </c>
      <c r="H30" s="114"/>
      <c r="I30" s="114"/>
      <c r="J30" s="114"/>
      <c r="K30" s="114"/>
      <c r="L30" s="114"/>
      <c r="M30" s="114"/>
      <c r="N30" s="114"/>
      <c r="O30" s="114"/>
      <c r="P30" s="51">
        <f>COUNTIF($T$9:$T$92,"Vắng")</f>
        <v>0</v>
      </c>
      <c r="Q30" s="51"/>
      <c r="R30" s="52"/>
      <c r="S30" s="50"/>
      <c r="T30" s="50" t="s">
        <v>28</v>
      </c>
      <c r="U30" s="3"/>
    </row>
    <row r="31" spans="1:38" ht="16.5" customHeight="1">
      <c r="A31" s="2"/>
      <c r="B31" s="45" t="s">
        <v>51</v>
      </c>
      <c r="C31" s="45"/>
      <c r="D31" s="85">
        <f>COUNTIF(V10:V26,"Học lại")</f>
        <v>0</v>
      </c>
      <c r="E31" s="47" t="s">
        <v>28</v>
      </c>
      <c r="F31" s="47"/>
      <c r="G31" s="114" t="s">
        <v>52</v>
      </c>
      <c r="H31" s="114"/>
      <c r="I31" s="114"/>
      <c r="J31" s="114"/>
      <c r="K31" s="114"/>
      <c r="L31" s="114"/>
      <c r="M31" s="114"/>
      <c r="N31" s="114"/>
      <c r="O31" s="114"/>
      <c r="P31" s="48">
        <f>COUNTIF($T$9:$T$92,"Vắng có phép")</f>
        <v>0</v>
      </c>
      <c r="Q31" s="48"/>
      <c r="R31" s="49"/>
      <c r="S31" s="50"/>
      <c r="T31" s="50" t="s">
        <v>28</v>
      </c>
      <c r="U31" s="3"/>
    </row>
    <row r="32" spans="1:38" ht="3" customHeight="1">
      <c r="A32" s="2"/>
      <c r="B32" s="39"/>
      <c r="C32" s="40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38">
      <c r="B33" s="86" t="s">
        <v>32</v>
      </c>
      <c r="C33" s="86"/>
      <c r="D33" s="87">
        <f>COUNTIF(V10:V26,"Thi lại")</f>
        <v>0</v>
      </c>
      <c r="E33" s="88" t="s">
        <v>28</v>
      </c>
      <c r="F33" s="3"/>
      <c r="G33" s="3"/>
      <c r="H33" s="3"/>
      <c r="I33" s="3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3"/>
    </row>
    <row r="34" spans="1:38">
      <c r="B34" s="86"/>
      <c r="C34" s="86"/>
      <c r="D34" s="87"/>
      <c r="E34" s="88"/>
      <c r="F34" s="3"/>
      <c r="G34" s="3"/>
      <c r="H34" s="3"/>
      <c r="I34" s="3"/>
      <c r="J34" s="112" t="s">
        <v>153</v>
      </c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3"/>
    </row>
    <row r="35" spans="1:38">
      <c r="A35" s="53"/>
      <c r="B35" s="109" t="s">
        <v>33</v>
      </c>
      <c r="C35" s="109"/>
      <c r="D35" s="109"/>
      <c r="E35" s="109"/>
      <c r="F35" s="109"/>
      <c r="G35" s="109"/>
      <c r="H35" s="109"/>
      <c r="I35" s="54"/>
      <c r="J35" s="113" t="s">
        <v>34</v>
      </c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3"/>
    </row>
    <row r="36" spans="1:38" ht="4.5" customHeight="1">
      <c r="A36" s="2"/>
      <c r="B36" s="39"/>
      <c r="C36" s="55"/>
      <c r="D36" s="55"/>
      <c r="E36" s="56"/>
      <c r="F36" s="56"/>
      <c r="G36" s="56"/>
      <c r="H36" s="57"/>
      <c r="I36" s="58"/>
      <c r="J36" s="58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38" s="2" customFormat="1">
      <c r="B37" s="109" t="s">
        <v>35</v>
      </c>
      <c r="C37" s="109"/>
      <c r="D37" s="111" t="s">
        <v>36</v>
      </c>
      <c r="E37" s="111"/>
      <c r="F37" s="111"/>
      <c r="G37" s="111"/>
      <c r="H37" s="111"/>
      <c r="I37" s="58"/>
      <c r="J37" s="58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62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9.7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3.7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8" customHeight="1">
      <c r="A43" s="1"/>
      <c r="B43" s="107" t="s">
        <v>37</v>
      </c>
      <c r="C43" s="107"/>
      <c r="D43" s="107" t="s">
        <v>54</v>
      </c>
      <c r="E43" s="107"/>
      <c r="F43" s="107"/>
      <c r="G43" s="107"/>
      <c r="H43" s="107"/>
      <c r="I43" s="107"/>
      <c r="J43" s="107" t="s">
        <v>38</v>
      </c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4.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36.75" hidden="1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ht="38.25" hidden="1" customHeight="1">
      <c r="B46" s="108" t="s">
        <v>49</v>
      </c>
      <c r="C46" s="109"/>
      <c r="D46" s="109"/>
      <c r="E46" s="109"/>
      <c r="F46" s="109"/>
      <c r="G46" s="109"/>
      <c r="H46" s="108" t="s">
        <v>50</v>
      </c>
      <c r="I46" s="108"/>
      <c r="J46" s="108"/>
      <c r="K46" s="108"/>
      <c r="L46" s="108"/>
      <c r="M46" s="108"/>
      <c r="N46" s="110" t="s">
        <v>34</v>
      </c>
      <c r="O46" s="110"/>
      <c r="P46" s="110"/>
      <c r="Q46" s="110"/>
      <c r="R46" s="110"/>
      <c r="S46" s="110"/>
      <c r="T46" s="110"/>
    </row>
    <row r="47" spans="1:38" hidden="1">
      <c r="B47" s="39"/>
      <c r="C47" s="55"/>
      <c r="D47" s="55"/>
      <c r="E47" s="56"/>
      <c r="F47" s="56"/>
      <c r="G47" s="56"/>
      <c r="H47" s="57"/>
      <c r="I47" s="58"/>
      <c r="J47" s="58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38" hidden="1">
      <c r="B48" s="109" t="s">
        <v>35</v>
      </c>
      <c r="C48" s="109"/>
      <c r="D48" s="111" t="s">
        <v>36</v>
      </c>
      <c r="E48" s="111"/>
      <c r="F48" s="111"/>
      <c r="G48" s="111"/>
      <c r="H48" s="111"/>
      <c r="I48" s="58"/>
      <c r="J48" s="58"/>
      <c r="K48" s="44"/>
      <c r="L48" s="44"/>
      <c r="M48" s="44"/>
      <c r="N48" s="44"/>
      <c r="O48" s="44"/>
      <c r="P48" s="44"/>
      <c r="Q48" s="44"/>
      <c r="R48" s="44"/>
      <c r="S48" s="44"/>
      <c r="T48" s="44"/>
    </row>
    <row r="49" spans="2:20" hidden="1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0" hidden="1"/>
    <row r="51" spans="2:20" hidden="1"/>
    <row r="52" spans="2:20" hidden="1"/>
    <row r="53" spans="2:20" hidden="1"/>
    <row r="54" spans="2:20" hidden="1"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 t="s">
        <v>38</v>
      </c>
      <c r="O54" s="106"/>
      <c r="P54" s="106"/>
      <c r="Q54" s="106"/>
      <c r="R54" s="106"/>
      <c r="S54" s="106"/>
      <c r="T54" s="106"/>
    </row>
    <row r="55" spans="2:20" hidden="1"/>
    <row r="56" spans="2:20" hidden="1"/>
  </sheetData>
  <sheetProtection formatCells="0" formatColumns="0" formatRows="0" insertColumns="0" insertRows="0" insertHyperlinks="0" deleteColumns="0" deleteRows="0" sort="0" autoFilter="0" pivotTables="0"/>
  <autoFilter ref="A8:AL26">
    <filterColumn colId="3" showButton="0"/>
    <filterColumn colId="12"/>
  </autoFilter>
  <mergeCells count="58">
    <mergeCell ref="B46:G46"/>
    <mergeCell ref="H46:M46"/>
    <mergeCell ref="N46:T46"/>
    <mergeCell ref="B48:C48"/>
    <mergeCell ref="D48:H48"/>
    <mergeCell ref="B54:D54"/>
    <mergeCell ref="E54:G54"/>
    <mergeCell ref="H54:M54"/>
    <mergeCell ref="N54:T54"/>
    <mergeCell ref="J34:T34"/>
    <mergeCell ref="B35:H35"/>
    <mergeCell ref="J35:T35"/>
    <mergeCell ref="B37:C37"/>
    <mergeCell ref="D37:H37"/>
    <mergeCell ref="B43:C43"/>
    <mergeCell ref="D43:I43"/>
    <mergeCell ref="J43:T43"/>
    <mergeCell ref="B9:G9"/>
    <mergeCell ref="B28:C28"/>
    <mergeCell ref="G29:O29"/>
    <mergeCell ref="G30:O30"/>
    <mergeCell ref="G31:O31"/>
    <mergeCell ref="J33:T33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26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31 AL2:AL8 X2:AK3 W4:AK8 V10:W26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42"/>
  <sheetViews>
    <sheetView workbookViewId="0">
      <pane ySplit="3" topLeftCell="A6" activePane="bottomLeft" state="frozen"/>
      <selection sqref="A1:A1048576"/>
      <selection pane="bottomLeft" activeCell="P10" sqref="P10:P12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1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1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1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1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1:38" ht="17.25" customHeight="1">
      <c r="B5" s="131" t="s">
        <v>3</v>
      </c>
      <c r="C5" s="131"/>
      <c r="D5" s="8"/>
      <c r="G5" s="132" t="s">
        <v>154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1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1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1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3</v>
      </c>
      <c r="Z8" s="63">
        <f>COUNTIF($S$9:$S$72,"Khiển trách")</f>
        <v>0</v>
      </c>
      <c r="AA8" s="63">
        <f>COUNTIF($S$9:$S$72,"Cảnh cáo")</f>
        <v>0</v>
      </c>
      <c r="AB8" s="63">
        <f>COUNTIF($S$9:$S$72,"Đình chỉ thi")</f>
        <v>0</v>
      </c>
      <c r="AC8" s="70">
        <f>+($Z$8+$AA$8+$AB$8)/$Y$8*100%</f>
        <v>0</v>
      </c>
      <c r="AD8" s="63">
        <f>SUM(COUNTIF($S$9:$S$70,"Vắng"),COUNTIF($S$9:$S$70,"Vắng có phép"))</f>
        <v>0</v>
      </c>
      <c r="AE8" s="71">
        <f>+$AD$8/$Y$8</f>
        <v>0</v>
      </c>
      <c r="AF8" s="72">
        <f>COUNTIF($V$9:$V$70,"Thi lại")</f>
        <v>0</v>
      </c>
      <c r="AG8" s="71">
        <f>+$AF$8/$Y$8</f>
        <v>0</v>
      </c>
      <c r="AH8" s="72">
        <f>COUNTIF($V$9:$V$71,"Học lại")</f>
        <v>0</v>
      </c>
      <c r="AI8" s="71">
        <f>+$AH$8/$Y$8</f>
        <v>0</v>
      </c>
      <c r="AJ8" s="63">
        <f>COUNTIF($V$10:$V$71,"Đạt")</f>
        <v>3</v>
      </c>
      <c r="AK8" s="70">
        <f>+$AJ$8/$Y$8</f>
        <v>1</v>
      </c>
      <c r="AL8" s="82"/>
    </row>
    <row r="9" spans="1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1:38" ht="49.5" customHeight="1">
      <c r="B10" s="15">
        <v>1</v>
      </c>
      <c r="C10" s="16" t="s">
        <v>424</v>
      </c>
      <c r="D10" s="17" t="s">
        <v>425</v>
      </c>
      <c r="E10" s="18" t="s">
        <v>109</v>
      </c>
      <c r="F10" s="19" t="s">
        <v>426</v>
      </c>
      <c r="G10" s="16" t="s">
        <v>161</v>
      </c>
      <c r="H10" s="20">
        <v>9</v>
      </c>
      <c r="I10" s="20">
        <v>7</v>
      </c>
      <c r="J10" s="20">
        <v>8</v>
      </c>
      <c r="K10" s="20">
        <v>9</v>
      </c>
      <c r="L10" s="21"/>
      <c r="M10" s="21"/>
      <c r="N10" s="21"/>
      <c r="O10" s="21"/>
      <c r="P10" s="22">
        <v>9</v>
      </c>
      <c r="Q10" s="23">
        <f t="shared" ref="Q10:Q12" si="0">ROUND(SUMPRODUCT(H10:P10,$H$9:$P$9)/100,1)</f>
        <v>8.6999999999999993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12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1:38" ht="49.5" customHeight="1">
      <c r="B11" s="26">
        <v>2</v>
      </c>
      <c r="C11" s="27" t="s">
        <v>427</v>
      </c>
      <c r="D11" s="28" t="s">
        <v>61</v>
      </c>
      <c r="E11" s="29" t="s">
        <v>428</v>
      </c>
      <c r="F11" s="30" t="s">
        <v>429</v>
      </c>
      <c r="G11" s="27" t="s">
        <v>161</v>
      </c>
      <c r="H11" s="31">
        <v>7</v>
      </c>
      <c r="I11" s="31">
        <v>6</v>
      </c>
      <c r="J11" s="31">
        <v>7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8.3000000000000007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1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1:38" ht="49.5" customHeight="1">
      <c r="B12" s="92">
        <v>3</v>
      </c>
      <c r="C12" s="93" t="s">
        <v>430</v>
      </c>
      <c r="D12" s="94" t="s">
        <v>107</v>
      </c>
      <c r="E12" s="95" t="s">
        <v>131</v>
      </c>
      <c r="F12" s="96" t="s">
        <v>431</v>
      </c>
      <c r="G12" s="93" t="s">
        <v>161</v>
      </c>
      <c r="H12" s="97">
        <v>8</v>
      </c>
      <c r="I12" s="97">
        <v>6</v>
      </c>
      <c r="J12" s="97">
        <v>1</v>
      </c>
      <c r="K12" s="97">
        <v>9</v>
      </c>
      <c r="L12" s="98"/>
      <c r="M12" s="98"/>
      <c r="N12" s="98"/>
      <c r="O12" s="98"/>
      <c r="P12" s="99">
        <v>9</v>
      </c>
      <c r="Q12" s="100">
        <f t="shared" si="0"/>
        <v>7.8</v>
      </c>
      <c r="R12" s="101" t="str">
        <f t="shared" ref="R12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102" t="str">
        <f t="shared" si="1"/>
        <v>Khá</v>
      </c>
      <c r="T12" s="103" t="str">
        <f t="shared" ref="T12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1:38" ht="7.5" customHeight="1">
      <c r="A13" s="2"/>
      <c r="B13" s="39"/>
      <c r="C13" s="40"/>
      <c r="D13" s="40"/>
      <c r="E13" s="41"/>
      <c r="F13" s="41"/>
      <c r="G13" s="41"/>
      <c r="H13" s="42"/>
      <c r="I13" s="43"/>
      <c r="J13" s="4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3"/>
    </row>
    <row r="14" spans="1:38" ht="16.5">
      <c r="A14" s="2"/>
      <c r="B14" s="123" t="s">
        <v>26</v>
      </c>
      <c r="C14" s="123"/>
      <c r="D14" s="40"/>
      <c r="E14" s="41"/>
      <c r="F14" s="41"/>
      <c r="G14" s="41"/>
      <c r="H14" s="42"/>
      <c r="I14" s="43"/>
      <c r="J14" s="4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3"/>
    </row>
    <row r="15" spans="1:38" ht="16.5" customHeight="1">
      <c r="A15" s="2"/>
      <c r="B15" s="45" t="s">
        <v>27</v>
      </c>
      <c r="C15" s="45"/>
      <c r="D15" s="46">
        <f>+$Y$8</f>
        <v>3</v>
      </c>
      <c r="E15" s="47" t="s">
        <v>28</v>
      </c>
      <c r="F15" s="47"/>
      <c r="G15" s="114" t="s">
        <v>29</v>
      </c>
      <c r="H15" s="114"/>
      <c r="I15" s="114"/>
      <c r="J15" s="114"/>
      <c r="K15" s="114"/>
      <c r="L15" s="114"/>
      <c r="M15" s="114"/>
      <c r="N15" s="114"/>
      <c r="O15" s="114"/>
      <c r="P15" s="48">
        <f>$Y$8 -COUNTIF($T$9:$T$202,"Vắng") -COUNTIF($T$9:$T$202,"Vắng có phép") - COUNTIF($T$9:$T$202,"Đình chỉ thi") - COUNTIF($T$9:$T$202,"Không đủ ĐKDT")</f>
        <v>3</v>
      </c>
      <c r="Q15" s="48"/>
      <c r="R15" s="49"/>
      <c r="S15" s="50"/>
      <c r="T15" s="50" t="s">
        <v>28</v>
      </c>
      <c r="U15" s="3"/>
    </row>
    <row r="16" spans="1:38" ht="16.5" customHeight="1">
      <c r="A16" s="2"/>
      <c r="B16" s="45" t="s">
        <v>30</v>
      </c>
      <c r="C16" s="45"/>
      <c r="D16" s="46">
        <f>+$AJ$8</f>
        <v>3</v>
      </c>
      <c r="E16" s="47" t="s">
        <v>28</v>
      </c>
      <c r="F16" s="47"/>
      <c r="G16" s="114" t="s">
        <v>31</v>
      </c>
      <c r="H16" s="114"/>
      <c r="I16" s="114"/>
      <c r="J16" s="114"/>
      <c r="K16" s="114"/>
      <c r="L16" s="114"/>
      <c r="M16" s="114"/>
      <c r="N16" s="114"/>
      <c r="O16" s="114"/>
      <c r="P16" s="51">
        <f>COUNTIF($T$9:$T$78,"Vắng")</f>
        <v>0</v>
      </c>
      <c r="Q16" s="51"/>
      <c r="R16" s="52"/>
      <c r="S16" s="50"/>
      <c r="T16" s="50" t="s">
        <v>28</v>
      </c>
      <c r="U16" s="3"/>
    </row>
    <row r="17" spans="1:38" ht="16.5" customHeight="1">
      <c r="A17" s="2"/>
      <c r="B17" s="45" t="s">
        <v>51</v>
      </c>
      <c r="C17" s="45"/>
      <c r="D17" s="85">
        <f>COUNTIF(V10:V12,"Học lại")</f>
        <v>0</v>
      </c>
      <c r="E17" s="47" t="s">
        <v>28</v>
      </c>
      <c r="F17" s="47"/>
      <c r="G17" s="114" t="s">
        <v>52</v>
      </c>
      <c r="H17" s="114"/>
      <c r="I17" s="114"/>
      <c r="J17" s="114"/>
      <c r="K17" s="114"/>
      <c r="L17" s="114"/>
      <c r="M17" s="114"/>
      <c r="N17" s="114"/>
      <c r="O17" s="114"/>
      <c r="P17" s="48">
        <f>COUNTIF($T$9:$T$78,"Vắng có phép")</f>
        <v>0</v>
      </c>
      <c r="Q17" s="48"/>
      <c r="R17" s="49"/>
      <c r="S17" s="50"/>
      <c r="T17" s="50" t="s">
        <v>28</v>
      </c>
      <c r="U17" s="3"/>
    </row>
    <row r="18" spans="1:38" ht="3" customHeight="1">
      <c r="A18" s="2"/>
      <c r="B18" s="39"/>
      <c r="C18" s="40"/>
      <c r="D18" s="40"/>
      <c r="E18" s="41"/>
      <c r="F18" s="41"/>
      <c r="G18" s="41"/>
      <c r="H18" s="42"/>
      <c r="I18" s="43"/>
      <c r="J18" s="4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3"/>
    </row>
    <row r="19" spans="1:38">
      <c r="B19" s="86" t="s">
        <v>32</v>
      </c>
      <c r="C19" s="86"/>
      <c r="D19" s="87">
        <f>COUNTIF(V10:V12,"Thi lại")</f>
        <v>0</v>
      </c>
      <c r="E19" s="88" t="s">
        <v>28</v>
      </c>
      <c r="F19" s="3"/>
      <c r="G19" s="3"/>
      <c r="H19" s="3"/>
      <c r="I19" s="3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3"/>
    </row>
    <row r="20" spans="1:38">
      <c r="B20" s="86"/>
      <c r="C20" s="86"/>
      <c r="D20" s="87"/>
      <c r="E20" s="88"/>
      <c r="F20" s="3"/>
      <c r="G20" s="3"/>
      <c r="H20" s="3"/>
      <c r="I20" s="3"/>
      <c r="J20" s="112" t="s">
        <v>153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3"/>
    </row>
    <row r="21" spans="1:38">
      <c r="A21" s="53"/>
      <c r="B21" s="109" t="s">
        <v>33</v>
      </c>
      <c r="C21" s="109"/>
      <c r="D21" s="109"/>
      <c r="E21" s="109"/>
      <c r="F21" s="109"/>
      <c r="G21" s="109"/>
      <c r="H21" s="109"/>
      <c r="I21" s="54"/>
      <c r="J21" s="113" t="s">
        <v>34</v>
      </c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3"/>
    </row>
    <row r="22" spans="1:38" ht="4.5" customHeight="1">
      <c r="A22" s="2"/>
      <c r="B22" s="39"/>
      <c r="C22" s="55"/>
      <c r="D22" s="55"/>
      <c r="E22" s="56"/>
      <c r="F22" s="56"/>
      <c r="G22" s="56"/>
      <c r="H22" s="57"/>
      <c r="I22" s="58"/>
      <c r="J22" s="58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38" s="2" customFormat="1">
      <c r="B23" s="109" t="s">
        <v>35</v>
      </c>
      <c r="C23" s="109"/>
      <c r="D23" s="111" t="s">
        <v>36</v>
      </c>
      <c r="E23" s="111"/>
      <c r="F23" s="111"/>
      <c r="G23" s="111"/>
      <c r="H23" s="111"/>
      <c r="I23" s="58"/>
      <c r="J23" s="58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3"/>
      <c r="V23" s="62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62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62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62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9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62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3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62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" customHeight="1">
      <c r="A29" s="1"/>
      <c r="B29" s="107" t="s">
        <v>37</v>
      </c>
      <c r="C29" s="107"/>
      <c r="D29" s="107" t="s">
        <v>54</v>
      </c>
      <c r="E29" s="107"/>
      <c r="F29" s="107"/>
      <c r="G29" s="107"/>
      <c r="H29" s="107"/>
      <c r="I29" s="107"/>
      <c r="J29" s="107" t="s">
        <v>38</v>
      </c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3"/>
      <c r="V29" s="62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62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62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ht="38.25" hidden="1" customHeight="1">
      <c r="B32" s="108" t="s">
        <v>49</v>
      </c>
      <c r="C32" s="109"/>
      <c r="D32" s="109"/>
      <c r="E32" s="109"/>
      <c r="F32" s="109"/>
      <c r="G32" s="109"/>
      <c r="H32" s="108" t="s">
        <v>50</v>
      </c>
      <c r="I32" s="108"/>
      <c r="J32" s="108"/>
      <c r="K32" s="108"/>
      <c r="L32" s="108"/>
      <c r="M32" s="108"/>
      <c r="N32" s="110" t="s">
        <v>34</v>
      </c>
      <c r="O32" s="110"/>
      <c r="P32" s="110"/>
      <c r="Q32" s="110"/>
      <c r="R32" s="110"/>
      <c r="S32" s="110"/>
      <c r="T32" s="110"/>
    </row>
    <row r="33" spans="2:20" hidden="1">
      <c r="B33" s="39"/>
      <c r="C33" s="55"/>
      <c r="D33" s="55"/>
      <c r="E33" s="56"/>
      <c r="F33" s="56"/>
      <c r="G33" s="56"/>
      <c r="H33" s="57"/>
      <c r="I33" s="58"/>
      <c r="J33" s="58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2:20" hidden="1">
      <c r="B34" s="109" t="s">
        <v>35</v>
      </c>
      <c r="C34" s="109"/>
      <c r="D34" s="111" t="s">
        <v>36</v>
      </c>
      <c r="E34" s="111"/>
      <c r="F34" s="111"/>
      <c r="G34" s="111"/>
      <c r="H34" s="111"/>
      <c r="I34" s="58"/>
      <c r="J34" s="58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2:20" hidden="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2:20" hidden="1"/>
    <row r="37" spans="2:20" hidden="1"/>
    <row r="38" spans="2:20" hidden="1"/>
    <row r="39" spans="2:20" hidden="1"/>
    <row r="40" spans="2:20" hidden="1"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 t="s">
        <v>38</v>
      </c>
      <c r="O40" s="106"/>
      <c r="P40" s="106"/>
      <c r="Q40" s="106"/>
      <c r="R40" s="106"/>
      <c r="S40" s="106"/>
      <c r="T40" s="106"/>
    </row>
    <row r="41" spans="2:20" hidden="1"/>
    <row r="42" spans="2:20" hidden="1"/>
  </sheetData>
  <sheetProtection formatCells="0" formatColumns="0" formatRows="0" insertColumns="0" insertRows="0" insertHyperlinks="0" deleteColumns="0" deleteRows="0" sort="0" autoFilter="0" pivotTables="0"/>
  <autoFilter ref="A8:AL12">
    <filterColumn colId="3" showButton="0"/>
    <filterColumn colId="12"/>
  </autoFilter>
  <mergeCells count="58">
    <mergeCell ref="B32:G32"/>
    <mergeCell ref="H32:M32"/>
    <mergeCell ref="N32:T32"/>
    <mergeCell ref="B34:C34"/>
    <mergeCell ref="D34:H34"/>
    <mergeCell ref="B40:D40"/>
    <mergeCell ref="E40:G40"/>
    <mergeCell ref="H40:M40"/>
    <mergeCell ref="N40:T40"/>
    <mergeCell ref="J20:T20"/>
    <mergeCell ref="B21:H21"/>
    <mergeCell ref="J21:T21"/>
    <mergeCell ref="B23:C23"/>
    <mergeCell ref="D23:H23"/>
    <mergeCell ref="B29:C29"/>
    <mergeCell ref="D29:I29"/>
    <mergeCell ref="J29:T29"/>
    <mergeCell ref="B9:G9"/>
    <mergeCell ref="B14:C14"/>
    <mergeCell ref="G15:O15"/>
    <mergeCell ref="G16:O16"/>
    <mergeCell ref="G17:O17"/>
    <mergeCell ref="J19:T19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12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17 AL2:AL8 X2:AK3 W4:AK8 V10:W12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54"/>
  <sheetViews>
    <sheetView workbookViewId="0">
      <pane ySplit="3" topLeftCell="A13" activePane="bottomLeft" state="frozen"/>
      <selection sqref="A1:A1048576"/>
      <selection pane="bottomLeft" activeCell="B24" sqref="B24:T24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154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15</v>
      </c>
      <c r="Z8" s="63">
        <f>COUNTIF($S$9:$S$84,"Khiển trách")</f>
        <v>0</v>
      </c>
      <c r="AA8" s="63">
        <f>COUNTIF($S$9:$S$84,"Cảnh cáo")</f>
        <v>0</v>
      </c>
      <c r="AB8" s="63">
        <f>COUNTIF($S$9:$S$84,"Đình chỉ thi")</f>
        <v>0</v>
      </c>
      <c r="AC8" s="70">
        <f>+($Z$8+$AA$8+$AB$8)/$Y$8*100%</f>
        <v>0</v>
      </c>
      <c r="AD8" s="63">
        <f>SUM(COUNTIF($S$9:$S$82,"Vắng"),COUNTIF($S$9:$S$82,"Vắng có phép"))</f>
        <v>0</v>
      </c>
      <c r="AE8" s="71">
        <f>+$AD$8/$Y$8</f>
        <v>0</v>
      </c>
      <c r="AF8" s="72">
        <f>COUNTIF($V$9:$V$82,"Thi lại")</f>
        <v>0</v>
      </c>
      <c r="AG8" s="71">
        <f>+$AF$8/$Y$8</f>
        <v>0</v>
      </c>
      <c r="AH8" s="72">
        <f>COUNTIF($V$9:$V$83,"Học lại")</f>
        <v>0</v>
      </c>
      <c r="AI8" s="71">
        <f>+$AH$8/$Y$8</f>
        <v>0</v>
      </c>
      <c r="AJ8" s="63">
        <f>COUNTIF($V$10:$V$83,"Đạt")</f>
        <v>15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388</v>
      </c>
      <c r="D10" s="17" t="s">
        <v>122</v>
      </c>
      <c r="E10" s="18" t="s">
        <v>56</v>
      </c>
      <c r="F10" s="19" t="s">
        <v>389</v>
      </c>
      <c r="G10" s="16" t="s">
        <v>161</v>
      </c>
      <c r="H10" s="20">
        <v>9</v>
      </c>
      <c r="I10" s="20">
        <v>7</v>
      </c>
      <c r="J10" s="20">
        <v>9</v>
      </c>
      <c r="K10" s="20">
        <v>9.2142857142857153</v>
      </c>
      <c r="L10" s="21"/>
      <c r="M10" s="21"/>
      <c r="N10" s="21"/>
      <c r="O10" s="21"/>
      <c r="P10" s="22">
        <v>9</v>
      </c>
      <c r="Q10" s="23">
        <f t="shared" ref="Q10:Q24" si="0">ROUND(SUMPRODUCT(H10:P10,$H$9:$P$9)/100,1)</f>
        <v>8.8000000000000007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24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390</v>
      </c>
      <c r="D11" s="28" t="s">
        <v>61</v>
      </c>
      <c r="E11" s="29" t="s">
        <v>124</v>
      </c>
      <c r="F11" s="30" t="s">
        <v>391</v>
      </c>
      <c r="G11" s="27" t="s">
        <v>161</v>
      </c>
      <c r="H11" s="31">
        <v>8</v>
      </c>
      <c r="I11" s="31">
        <v>8</v>
      </c>
      <c r="J11" s="31">
        <v>9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8.8000000000000007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2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392</v>
      </c>
      <c r="D12" s="28" t="s">
        <v>61</v>
      </c>
      <c r="E12" s="29" t="s">
        <v>59</v>
      </c>
      <c r="F12" s="30" t="s">
        <v>393</v>
      </c>
      <c r="G12" s="27" t="s">
        <v>161</v>
      </c>
      <c r="H12" s="31">
        <v>9</v>
      </c>
      <c r="I12" s="31">
        <v>8</v>
      </c>
      <c r="J12" s="31">
        <v>9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8.9</v>
      </c>
      <c r="R12" s="35" t="str">
        <f t="shared" ref="R12:R2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2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394</v>
      </c>
      <c r="D13" s="28" t="s">
        <v>395</v>
      </c>
      <c r="E13" s="29" t="s">
        <v>396</v>
      </c>
      <c r="F13" s="30" t="s">
        <v>397</v>
      </c>
      <c r="G13" s="27" t="s">
        <v>161</v>
      </c>
      <c r="H13" s="31">
        <v>8</v>
      </c>
      <c r="I13" s="31">
        <v>7</v>
      </c>
      <c r="J13" s="31">
        <v>1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7.9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398</v>
      </c>
      <c r="D14" s="28" t="s">
        <v>369</v>
      </c>
      <c r="E14" s="29" t="s">
        <v>60</v>
      </c>
      <c r="F14" s="30" t="s">
        <v>399</v>
      </c>
      <c r="G14" s="27" t="s">
        <v>161</v>
      </c>
      <c r="H14" s="31">
        <v>8</v>
      </c>
      <c r="I14" s="31">
        <v>7</v>
      </c>
      <c r="J14" s="31">
        <v>8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8.6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400</v>
      </c>
      <c r="D15" s="28" t="s">
        <v>93</v>
      </c>
      <c r="E15" s="29" t="s">
        <v>60</v>
      </c>
      <c r="F15" s="30" t="s">
        <v>401</v>
      </c>
      <c r="G15" s="27" t="s">
        <v>161</v>
      </c>
      <c r="H15" s="31">
        <v>9</v>
      </c>
      <c r="I15" s="31">
        <v>7</v>
      </c>
      <c r="J15" s="31">
        <v>9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8.8000000000000007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402</v>
      </c>
      <c r="D16" s="28" t="s">
        <v>403</v>
      </c>
      <c r="E16" s="29" t="s">
        <v>125</v>
      </c>
      <c r="F16" s="30" t="s">
        <v>146</v>
      </c>
      <c r="G16" s="27" t="s">
        <v>161</v>
      </c>
      <c r="H16" s="31">
        <v>8</v>
      </c>
      <c r="I16" s="31">
        <v>5</v>
      </c>
      <c r="J16" s="31">
        <v>9</v>
      </c>
      <c r="K16" s="31">
        <v>9</v>
      </c>
      <c r="L16" s="38"/>
      <c r="M16" s="38"/>
      <c r="N16" s="38"/>
      <c r="O16" s="38"/>
      <c r="P16" s="33">
        <v>9</v>
      </c>
      <c r="Q16" s="34">
        <f t="shared" si="0"/>
        <v>8.5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5" customHeight="1">
      <c r="B17" s="26">
        <v>8</v>
      </c>
      <c r="C17" s="27" t="s">
        <v>404</v>
      </c>
      <c r="D17" s="28" t="s">
        <v>405</v>
      </c>
      <c r="E17" s="29" t="s">
        <v>77</v>
      </c>
      <c r="F17" s="30" t="s">
        <v>406</v>
      </c>
      <c r="G17" s="27" t="s">
        <v>161</v>
      </c>
      <c r="H17" s="31">
        <v>8</v>
      </c>
      <c r="I17" s="31">
        <v>6</v>
      </c>
      <c r="J17" s="31">
        <v>8</v>
      </c>
      <c r="K17" s="31">
        <v>9</v>
      </c>
      <c r="L17" s="38"/>
      <c r="M17" s="38"/>
      <c r="N17" s="38"/>
      <c r="O17" s="38"/>
      <c r="P17" s="33">
        <v>9</v>
      </c>
      <c r="Q17" s="34">
        <f t="shared" si="0"/>
        <v>8.5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5" customHeight="1">
      <c r="B18" s="26">
        <v>9</v>
      </c>
      <c r="C18" s="27" t="s">
        <v>407</v>
      </c>
      <c r="D18" s="28" t="s">
        <v>408</v>
      </c>
      <c r="E18" s="29" t="s">
        <v>113</v>
      </c>
      <c r="F18" s="30" t="s">
        <v>355</v>
      </c>
      <c r="G18" s="27" t="s">
        <v>161</v>
      </c>
      <c r="H18" s="31">
        <v>8</v>
      </c>
      <c r="I18" s="31">
        <v>8</v>
      </c>
      <c r="J18" s="31">
        <v>9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8.8000000000000007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5" customHeight="1">
      <c r="B19" s="26">
        <v>10</v>
      </c>
      <c r="C19" s="27" t="s">
        <v>409</v>
      </c>
      <c r="D19" s="28" t="s">
        <v>61</v>
      </c>
      <c r="E19" s="29" t="s">
        <v>410</v>
      </c>
      <c r="F19" s="30" t="s">
        <v>276</v>
      </c>
      <c r="G19" s="27" t="s">
        <v>161</v>
      </c>
      <c r="H19" s="31">
        <v>9</v>
      </c>
      <c r="I19" s="31">
        <v>9</v>
      </c>
      <c r="J19" s="31">
        <v>10</v>
      </c>
      <c r="K19" s="31">
        <v>9.4285714285714288</v>
      </c>
      <c r="L19" s="38"/>
      <c r="M19" s="38"/>
      <c r="N19" s="38"/>
      <c r="O19" s="38"/>
      <c r="P19" s="33">
        <v>9.5</v>
      </c>
      <c r="Q19" s="34">
        <f t="shared" si="0"/>
        <v>9.4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5" customHeight="1">
      <c r="B20" s="26">
        <v>11</v>
      </c>
      <c r="C20" s="27" t="s">
        <v>411</v>
      </c>
      <c r="D20" s="28" t="s">
        <v>412</v>
      </c>
      <c r="E20" s="29" t="s">
        <v>72</v>
      </c>
      <c r="F20" s="30" t="s">
        <v>413</v>
      </c>
      <c r="G20" s="27" t="s">
        <v>161</v>
      </c>
      <c r="H20" s="31">
        <v>8</v>
      </c>
      <c r="I20" s="31">
        <v>5</v>
      </c>
      <c r="J20" s="31">
        <v>8</v>
      </c>
      <c r="K20" s="31">
        <v>9</v>
      </c>
      <c r="L20" s="38"/>
      <c r="M20" s="38"/>
      <c r="N20" s="38"/>
      <c r="O20" s="38"/>
      <c r="P20" s="33">
        <v>9</v>
      </c>
      <c r="Q20" s="34">
        <f t="shared" si="0"/>
        <v>8.4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5" customHeight="1">
      <c r="B21" s="26">
        <v>12</v>
      </c>
      <c r="C21" s="27" t="s">
        <v>414</v>
      </c>
      <c r="D21" s="28" t="s">
        <v>178</v>
      </c>
      <c r="E21" s="29" t="s">
        <v>92</v>
      </c>
      <c r="F21" s="30" t="s">
        <v>148</v>
      </c>
      <c r="G21" s="27" t="s">
        <v>161</v>
      </c>
      <c r="H21" s="31">
        <v>7</v>
      </c>
      <c r="I21" s="31">
        <v>7</v>
      </c>
      <c r="J21" s="31">
        <v>7</v>
      </c>
      <c r="K21" s="31">
        <v>9</v>
      </c>
      <c r="L21" s="38"/>
      <c r="M21" s="38"/>
      <c r="N21" s="38"/>
      <c r="O21" s="38"/>
      <c r="P21" s="33">
        <v>9</v>
      </c>
      <c r="Q21" s="34">
        <f t="shared" si="0"/>
        <v>8.4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5" customHeight="1">
      <c r="B22" s="26">
        <v>13</v>
      </c>
      <c r="C22" s="27" t="s">
        <v>415</v>
      </c>
      <c r="D22" s="28" t="s">
        <v>134</v>
      </c>
      <c r="E22" s="29" t="s">
        <v>74</v>
      </c>
      <c r="F22" s="30" t="s">
        <v>416</v>
      </c>
      <c r="G22" s="27" t="s">
        <v>161</v>
      </c>
      <c r="H22" s="31">
        <v>8</v>
      </c>
      <c r="I22" s="31">
        <v>7</v>
      </c>
      <c r="J22" s="31">
        <v>7</v>
      </c>
      <c r="K22" s="31">
        <v>9</v>
      </c>
      <c r="L22" s="38"/>
      <c r="M22" s="38"/>
      <c r="N22" s="38"/>
      <c r="O22" s="38"/>
      <c r="P22" s="33">
        <v>9</v>
      </c>
      <c r="Q22" s="34">
        <f t="shared" si="0"/>
        <v>8.5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5" customHeight="1">
      <c r="B23" s="26">
        <v>14</v>
      </c>
      <c r="C23" s="27" t="s">
        <v>417</v>
      </c>
      <c r="D23" s="28" t="s">
        <v>418</v>
      </c>
      <c r="E23" s="29" t="s">
        <v>85</v>
      </c>
      <c r="F23" s="30" t="s">
        <v>419</v>
      </c>
      <c r="G23" s="27" t="s">
        <v>161</v>
      </c>
      <c r="H23" s="31">
        <v>8</v>
      </c>
      <c r="I23" s="31">
        <v>5</v>
      </c>
      <c r="J23" s="31">
        <v>8</v>
      </c>
      <c r="K23" s="31">
        <v>9</v>
      </c>
      <c r="L23" s="38"/>
      <c r="M23" s="38"/>
      <c r="N23" s="38"/>
      <c r="O23" s="38"/>
      <c r="P23" s="33">
        <v>9</v>
      </c>
      <c r="Q23" s="34">
        <f t="shared" si="0"/>
        <v>8.4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5" customHeight="1">
      <c r="B24" s="92">
        <v>15</v>
      </c>
      <c r="C24" s="93" t="s">
        <v>420</v>
      </c>
      <c r="D24" s="94" t="s">
        <v>421</v>
      </c>
      <c r="E24" s="95" t="s">
        <v>422</v>
      </c>
      <c r="F24" s="96" t="s">
        <v>423</v>
      </c>
      <c r="G24" s="93" t="s">
        <v>161</v>
      </c>
      <c r="H24" s="97">
        <v>8</v>
      </c>
      <c r="I24" s="97">
        <v>5</v>
      </c>
      <c r="J24" s="97">
        <v>9</v>
      </c>
      <c r="K24" s="97">
        <v>9</v>
      </c>
      <c r="L24" s="98"/>
      <c r="M24" s="98"/>
      <c r="N24" s="98"/>
      <c r="O24" s="98"/>
      <c r="P24" s="99">
        <v>9</v>
      </c>
      <c r="Q24" s="100">
        <f t="shared" si="0"/>
        <v>8.5</v>
      </c>
      <c r="R24" s="101" t="str">
        <f t="shared" si="3"/>
        <v>A</v>
      </c>
      <c r="S24" s="102" t="str">
        <f t="shared" si="1"/>
        <v>Giỏi</v>
      </c>
      <c r="T24" s="103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7.5" customHeight="1">
      <c r="A25" s="2"/>
      <c r="B25" s="39"/>
      <c r="C25" s="40"/>
      <c r="D25" s="40"/>
      <c r="E25" s="41"/>
      <c r="F25" s="41"/>
      <c r="G25" s="41"/>
      <c r="H25" s="42"/>
      <c r="I25" s="43"/>
      <c r="J25" s="43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3"/>
    </row>
    <row r="26" spans="1:38" ht="16.5">
      <c r="A26" s="2"/>
      <c r="B26" s="123" t="s">
        <v>26</v>
      </c>
      <c r="C26" s="123"/>
      <c r="D26" s="40"/>
      <c r="E26" s="41"/>
      <c r="F26" s="41"/>
      <c r="G26" s="41"/>
      <c r="H26" s="42"/>
      <c r="I26" s="43"/>
      <c r="J26" s="43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3"/>
    </row>
    <row r="27" spans="1:38" ht="16.5" customHeight="1">
      <c r="A27" s="2"/>
      <c r="B27" s="45" t="s">
        <v>27</v>
      </c>
      <c r="C27" s="45"/>
      <c r="D27" s="46">
        <f>+$Y$8</f>
        <v>15</v>
      </c>
      <c r="E27" s="47" t="s">
        <v>28</v>
      </c>
      <c r="F27" s="47"/>
      <c r="G27" s="114" t="s">
        <v>29</v>
      </c>
      <c r="H27" s="114"/>
      <c r="I27" s="114"/>
      <c r="J27" s="114"/>
      <c r="K27" s="114"/>
      <c r="L27" s="114"/>
      <c r="M27" s="114"/>
      <c r="N27" s="114"/>
      <c r="O27" s="114"/>
      <c r="P27" s="48">
        <f>$Y$8 -COUNTIF($T$9:$T$214,"Vắng") -COUNTIF($T$9:$T$214,"Vắng có phép") - COUNTIF($T$9:$T$214,"Đình chỉ thi") - COUNTIF($T$9:$T$214,"Không đủ ĐKDT")</f>
        <v>15</v>
      </c>
      <c r="Q27" s="48"/>
      <c r="R27" s="49"/>
      <c r="S27" s="50"/>
      <c r="T27" s="50" t="s">
        <v>28</v>
      </c>
      <c r="U27" s="3"/>
    </row>
    <row r="28" spans="1:38" ht="16.5" customHeight="1">
      <c r="A28" s="2"/>
      <c r="B28" s="45" t="s">
        <v>30</v>
      </c>
      <c r="C28" s="45"/>
      <c r="D28" s="46">
        <f>+$AJ$8</f>
        <v>15</v>
      </c>
      <c r="E28" s="47" t="s">
        <v>28</v>
      </c>
      <c r="F28" s="47"/>
      <c r="G28" s="114" t="s">
        <v>31</v>
      </c>
      <c r="H28" s="114"/>
      <c r="I28" s="114"/>
      <c r="J28" s="114"/>
      <c r="K28" s="114"/>
      <c r="L28" s="114"/>
      <c r="M28" s="114"/>
      <c r="N28" s="114"/>
      <c r="O28" s="114"/>
      <c r="P28" s="51">
        <f>COUNTIF($T$9:$T$90,"Vắng")</f>
        <v>0</v>
      </c>
      <c r="Q28" s="51"/>
      <c r="R28" s="52"/>
      <c r="S28" s="50"/>
      <c r="T28" s="50" t="s">
        <v>28</v>
      </c>
      <c r="U28" s="3"/>
    </row>
    <row r="29" spans="1:38" ht="16.5" customHeight="1">
      <c r="A29" s="2"/>
      <c r="B29" s="45" t="s">
        <v>51</v>
      </c>
      <c r="C29" s="45"/>
      <c r="D29" s="85">
        <f>COUNTIF(V10:V24,"Học lại")</f>
        <v>0</v>
      </c>
      <c r="E29" s="47" t="s">
        <v>28</v>
      </c>
      <c r="F29" s="47"/>
      <c r="G29" s="114" t="s">
        <v>52</v>
      </c>
      <c r="H29" s="114"/>
      <c r="I29" s="114"/>
      <c r="J29" s="114"/>
      <c r="K29" s="114"/>
      <c r="L29" s="114"/>
      <c r="M29" s="114"/>
      <c r="N29" s="114"/>
      <c r="O29" s="114"/>
      <c r="P29" s="48">
        <f>COUNTIF($T$9:$T$90,"Vắng có phép")</f>
        <v>0</v>
      </c>
      <c r="Q29" s="48"/>
      <c r="R29" s="49"/>
      <c r="S29" s="50"/>
      <c r="T29" s="50" t="s">
        <v>28</v>
      </c>
      <c r="U29" s="3"/>
    </row>
    <row r="30" spans="1:38" ht="3" customHeight="1">
      <c r="A30" s="2"/>
      <c r="B30" s="39"/>
      <c r="C30" s="40"/>
      <c r="D30" s="40"/>
      <c r="E30" s="41"/>
      <c r="F30" s="41"/>
      <c r="G30" s="41"/>
      <c r="H30" s="42"/>
      <c r="I30" s="43"/>
      <c r="J30" s="43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3"/>
    </row>
    <row r="31" spans="1:38">
      <c r="B31" s="86" t="s">
        <v>32</v>
      </c>
      <c r="C31" s="86"/>
      <c r="D31" s="87">
        <f>COUNTIF(V10:V24,"Thi lại")</f>
        <v>0</v>
      </c>
      <c r="E31" s="88" t="s">
        <v>28</v>
      </c>
      <c r="F31" s="3"/>
      <c r="G31" s="3"/>
      <c r="H31" s="3"/>
      <c r="I31" s="3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3"/>
    </row>
    <row r="32" spans="1:38">
      <c r="B32" s="86"/>
      <c r="C32" s="86"/>
      <c r="D32" s="87"/>
      <c r="E32" s="88"/>
      <c r="F32" s="3"/>
      <c r="G32" s="3"/>
      <c r="H32" s="3"/>
      <c r="I32" s="3"/>
      <c r="J32" s="112" t="s">
        <v>153</v>
      </c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3"/>
    </row>
    <row r="33" spans="1:38">
      <c r="A33" s="53"/>
      <c r="B33" s="109" t="s">
        <v>33</v>
      </c>
      <c r="C33" s="109"/>
      <c r="D33" s="109"/>
      <c r="E33" s="109"/>
      <c r="F33" s="109"/>
      <c r="G33" s="109"/>
      <c r="H33" s="109"/>
      <c r="I33" s="54"/>
      <c r="J33" s="113" t="s">
        <v>34</v>
      </c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3"/>
    </row>
    <row r="34" spans="1:38" ht="4.5" customHeight="1">
      <c r="A34" s="2"/>
      <c r="B34" s="39"/>
      <c r="C34" s="55"/>
      <c r="D34" s="55"/>
      <c r="E34" s="56"/>
      <c r="F34" s="56"/>
      <c r="G34" s="56"/>
      <c r="H34" s="57"/>
      <c r="I34" s="58"/>
      <c r="J34" s="58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38" s="2" customFormat="1">
      <c r="B35" s="109" t="s">
        <v>35</v>
      </c>
      <c r="C35" s="109"/>
      <c r="D35" s="111" t="s">
        <v>36</v>
      </c>
      <c r="E35" s="111"/>
      <c r="F35" s="111"/>
      <c r="G35" s="111"/>
      <c r="H35" s="111"/>
      <c r="I35" s="58"/>
      <c r="J35" s="58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  <c r="V35" s="62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62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62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9.7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.7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18" customHeight="1">
      <c r="A41" s="1"/>
      <c r="B41" s="107" t="s">
        <v>37</v>
      </c>
      <c r="C41" s="107"/>
      <c r="D41" s="107" t="s">
        <v>54</v>
      </c>
      <c r="E41" s="107"/>
      <c r="F41" s="107"/>
      <c r="G41" s="107"/>
      <c r="H41" s="107"/>
      <c r="I41" s="107"/>
      <c r="J41" s="107" t="s">
        <v>38</v>
      </c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3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4.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36.75" hidden="1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ht="38.25" hidden="1" customHeight="1">
      <c r="B44" s="108" t="s">
        <v>49</v>
      </c>
      <c r="C44" s="109"/>
      <c r="D44" s="109"/>
      <c r="E44" s="109"/>
      <c r="F44" s="109"/>
      <c r="G44" s="109"/>
      <c r="H44" s="108" t="s">
        <v>50</v>
      </c>
      <c r="I44" s="108"/>
      <c r="J44" s="108"/>
      <c r="K44" s="108"/>
      <c r="L44" s="108"/>
      <c r="M44" s="108"/>
      <c r="N44" s="110" t="s">
        <v>34</v>
      </c>
      <c r="O44" s="110"/>
      <c r="P44" s="110"/>
      <c r="Q44" s="110"/>
      <c r="R44" s="110"/>
      <c r="S44" s="110"/>
      <c r="T44" s="110"/>
    </row>
    <row r="45" spans="1:38" hidden="1">
      <c r="B45" s="39"/>
      <c r="C45" s="55"/>
      <c r="D45" s="55"/>
      <c r="E45" s="56"/>
      <c r="F45" s="56"/>
      <c r="G45" s="56"/>
      <c r="H45" s="57"/>
      <c r="I45" s="58"/>
      <c r="J45" s="58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38" hidden="1">
      <c r="B46" s="109" t="s">
        <v>35</v>
      </c>
      <c r="C46" s="109"/>
      <c r="D46" s="111" t="s">
        <v>36</v>
      </c>
      <c r="E46" s="111"/>
      <c r="F46" s="111"/>
      <c r="G46" s="111"/>
      <c r="H46" s="111"/>
      <c r="I46" s="58"/>
      <c r="J46" s="58"/>
      <c r="K46" s="44"/>
      <c r="L46" s="44"/>
      <c r="M46" s="44"/>
      <c r="N46" s="44"/>
      <c r="O46" s="44"/>
      <c r="P46" s="44"/>
      <c r="Q46" s="44"/>
      <c r="R46" s="44"/>
      <c r="S46" s="44"/>
      <c r="T46" s="44"/>
    </row>
    <row r="47" spans="1:38" hidden="1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38" hidden="1"/>
    <row r="49" spans="2:20" hidden="1"/>
    <row r="50" spans="2:20" hidden="1"/>
    <row r="51" spans="2:20" hidden="1"/>
    <row r="52" spans="2:20" hidden="1"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 t="s">
        <v>38</v>
      </c>
      <c r="O52" s="106"/>
      <c r="P52" s="106"/>
      <c r="Q52" s="106"/>
      <c r="R52" s="106"/>
      <c r="S52" s="106"/>
      <c r="T52" s="106"/>
    </row>
    <row r="53" spans="2:20" hidden="1"/>
    <row r="54" spans="2:20" hidden="1"/>
  </sheetData>
  <sheetProtection formatCells="0" formatColumns="0" formatRows="0" insertColumns="0" insertRows="0" insertHyperlinks="0" deleteColumns="0" deleteRows="0" sort="0" autoFilter="0" pivotTables="0"/>
  <autoFilter ref="A8:AL24">
    <filterColumn colId="3" showButton="0"/>
    <filterColumn colId="12"/>
  </autoFilter>
  <mergeCells count="58">
    <mergeCell ref="B44:G44"/>
    <mergeCell ref="H44:M44"/>
    <mergeCell ref="N44:T44"/>
    <mergeCell ref="B46:C46"/>
    <mergeCell ref="D46:H46"/>
    <mergeCell ref="B52:D52"/>
    <mergeCell ref="E52:G52"/>
    <mergeCell ref="H52:M52"/>
    <mergeCell ref="N52:T52"/>
    <mergeCell ref="J32:T32"/>
    <mergeCell ref="B33:H33"/>
    <mergeCell ref="J33:T33"/>
    <mergeCell ref="B35:C35"/>
    <mergeCell ref="D35:H35"/>
    <mergeCell ref="B41:C41"/>
    <mergeCell ref="D41:I41"/>
    <mergeCell ref="J41:T41"/>
    <mergeCell ref="B9:G9"/>
    <mergeCell ref="B26:C26"/>
    <mergeCell ref="G27:O27"/>
    <mergeCell ref="G28:O28"/>
    <mergeCell ref="G29:O29"/>
    <mergeCell ref="J31:T31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24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29 AL2:AL8 X2:AK3 W4:AK8 V10:W24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58"/>
  <sheetViews>
    <sheetView workbookViewId="0">
      <pane ySplit="3" topLeftCell="A4" activePane="bottomLeft" state="frozen"/>
      <selection sqref="A1:A1048576"/>
      <selection pane="bottomLeft" activeCell="P10" sqref="P10:P28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151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19</v>
      </c>
      <c r="Z8" s="63">
        <f>COUNTIF($S$9:$S$88,"Khiển trách")</f>
        <v>0</v>
      </c>
      <c r="AA8" s="63">
        <f>COUNTIF($S$9:$S$88,"Cảnh cáo")</f>
        <v>0</v>
      </c>
      <c r="AB8" s="63">
        <f>COUNTIF($S$9:$S$88,"Đình chỉ thi")</f>
        <v>0</v>
      </c>
      <c r="AC8" s="70">
        <f>+($Z$8+$AA$8+$AB$8)/$Y$8*100%</f>
        <v>0</v>
      </c>
      <c r="AD8" s="63">
        <f>SUM(COUNTIF($S$9:$S$86,"Vắng"),COUNTIF($S$9:$S$86,"Vắng có phép"))</f>
        <v>0</v>
      </c>
      <c r="AE8" s="71">
        <f>+$AD$8/$Y$8</f>
        <v>0</v>
      </c>
      <c r="AF8" s="72">
        <f>COUNTIF($V$9:$V$86,"Thi lại")</f>
        <v>0</v>
      </c>
      <c r="AG8" s="71">
        <f>+$AF$8/$Y$8</f>
        <v>0</v>
      </c>
      <c r="AH8" s="72">
        <f>COUNTIF($V$9:$V$87,"Học lại")</f>
        <v>0</v>
      </c>
      <c r="AI8" s="71">
        <f>+$AH$8/$Y$8</f>
        <v>0</v>
      </c>
      <c r="AJ8" s="63">
        <f>COUNTIF($V$10:$V$87,"Đạt")</f>
        <v>19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335</v>
      </c>
      <c r="D10" s="17" t="s">
        <v>336</v>
      </c>
      <c r="E10" s="18" t="s">
        <v>137</v>
      </c>
      <c r="F10" s="19" t="s">
        <v>337</v>
      </c>
      <c r="G10" s="16" t="s">
        <v>157</v>
      </c>
      <c r="H10" s="20">
        <v>7</v>
      </c>
      <c r="I10" s="20">
        <v>7</v>
      </c>
      <c r="J10" s="20">
        <v>8</v>
      </c>
      <c r="K10" s="20">
        <v>9.5000000000000018</v>
      </c>
      <c r="L10" s="21"/>
      <c r="M10" s="21"/>
      <c r="N10" s="21"/>
      <c r="O10" s="21"/>
      <c r="P10" s="22">
        <v>9.5</v>
      </c>
      <c r="Q10" s="23">
        <f t="shared" ref="Q10:Q28" si="0">ROUND(SUMPRODUCT(H10:P10,$H$9:$P$9)/100,1)</f>
        <v>8.9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28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338</v>
      </c>
      <c r="D11" s="28" t="s">
        <v>339</v>
      </c>
      <c r="E11" s="29" t="s">
        <v>123</v>
      </c>
      <c r="F11" s="30" t="s">
        <v>340</v>
      </c>
      <c r="G11" s="27" t="s">
        <v>157</v>
      </c>
      <c r="H11" s="31">
        <v>8</v>
      </c>
      <c r="I11" s="31">
        <v>8</v>
      </c>
      <c r="J11" s="31">
        <v>8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8.6999999999999993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2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341</v>
      </c>
      <c r="D12" s="28" t="s">
        <v>342</v>
      </c>
      <c r="E12" s="29" t="s">
        <v>343</v>
      </c>
      <c r="F12" s="30" t="s">
        <v>344</v>
      </c>
      <c r="G12" s="27" t="s">
        <v>157</v>
      </c>
      <c r="H12" s="31">
        <v>9</v>
      </c>
      <c r="I12" s="31">
        <v>8</v>
      </c>
      <c r="J12" s="31">
        <v>8</v>
      </c>
      <c r="K12" s="31">
        <v>9.5000000000000018</v>
      </c>
      <c r="L12" s="38"/>
      <c r="M12" s="38"/>
      <c r="N12" s="38"/>
      <c r="O12" s="38"/>
      <c r="P12" s="33">
        <v>9.5</v>
      </c>
      <c r="Q12" s="34">
        <f t="shared" si="0"/>
        <v>9.1999999999999993</v>
      </c>
      <c r="R12" s="35" t="str">
        <f t="shared" ref="R12:R2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 t="shared" ref="T12:T28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345</v>
      </c>
      <c r="D13" s="28" t="s">
        <v>346</v>
      </c>
      <c r="E13" s="29" t="s">
        <v>95</v>
      </c>
      <c r="F13" s="30" t="s">
        <v>143</v>
      </c>
      <c r="G13" s="27" t="s">
        <v>157</v>
      </c>
      <c r="H13" s="31">
        <v>8</v>
      </c>
      <c r="I13" s="31">
        <v>9</v>
      </c>
      <c r="J13" s="31">
        <v>8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8.8000000000000007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347</v>
      </c>
      <c r="D14" s="28" t="s">
        <v>61</v>
      </c>
      <c r="E14" s="29" t="s">
        <v>95</v>
      </c>
      <c r="F14" s="30" t="s">
        <v>348</v>
      </c>
      <c r="G14" s="27" t="s">
        <v>157</v>
      </c>
      <c r="H14" s="31">
        <v>8</v>
      </c>
      <c r="I14" s="31">
        <v>7</v>
      </c>
      <c r="J14" s="31">
        <v>9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8.6999999999999993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349</v>
      </c>
      <c r="D15" s="28" t="s">
        <v>94</v>
      </c>
      <c r="E15" s="29" t="s">
        <v>60</v>
      </c>
      <c r="F15" s="30" t="s">
        <v>350</v>
      </c>
      <c r="G15" s="27" t="s">
        <v>157</v>
      </c>
      <c r="H15" s="31">
        <v>8</v>
      </c>
      <c r="I15" s="31">
        <v>9</v>
      </c>
      <c r="J15" s="31">
        <v>8</v>
      </c>
      <c r="K15" s="31">
        <v>8.071428571428573</v>
      </c>
      <c r="L15" s="38"/>
      <c r="M15" s="38"/>
      <c r="N15" s="38"/>
      <c r="O15" s="38"/>
      <c r="P15" s="33">
        <v>8</v>
      </c>
      <c r="Q15" s="34">
        <f t="shared" si="0"/>
        <v>8.1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351</v>
      </c>
      <c r="D16" s="28" t="s">
        <v>352</v>
      </c>
      <c r="E16" s="29" t="s">
        <v>63</v>
      </c>
      <c r="F16" s="30" t="s">
        <v>353</v>
      </c>
      <c r="G16" s="27" t="s">
        <v>157</v>
      </c>
      <c r="H16" s="31">
        <v>9</v>
      </c>
      <c r="I16" s="31">
        <v>9</v>
      </c>
      <c r="J16" s="31">
        <v>10</v>
      </c>
      <c r="K16" s="31">
        <v>9</v>
      </c>
      <c r="L16" s="38"/>
      <c r="M16" s="38"/>
      <c r="N16" s="38"/>
      <c r="O16" s="38"/>
      <c r="P16" s="33">
        <v>9</v>
      </c>
      <c r="Q16" s="34">
        <f t="shared" si="0"/>
        <v>9.1</v>
      </c>
      <c r="R16" s="35" t="str">
        <f t="shared" si="3"/>
        <v>A+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5" customHeight="1">
      <c r="B17" s="26">
        <v>8</v>
      </c>
      <c r="C17" s="27" t="s">
        <v>354</v>
      </c>
      <c r="D17" s="28" t="s">
        <v>99</v>
      </c>
      <c r="E17" s="29" t="s">
        <v>63</v>
      </c>
      <c r="F17" s="30" t="s">
        <v>355</v>
      </c>
      <c r="G17" s="27" t="s">
        <v>157</v>
      </c>
      <c r="H17" s="31">
        <v>8</v>
      </c>
      <c r="I17" s="31">
        <v>7</v>
      </c>
      <c r="J17" s="31">
        <v>8</v>
      </c>
      <c r="K17" s="31">
        <v>8.5</v>
      </c>
      <c r="L17" s="38"/>
      <c r="M17" s="38"/>
      <c r="N17" s="38"/>
      <c r="O17" s="38"/>
      <c r="P17" s="33">
        <v>8.5</v>
      </c>
      <c r="Q17" s="34">
        <f t="shared" si="0"/>
        <v>8.3000000000000007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5" customHeight="1">
      <c r="B18" s="26">
        <v>9</v>
      </c>
      <c r="C18" s="27" t="s">
        <v>356</v>
      </c>
      <c r="D18" s="28" t="s">
        <v>357</v>
      </c>
      <c r="E18" s="29" t="s">
        <v>67</v>
      </c>
      <c r="F18" s="30" t="s">
        <v>358</v>
      </c>
      <c r="G18" s="27" t="s">
        <v>157</v>
      </c>
      <c r="H18" s="31">
        <v>8</v>
      </c>
      <c r="I18" s="31">
        <v>1</v>
      </c>
      <c r="J18" s="31">
        <v>7</v>
      </c>
      <c r="K18" s="31">
        <v>8.5</v>
      </c>
      <c r="L18" s="38"/>
      <c r="M18" s="38"/>
      <c r="N18" s="38"/>
      <c r="O18" s="38"/>
      <c r="P18" s="33">
        <v>8.5</v>
      </c>
      <c r="Q18" s="34">
        <f t="shared" si="0"/>
        <v>7.6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5" customHeight="1">
      <c r="B19" s="26">
        <v>10</v>
      </c>
      <c r="C19" s="27" t="s">
        <v>359</v>
      </c>
      <c r="D19" s="28" t="s">
        <v>132</v>
      </c>
      <c r="E19" s="29" t="s">
        <v>360</v>
      </c>
      <c r="F19" s="30" t="s">
        <v>361</v>
      </c>
      <c r="G19" s="27" t="s">
        <v>157</v>
      </c>
      <c r="H19" s="31">
        <v>9</v>
      </c>
      <c r="I19" s="31">
        <v>9</v>
      </c>
      <c r="J19" s="31">
        <v>10</v>
      </c>
      <c r="K19" s="31">
        <v>9.5000000000000018</v>
      </c>
      <c r="L19" s="38"/>
      <c r="M19" s="38"/>
      <c r="N19" s="38"/>
      <c r="O19" s="38"/>
      <c r="P19" s="33">
        <v>9.5</v>
      </c>
      <c r="Q19" s="34">
        <f t="shared" si="0"/>
        <v>9.5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5" customHeight="1">
      <c r="B20" s="26">
        <v>11</v>
      </c>
      <c r="C20" s="27" t="s">
        <v>362</v>
      </c>
      <c r="D20" s="28" t="s">
        <v>363</v>
      </c>
      <c r="E20" s="29" t="s">
        <v>364</v>
      </c>
      <c r="F20" s="30" t="s">
        <v>365</v>
      </c>
      <c r="G20" s="27" t="s">
        <v>157</v>
      </c>
      <c r="H20" s="31">
        <v>8</v>
      </c>
      <c r="I20" s="31">
        <v>8</v>
      </c>
      <c r="J20" s="31">
        <v>8</v>
      </c>
      <c r="K20" s="31">
        <v>9.5000000000000018</v>
      </c>
      <c r="L20" s="38"/>
      <c r="M20" s="38"/>
      <c r="N20" s="38"/>
      <c r="O20" s="38"/>
      <c r="P20" s="33">
        <v>9.5</v>
      </c>
      <c r="Q20" s="34">
        <f t="shared" si="0"/>
        <v>9.1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5" customHeight="1">
      <c r="B21" s="26">
        <v>12</v>
      </c>
      <c r="C21" s="27" t="s">
        <v>366</v>
      </c>
      <c r="D21" s="28" t="s">
        <v>91</v>
      </c>
      <c r="E21" s="29" t="s">
        <v>79</v>
      </c>
      <c r="F21" s="30" t="s">
        <v>367</v>
      </c>
      <c r="G21" s="27" t="s">
        <v>157</v>
      </c>
      <c r="H21" s="31">
        <v>8</v>
      </c>
      <c r="I21" s="31">
        <v>8</v>
      </c>
      <c r="J21" s="31">
        <v>8</v>
      </c>
      <c r="K21" s="31">
        <v>9</v>
      </c>
      <c r="L21" s="38"/>
      <c r="M21" s="38"/>
      <c r="N21" s="38"/>
      <c r="O21" s="38"/>
      <c r="P21" s="33">
        <v>9</v>
      </c>
      <c r="Q21" s="34">
        <f t="shared" si="0"/>
        <v>8.6999999999999993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5" customHeight="1">
      <c r="B22" s="26">
        <v>13</v>
      </c>
      <c r="C22" s="27" t="s">
        <v>368</v>
      </c>
      <c r="D22" s="28" t="s">
        <v>369</v>
      </c>
      <c r="E22" s="29" t="s">
        <v>69</v>
      </c>
      <c r="F22" s="30" t="s">
        <v>370</v>
      </c>
      <c r="G22" s="27" t="s">
        <v>157</v>
      </c>
      <c r="H22" s="31">
        <v>8</v>
      </c>
      <c r="I22" s="31">
        <v>9</v>
      </c>
      <c r="J22" s="31">
        <v>9</v>
      </c>
      <c r="K22" s="31">
        <v>9</v>
      </c>
      <c r="L22" s="38"/>
      <c r="M22" s="38"/>
      <c r="N22" s="38"/>
      <c r="O22" s="38"/>
      <c r="P22" s="33">
        <v>9</v>
      </c>
      <c r="Q22" s="34">
        <f t="shared" si="0"/>
        <v>8.9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5" customHeight="1">
      <c r="B23" s="26">
        <v>14</v>
      </c>
      <c r="C23" s="27" t="s">
        <v>371</v>
      </c>
      <c r="D23" s="28" t="s">
        <v>372</v>
      </c>
      <c r="E23" s="29" t="s">
        <v>101</v>
      </c>
      <c r="F23" s="30" t="s">
        <v>373</v>
      </c>
      <c r="G23" s="27" t="s">
        <v>157</v>
      </c>
      <c r="H23" s="31">
        <v>9</v>
      </c>
      <c r="I23" s="31">
        <v>10</v>
      </c>
      <c r="J23" s="31">
        <v>10</v>
      </c>
      <c r="K23" s="31">
        <v>9</v>
      </c>
      <c r="L23" s="38"/>
      <c r="M23" s="38"/>
      <c r="N23" s="38"/>
      <c r="O23" s="38"/>
      <c r="P23" s="33">
        <v>9</v>
      </c>
      <c r="Q23" s="34">
        <f t="shared" si="0"/>
        <v>9.1999999999999993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5" customHeight="1">
      <c r="B24" s="26">
        <v>15</v>
      </c>
      <c r="C24" s="27" t="s">
        <v>374</v>
      </c>
      <c r="D24" s="28" t="s">
        <v>61</v>
      </c>
      <c r="E24" s="29" t="s">
        <v>375</v>
      </c>
      <c r="F24" s="30" t="s">
        <v>376</v>
      </c>
      <c r="G24" s="27" t="s">
        <v>157</v>
      </c>
      <c r="H24" s="31">
        <v>8</v>
      </c>
      <c r="I24" s="31">
        <v>8</v>
      </c>
      <c r="J24" s="31">
        <v>9</v>
      </c>
      <c r="K24" s="31">
        <v>9</v>
      </c>
      <c r="L24" s="38"/>
      <c r="M24" s="38"/>
      <c r="N24" s="38"/>
      <c r="O24" s="38"/>
      <c r="P24" s="33">
        <v>9</v>
      </c>
      <c r="Q24" s="34">
        <f t="shared" si="0"/>
        <v>8.8000000000000007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5" customHeight="1">
      <c r="B25" s="26">
        <v>16</v>
      </c>
      <c r="C25" s="27" t="s">
        <v>377</v>
      </c>
      <c r="D25" s="28" t="s">
        <v>378</v>
      </c>
      <c r="E25" s="29" t="s">
        <v>92</v>
      </c>
      <c r="F25" s="30" t="s">
        <v>379</v>
      </c>
      <c r="G25" s="27" t="s">
        <v>157</v>
      </c>
      <c r="H25" s="31">
        <v>8</v>
      </c>
      <c r="I25" s="31">
        <v>6</v>
      </c>
      <c r="J25" s="31">
        <v>9</v>
      </c>
      <c r="K25" s="31">
        <v>9</v>
      </c>
      <c r="L25" s="38"/>
      <c r="M25" s="38"/>
      <c r="N25" s="38"/>
      <c r="O25" s="38"/>
      <c r="P25" s="33">
        <v>9</v>
      </c>
      <c r="Q25" s="34">
        <f t="shared" si="0"/>
        <v>8.6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5" customHeight="1">
      <c r="B26" s="26">
        <v>17</v>
      </c>
      <c r="C26" s="27" t="s">
        <v>380</v>
      </c>
      <c r="D26" s="28" t="s">
        <v>381</v>
      </c>
      <c r="E26" s="29" t="s">
        <v>74</v>
      </c>
      <c r="F26" s="30" t="s">
        <v>382</v>
      </c>
      <c r="G26" s="27" t="s">
        <v>157</v>
      </c>
      <c r="H26" s="31">
        <v>8</v>
      </c>
      <c r="I26" s="31">
        <v>8</v>
      </c>
      <c r="J26" s="31">
        <v>8</v>
      </c>
      <c r="K26" s="31">
        <v>9</v>
      </c>
      <c r="L26" s="38"/>
      <c r="M26" s="38"/>
      <c r="N26" s="38"/>
      <c r="O26" s="38"/>
      <c r="P26" s="33">
        <v>9</v>
      </c>
      <c r="Q26" s="34">
        <f t="shared" si="0"/>
        <v>8.6999999999999993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15" customHeight="1">
      <c r="B27" s="26">
        <v>18</v>
      </c>
      <c r="C27" s="27" t="s">
        <v>383</v>
      </c>
      <c r="D27" s="28" t="s">
        <v>384</v>
      </c>
      <c r="E27" s="29" t="s">
        <v>86</v>
      </c>
      <c r="F27" s="30" t="s">
        <v>385</v>
      </c>
      <c r="G27" s="27" t="s">
        <v>157</v>
      </c>
      <c r="H27" s="31">
        <v>8</v>
      </c>
      <c r="I27" s="31">
        <v>8</v>
      </c>
      <c r="J27" s="31">
        <v>9</v>
      </c>
      <c r="K27" s="31">
        <v>9</v>
      </c>
      <c r="L27" s="38"/>
      <c r="M27" s="38"/>
      <c r="N27" s="38"/>
      <c r="O27" s="38"/>
      <c r="P27" s="33">
        <v>9</v>
      </c>
      <c r="Q27" s="34">
        <f t="shared" si="0"/>
        <v>8.8000000000000007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15" customHeight="1">
      <c r="B28" s="92">
        <v>19</v>
      </c>
      <c r="C28" s="93" t="s">
        <v>386</v>
      </c>
      <c r="D28" s="94" t="s">
        <v>178</v>
      </c>
      <c r="E28" s="95" t="s">
        <v>86</v>
      </c>
      <c r="F28" s="96" t="s">
        <v>387</v>
      </c>
      <c r="G28" s="93" t="s">
        <v>157</v>
      </c>
      <c r="H28" s="97">
        <v>8</v>
      </c>
      <c r="I28" s="97">
        <v>8</v>
      </c>
      <c r="J28" s="97">
        <v>9</v>
      </c>
      <c r="K28" s="97">
        <v>9</v>
      </c>
      <c r="L28" s="98"/>
      <c r="M28" s="98"/>
      <c r="N28" s="98"/>
      <c r="O28" s="98"/>
      <c r="P28" s="99">
        <v>9</v>
      </c>
      <c r="Q28" s="100">
        <f t="shared" si="0"/>
        <v>8.8000000000000007</v>
      </c>
      <c r="R28" s="101" t="str">
        <f t="shared" si="3"/>
        <v>A</v>
      </c>
      <c r="S28" s="102" t="str">
        <f t="shared" si="1"/>
        <v>Giỏi</v>
      </c>
      <c r="T28" s="103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7.5" customHeight="1">
      <c r="A29" s="2"/>
      <c r="B29" s="39"/>
      <c r="C29" s="40"/>
      <c r="D29" s="40"/>
      <c r="E29" s="41"/>
      <c r="F29" s="41"/>
      <c r="G29" s="41"/>
      <c r="H29" s="42"/>
      <c r="I29" s="43"/>
      <c r="J29" s="43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3"/>
    </row>
    <row r="30" spans="1:38" ht="16.5">
      <c r="A30" s="2"/>
      <c r="B30" s="123" t="s">
        <v>26</v>
      </c>
      <c r="C30" s="123"/>
      <c r="D30" s="40"/>
      <c r="E30" s="41"/>
      <c r="F30" s="41"/>
      <c r="G30" s="41"/>
      <c r="H30" s="42"/>
      <c r="I30" s="43"/>
      <c r="J30" s="43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3"/>
    </row>
    <row r="31" spans="1:38" ht="16.5" customHeight="1">
      <c r="A31" s="2"/>
      <c r="B31" s="45" t="s">
        <v>27</v>
      </c>
      <c r="C31" s="45"/>
      <c r="D31" s="46">
        <f>+$Y$8</f>
        <v>19</v>
      </c>
      <c r="E31" s="47" t="s">
        <v>28</v>
      </c>
      <c r="F31" s="47"/>
      <c r="G31" s="114" t="s">
        <v>29</v>
      </c>
      <c r="H31" s="114"/>
      <c r="I31" s="114"/>
      <c r="J31" s="114"/>
      <c r="K31" s="114"/>
      <c r="L31" s="114"/>
      <c r="M31" s="114"/>
      <c r="N31" s="114"/>
      <c r="O31" s="114"/>
      <c r="P31" s="48">
        <f>$Y$8 -COUNTIF($T$9:$T$218,"Vắng") -COUNTIF($T$9:$T$218,"Vắng có phép") - COUNTIF($T$9:$T$218,"Đình chỉ thi") - COUNTIF($T$9:$T$218,"Không đủ ĐKDT")</f>
        <v>19</v>
      </c>
      <c r="Q31" s="48"/>
      <c r="R31" s="49"/>
      <c r="S31" s="50"/>
      <c r="T31" s="50" t="s">
        <v>28</v>
      </c>
      <c r="U31" s="3"/>
    </row>
    <row r="32" spans="1:38" ht="16.5" customHeight="1">
      <c r="A32" s="2"/>
      <c r="B32" s="45" t="s">
        <v>30</v>
      </c>
      <c r="C32" s="45"/>
      <c r="D32" s="46">
        <f>+$AJ$8</f>
        <v>19</v>
      </c>
      <c r="E32" s="47" t="s">
        <v>28</v>
      </c>
      <c r="F32" s="47"/>
      <c r="G32" s="114" t="s">
        <v>31</v>
      </c>
      <c r="H32" s="114"/>
      <c r="I32" s="114"/>
      <c r="J32" s="114"/>
      <c r="K32" s="114"/>
      <c r="L32" s="114"/>
      <c r="M32" s="114"/>
      <c r="N32" s="114"/>
      <c r="O32" s="114"/>
      <c r="P32" s="51">
        <f>COUNTIF($T$9:$T$94,"Vắng")</f>
        <v>0</v>
      </c>
      <c r="Q32" s="51"/>
      <c r="R32" s="52"/>
      <c r="S32" s="50"/>
      <c r="T32" s="50" t="s">
        <v>28</v>
      </c>
      <c r="U32" s="3"/>
    </row>
    <row r="33" spans="1:38" ht="16.5" customHeight="1">
      <c r="A33" s="2"/>
      <c r="B33" s="45" t="s">
        <v>51</v>
      </c>
      <c r="C33" s="45"/>
      <c r="D33" s="85">
        <f>COUNTIF(V10:V28,"Học lại")</f>
        <v>0</v>
      </c>
      <c r="E33" s="47" t="s">
        <v>28</v>
      </c>
      <c r="F33" s="47"/>
      <c r="G33" s="114" t="s">
        <v>52</v>
      </c>
      <c r="H33" s="114"/>
      <c r="I33" s="114"/>
      <c r="J33" s="114"/>
      <c r="K33" s="114"/>
      <c r="L33" s="114"/>
      <c r="M33" s="114"/>
      <c r="N33" s="114"/>
      <c r="O33" s="114"/>
      <c r="P33" s="48">
        <f>COUNTIF($T$9:$T$94,"Vắng có phép")</f>
        <v>0</v>
      </c>
      <c r="Q33" s="48"/>
      <c r="R33" s="49"/>
      <c r="S33" s="50"/>
      <c r="T33" s="50" t="s">
        <v>28</v>
      </c>
      <c r="U33" s="3"/>
    </row>
    <row r="34" spans="1:38" ht="3" customHeight="1">
      <c r="A34" s="2"/>
      <c r="B34" s="39"/>
      <c r="C34" s="40"/>
      <c r="D34" s="40"/>
      <c r="E34" s="41"/>
      <c r="F34" s="41"/>
      <c r="G34" s="41"/>
      <c r="H34" s="42"/>
      <c r="I34" s="43"/>
      <c r="J34" s="4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3"/>
    </row>
    <row r="35" spans="1:38">
      <c r="B35" s="86" t="s">
        <v>32</v>
      </c>
      <c r="C35" s="86"/>
      <c r="D35" s="87">
        <f>COUNTIF(V10:V28,"Thi lại")</f>
        <v>0</v>
      </c>
      <c r="E35" s="88" t="s">
        <v>28</v>
      </c>
      <c r="F35" s="3"/>
      <c r="G35" s="3"/>
      <c r="H35" s="3"/>
      <c r="I35" s="3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3"/>
    </row>
    <row r="36" spans="1:38">
      <c r="B36" s="86"/>
      <c r="C36" s="86"/>
      <c r="D36" s="87"/>
      <c r="E36" s="88"/>
      <c r="F36" s="3"/>
      <c r="G36" s="3"/>
      <c r="H36" s="3"/>
      <c r="I36" s="3"/>
      <c r="J36" s="112" t="s">
        <v>153</v>
      </c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3"/>
    </row>
    <row r="37" spans="1:38">
      <c r="A37" s="53"/>
      <c r="B37" s="109" t="s">
        <v>33</v>
      </c>
      <c r="C37" s="109"/>
      <c r="D37" s="109"/>
      <c r="E37" s="109"/>
      <c r="F37" s="109"/>
      <c r="G37" s="109"/>
      <c r="H37" s="109"/>
      <c r="I37" s="54"/>
      <c r="J37" s="113" t="s">
        <v>34</v>
      </c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3"/>
    </row>
    <row r="38" spans="1:38" ht="4.5" customHeight="1">
      <c r="A38" s="2"/>
      <c r="B38" s="39"/>
      <c r="C38" s="55"/>
      <c r="D38" s="55"/>
      <c r="E38" s="56"/>
      <c r="F38" s="56"/>
      <c r="G38" s="56"/>
      <c r="H38" s="57"/>
      <c r="I38" s="58"/>
      <c r="J38" s="58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38" s="2" customFormat="1">
      <c r="B39" s="109" t="s">
        <v>35</v>
      </c>
      <c r="C39" s="109"/>
      <c r="D39" s="111" t="s">
        <v>36</v>
      </c>
      <c r="E39" s="111"/>
      <c r="F39" s="111"/>
      <c r="G39" s="111"/>
      <c r="H39" s="111"/>
      <c r="I39" s="58"/>
      <c r="J39" s="58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9.75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3.7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18" customHeight="1">
      <c r="A45" s="1"/>
      <c r="B45" s="107" t="s">
        <v>37</v>
      </c>
      <c r="C45" s="107"/>
      <c r="D45" s="107" t="s">
        <v>54</v>
      </c>
      <c r="E45" s="107"/>
      <c r="F45" s="107"/>
      <c r="G45" s="107"/>
      <c r="H45" s="107"/>
      <c r="I45" s="107"/>
      <c r="J45" s="107" t="s">
        <v>38</v>
      </c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4.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36.75" hidden="1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ht="38.25" hidden="1" customHeight="1">
      <c r="B48" s="108" t="s">
        <v>49</v>
      </c>
      <c r="C48" s="109"/>
      <c r="D48" s="109"/>
      <c r="E48" s="109"/>
      <c r="F48" s="109"/>
      <c r="G48" s="109"/>
      <c r="H48" s="108" t="s">
        <v>50</v>
      </c>
      <c r="I48" s="108"/>
      <c r="J48" s="108"/>
      <c r="K48" s="108"/>
      <c r="L48" s="108"/>
      <c r="M48" s="108"/>
      <c r="N48" s="110" t="s">
        <v>34</v>
      </c>
      <c r="O48" s="110"/>
      <c r="P48" s="110"/>
      <c r="Q48" s="110"/>
      <c r="R48" s="110"/>
      <c r="S48" s="110"/>
      <c r="T48" s="110"/>
    </row>
    <row r="49" spans="2:20" hidden="1">
      <c r="B49" s="39"/>
      <c r="C49" s="55"/>
      <c r="D49" s="55"/>
      <c r="E49" s="56"/>
      <c r="F49" s="56"/>
      <c r="G49" s="56"/>
      <c r="H49" s="57"/>
      <c r="I49" s="58"/>
      <c r="J49" s="58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0" hidden="1">
      <c r="B50" s="109" t="s">
        <v>35</v>
      </c>
      <c r="C50" s="109"/>
      <c r="D50" s="111" t="s">
        <v>36</v>
      </c>
      <c r="E50" s="111"/>
      <c r="F50" s="111"/>
      <c r="G50" s="111"/>
      <c r="H50" s="111"/>
      <c r="I50" s="58"/>
      <c r="J50" s="58"/>
      <c r="K50" s="44"/>
      <c r="L50" s="44"/>
      <c r="M50" s="44"/>
      <c r="N50" s="44"/>
      <c r="O50" s="44"/>
      <c r="P50" s="44"/>
      <c r="Q50" s="44"/>
      <c r="R50" s="44"/>
      <c r="S50" s="44"/>
      <c r="T50" s="44"/>
    </row>
    <row r="51" spans="2:20" hidden="1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2:20" hidden="1"/>
    <row r="53" spans="2:20" hidden="1"/>
    <row r="54" spans="2:20" hidden="1"/>
    <row r="55" spans="2:20" hidden="1"/>
    <row r="56" spans="2:20" hidden="1"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 t="s">
        <v>38</v>
      </c>
      <c r="O56" s="106"/>
      <c r="P56" s="106"/>
      <c r="Q56" s="106"/>
      <c r="R56" s="106"/>
      <c r="S56" s="106"/>
      <c r="T56" s="106"/>
    </row>
    <row r="57" spans="2:20" hidden="1"/>
    <row r="58" spans="2:20" hidden="1"/>
  </sheetData>
  <sheetProtection formatCells="0" formatColumns="0" formatRows="0" insertColumns="0" insertRows="0" insertHyperlinks="0" deleteColumns="0" deleteRows="0" sort="0" autoFilter="0" pivotTables="0"/>
  <autoFilter ref="A8:AL28">
    <filterColumn colId="3" showButton="0"/>
    <filterColumn colId="12"/>
  </autoFilter>
  <mergeCells count="58">
    <mergeCell ref="B48:G48"/>
    <mergeCell ref="H48:M48"/>
    <mergeCell ref="N48:T48"/>
    <mergeCell ref="B50:C50"/>
    <mergeCell ref="D50:H50"/>
    <mergeCell ref="B56:D56"/>
    <mergeCell ref="E56:G56"/>
    <mergeCell ref="H56:M56"/>
    <mergeCell ref="N56:T56"/>
    <mergeCell ref="J36:T36"/>
    <mergeCell ref="B37:H37"/>
    <mergeCell ref="J37:T37"/>
    <mergeCell ref="B39:C39"/>
    <mergeCell ref="D39:H39"/>
    <mergeCell ref="B45:C45"/>
    <mergeCell ref="D45:I45"/>
    <mergeCell ref="J45:T45"/>
    <mergeCell ref="B9:G9"/>
    <mergeCell ref="B30:C30"/>
    <mergeCell ref="G31:O31"/>
    <mergeCell ref="G32:O32"/>
    <mergeCell ref="G33:O33"/>
    <mergeCell ref="J35:T35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28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33 AL2:AL8 X2:AK3 W4:AK8 V10:W2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58"/>
  <sheetViews>
    <sheetView workbookViewId="0">
      <pane ySplit="3" topLeftCell="A13" activePane="bottomLeft" state="frozen"/>
      <selection sqref="A1:A1048576"/>
      <selection pane="bottomLeft" activeCell="P10" sqref="P10:P28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151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19</v>
      </c>
      <c r="Z8" s="63">
        <f>COUNTIF($S$9:$S$88,"Khiển trách")</f>
        <v>0</v>
      </c>
      <c r="AA8" s="63">
        <f>COUNTIF($S$9:$S$88,"Cảnh cáo")</f>
        <v>0</v>
      </c>
      <c r="AB8" s="63">
        <f>COUNTIF($S$9:$S$88,"Đình chỉ thi")</f>
        <v>0</v>
      </c>
      <c r="AC8" s="70">
        <f>+($Z$8+$AA$8+$AB$8)/$Y$8*100%</f>
        <v>0</v>
      </c>
      <c r="AD8" s="63">
        <f>SUM(COUNTIF($S$9:$S$86,"Vắng"),COUNTIF($S$9:$S$86,"Vắng có phép"))</f>
        <v>0</v>
      </c>
      <c r="AE8" s="71">
        <f>+$AD$8/$Y$8</f>
        <v>0</v>
      </c>
      <c r="AF8" s="72">
        <f>COUNTIF($V$9:$V$86,"Thi lại")</f>
        <v>0</v>
      </c>
      <c r="AG8" s="71">
        <f>+$AF$8/$Y$8</f>
        <v>0</v>
      </c>
      <c r="AH8" s="72">
        <f>COUNTIF($V$9:$V$87,"Học lại")</f>
        <v>0</v>
      </c>
      <c r="AI8" s="71">
        <f>+$AH$8/$Y$8</f>
        <v>0</v>
      </c>
      <c r="AJ8" s="63">
        <f>COUNTIF($V$10:$V$87,"Đạt")</f>
        <v>19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285</v>
      </c>
      <c r="D10" s="17" t="s">
        <v>71</v>
      </c>
      <c r="E10" s="18" t="s">
        <v>138</v>
      </c>
      <c r="F10" s="19" t="s">
        <v>286</v>
      </c>
      <c r="G10" s="16" t="s">
        <v>157</v>
      </c>
      <c r="H10" s="20">
        <v>8</v>
      </c>
      <c r="I10" s="20">
        <v>8</v>
      </c>
      <c r="J10" s="20">
        <v>7</v>
      </c>
      <c r="K10" s="20">
        <v>8.5</v>
      </c>
      <c r="L10" s="21"/>
      <c r="M10" s="21"/>
      <c r="N10" s="21"/>
      <c r="O10" s="21"/>
      <c r="P10" s="22">
        <v>8.5</v>
      </c>
      <c r="Q10" s="23">
        <f t="shared" ref="Q10:Q28" si="0">ROUND(SUMPRODUCT(H10:P10,$H$9:$P$9)/100,1)</f>
        <v>8.3000000000000007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 t="shared" ref="S10:S28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287</v>
      </c>
      <c r="D11" s="28" t="s">
        <v>288</v>
      </c>
      <c r="E11" s="29" t="s">
        <v>95</v>
      </c>
      <c r="F11" s="30" t="s">
        <v>289</v>
      </c>
      <c r="G11" s="27" t="s">
        <v>157</v>
      </c>
      <c r="H11" s="31">
        <v>9</v>
      </c>
      <c r="I11" s="31">
        <v>9</v>
      </c>
      <c r="J11" s="31">
        <v>10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9.1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2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290</v>
      </c>
      <c r="D12" s="28" t="s">
        <v>291</v>
      </c>
      <c r="E12" s="29" t="s">
        <v>60</v>
      </c>
      <c r="F12" s="30" t="s">
        <v>292</v>
      </c>
      <c r="G12" s="27" t="s">
        <v>157</v>
      </c>
      <c r="H12" s="31">
        <v>7</v>
      </c>
      <c r="I12" s="31">
        <v>7</v>
      </c>
      <c r="J12" s="31">
        <v>9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8.6</v>
      </c>
      <c r="R12" s="35" t="str">
        <f t="shared" ref="R12:R2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28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293</v>
      </c>
      <c r="D13" s="28" t="s">
        <v>294</v>
      </c>
      <c r="E13" s="29" t="s">
        <v>60</v>
      </c>
      <c r="F13" s="30" t="s">
        <v>295</v>
      </c>
      <c r="G13" s="27" t="s">
        <v>161</v>
      </c>
      <c r="H13" s="31">
        <v>8</v>
      </c>
      <c r="I13" s="31">
        <v>8</v>
      </c>
      <c r="J13" s="31">
        <v>7</v>
      </c>
      <c r="K13" s="31">
        <v>8.1428571428571441</v>
      </c>
      <c r="L13" s="38"/>
      <c r="M13" s="38"/>
      <c r="N13" s="38"/>
      <c r="O13" s="38"/>
      <c r="P13" s="33">
        <v>8</v>
      </c>
      <c r="Q13" s="34">
        <f t="shared" si="0"/>
        <v>7.9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296</v>
      </c>
      <c r="D14" s="28" t="s">
        <v>108</v>
      </c>
      <c r="E14" s="29" t="s">
        <v>125</v>
      </c>
      <c r="F14" s="30" t="s">
        <v>297</v>
      </c>
      <c r="G14" s="27" t="s">
        <v>157</v>
      </c>
      <c r="H14" s="31">
        <v>8</v>
      </c>
      <c r="I14" s="31">
        <v>10</v>
      </c>
      <c r="J14" s="31">
        <v>10</v>
      </c>
      <c r="K14" s="31">
        <v>10</v>
      </c>
      <c r="L14" s="38"/>
      <c r="M14" s="38"/>
      <c r="N14" s="38"/>
      <c r="O14" s="38"/>
      <c r="P14" s="33">
        <v>10</v>
      </c>
      <c r="Q14" s="34">
        <f t="shared" si="0"/>
        <v>9.8000000000000007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298</v>
      </c>
      <c r="D15" s="28" t="s">
        <v>84</v>
      </c>
      <c r="E15" s="29" t="s">
        <v>62</v>
      </c>
      <c r="F15" s="30" t="s">
        <v>299</v>
      </c>
      <c r="G15" s="27" t="s">
        <v>157</v>
      </c>
      <c r="H15" s="31">
        <v>9</v>
      </c>
      <c r="I15" s="31">
        <v>7</v>
      </c>
      <c r="J15" s="31">
        <v>10</v>
      </c>
      <c r="K15" s="31">
        <v>8.5</v>
      </c>
      <c r="L15" s="38"/>
      <c r="M15" s="38"/>
      <c r="N15" s="38"/>
      <c r="O15" s="38"/>
      <c r="P15" s="33">
        <v>8.5</v>
      </c>
      <c r="Q15" s="34">
        <f t="shared" si="0"/>
        <v>8.6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300</v>
      </c>
      <c r="D16" s="28" t="s">
        <v>93</v>
      </c>
      <c r="E16" s="29" t="s">
        <v>113</v>
      </c>
      <c r="F16" s="30" t="s">
        <v>301</v>
      </c>
      <c r="G16" s="27" t="s">
        <v>157</v>
      </c>
      <c r="H16" s="31">
        <v>7</v>
      </c>
      <c r="I16" s="31">
        <v>10</v>
      </c>
      <c r="J16" s="31">
        <v>10</v>
      </c>
      <c r="K16" s="31">
        <v>8.071428571428573</v>
      </c>
      <c r="L16" s="38"/>
      <c r="M16" s="38"/>
      <c r="N16" s="38"/>
      <c r="O16" s="38"/>
      <c r="P16" s="33">
        <v>8</v>
      </c>
      <c r="Q16" s="34">
        <f t="shared" si="0"/>
        <v>8.3000000000000007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5" customHeight="1">
      <c r="B17" s="26">
        <v>8</v>
      </c>
      <c r="C17" s="27" t="s">
        <v>302</v>
      </c>
      <c r="D17" s="28" t="s">
        <v>303</v>
      </c>
      <c r="E17" s="29" t="s">
        <v>67</v>
      </c>
      <c r="F17" s="30" t="s">
        <v>304</v>
      </c>
      <c r="G17" s="27" t="s">
        <v>157</v>
      </c>
      <c r="H17" s="31">
        <v>9</v>
      </c>
      <c r="I17" s="31">
        <v>9</v>
      </c>
      <c r="J17" s="31">
        <v>8</v>
      </c>
      <c r="K17" s="31">
        <v>9.5000000000000018</v>
      </c>
      <c r="L17" s="38"/>
      <c r="M17" s="38"/>
      <c r="N17" s="38"/>
      <c r="O17" s="38"/>
      <c r="P17" s="33">
        <v>9.5</v>
      </c>
      <c r="Q17" s="34">
        <f t="shared" si="0"/>
        <v>9.3000000000000007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5" customHeight="1">
      <c r="B18" s="26">
        <v>9</v>
      </c>
      <c r="C18" s="27" t="s">
        <v>305</v>
      </c>
      <c r="D18" s="28" t="s">
        <v>116</v>
      </c>
      <c r="E18" s="29" t="s">
        <v>67</v>
      </c>
      <c r="F18" s="30" t="s">
        <v>306</v>
      </c>
      <c r="G18" s="27" t="s">
        <v>157</v>
      </c>
      <c r="H18" s="31">
        <v>7</v>
      </c>
      <c r="I18" s="31">
        <v>7</v>
      </c>
      <c r="J18" s="31">
        <v>8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8.5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5" customHeight="1">
      <c r="B19" s="26">
        <v>10</v>
      </c>
      <c r="C19" s="27" t="s">
        <v>307</v>
      </c>
      <c r="D19" s="28" t="s">
        <v>61</v>
      </c>
      <c r="E19" s="29" t="s">
        <v>67</v>
      </c>
      <c r="F19" s="30" t="s">
        <v>308</v>
      </c>
      <c r="G19" s="27" t="s">
        <v>157</v>
      </c>
      <c r="H19" s="31">
        <v>8</v>
      </c>
      <c r="I19" s="31">
        <v>10</v>
      </c>
      <c r="J19" s="31">
        <v>10</v>
      </c>
      <c r="K19" s="31">
        <v>9.5000000000000018</v>
      </c>
      <c r="L19" s="38"/>
      <c r="M19" s="38"/>
      <c r="N19" s="38"/>
      <c r="O19" s="38"/>
      <c r="P19" s="33">
        <v>9.5</v>
      </c>
      <c r="Q19" s="34">
        <f t="shared" si="0"/>
        <v>9.5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5" customHeight="1">
      <c r="B20" s="26">
        <v>11</v>
      </c>
      <c r="C20" s="27" t="s">
        <v>309</v>
      </c>
      <c r="D20" s="28" t="s">
        <v>310</v>
      </c>
      <c r="E20" s="29" t="s">
        <v>311</v>
      </c>
      <c r="F20" s="30" t="s">
        <v>312</v>
      </c>
      <c r="G20" s="27" t="s">
        <v>157</v>
      </c>
      <c r="H20" s="31">
        <v>8</v>
      </c>
      <c r="I20" s="31">
        <v>9</v>
      </c>
      <c r="J20" s="31">
        <v>10</v>
      </c>
      <c r="K20" s="31">
        <v>9.5000000000000018</v>
      </c>
      <c r="L20" s="38"/>
      <c r="M20" s="38"/>
      <c r="N20" s="38"/>
      <c r="O20" s="38"/>
      <c r="P20" s="33">
        <v>9.5</v>
      </c>
      <c r="Q20" s="34">
        <f t="shared" si="0"/>
        <v>9.4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5" customHeight="1">
      <c r="B21" s="26">
        <v>12</v>
      </c>
      <c r="C21" s="27" t="s">
        <v>313</v>
      </c>
      <c r="D21" s="28" t="s">
        <v>314</v>
      </c>
      <c r="E21" s="29" t="s">
        <v>315</v>
      </c>
      <c r="F21" s="30" t="s">
        <v>316</v>
      </c>
      <c r="G21" s="27" t="s">
        <v>157</v>
      </c>
      <c r="H21" s="31">
        <v>9</v>
      </c>
      <c r="I21" s="31">
        <v>8</v>
      </c>
      <c r="J21" s="31">
        <v>9</v>
      </c>
      <c r="K21" s="31">
        <v>8.5</v>
      </c>
      <c r="L21" s="38"/>
      <c r="M21" s="38"/>
      <c r="N21" s="38"/>
      <c r="O21" s="38"/>
      <c r="P21" s="33">
        <v>8.5</v>
      </c>
      <c r="Q21" s="34">
        <f t="shared" si="0"/>
        <v>8.6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5" customHeight="1">
      <c r="B22" s="26">
        <v>13</v>
      </c>
      <c r="C22" s="27" t="s">
        <v>317</v>
      </c>
      <c r="D22" s="28" t="s">
        <v>61</v>
      </c>
      <c r="E22" s="29" t="s">
        <v>72</v>
      </c>
      <c r="F22" s="30" t="s">
        <v>318</v>
      </c>
      <c r="G22" s="27" t="s">
        <v>157</v>
      </c>
      <c r="H22" s="31">
        <v>9</v>
      </c>
      <c r="I22" s="31">
        <v>9</v>
      </c>
      <c r="J22" s="31">
        <v>9</v>
      </c>
      <c r="K22" s="31">
        <v>9</v>
      </c>
      <c r="L22" s="38"/>
      <c r="M22" s="38"/>
      <c r="N22" s="38"/>
      <c r="O22" s="38"/>
      <c r="P22" s="33">
        <v>9</v>
      </c>
      <c r="Q22" s="34">
        <f t="shared" si="0"/>
        <v>9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5" customHeight="1">
      <c r="B23" s="26">
        <v>14</v>
      </c>
      <c r="C23" s="27" t="s">
        <v>319</v>
      </c>
      <c r="D23" s="28" t="s">
        <v>66</v>
      </c>
      <c r="E23" s="29" t="s">
        <v>320</v>
      </c>
      <c r="F23" s="30" t="s">
        <v>321</v>
      </c>
      <c r="G23" s="27" t="s">
        <v>157</v>
      </c>
      <c r="H23" s="31">
        <v>8</v>
      </c>
      <c r="I23" s="31">
        <v>8</v>
      </c>
      <c r="J23" s="31">
        <v>10</v>
      </c>
      <c r="K23" s="31">
        <v>9</v>
      </c>
      <c r="L23" s="38"/>
      <c r="M23" s="38"/>
      <c r="N23" s="38"/>
      <c r="O23" s="38"/>
      <c r="P23" s="33">
        <v>9</v>
      </c>
      <c r="Q23" s="34">
        <f t="shared" si="0"/>
        <v>8.9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5" customHeight="1">
      <c r="B24" s="26">
        <v>15</v>
      </c>
      <c r="C24" s="27" t="s">
        <v>322</v>
      </c>
      <c r="D24" s="28" t="s">
        <v>57</v>
      </c>
      <c r="E24" s="29" t="s">
        <v>74</v>
      </c>
      <c r="F24" s="30" t="s">
        <v>323</v>
      </c>
      <c r="G24" s="27" t="s">
        <v>157</v>
      </c>
      <c r="H24" s="31">
        <v>9</v>
      </c>
      <c r="I24" s="31">
        <v>8</v>
      </c>
      <c r="J24" s="31">
        <v>8</v>
      </c>
      <c r="K24" s="31">
        <v>8.5</v>
      </c>
      <c r="L24" s="38"/>
      <c r="M24" s="38"/>
      <c r="N24" s="38"/>
      <c r="O24" s="38"/>
      <c r="P24" s="33">
        <v>8.5</v>
      </c>
      <c r="Q24" s="34">
        <f t="shared" si="0"/>
        <v>8.5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5" customHeight="1">
      <c r="B25" s="26">
        <v>16</v>
      </c>
      <c r="C25" s="27" t="s">
        <v>324</v>
      </c>
      <c r="D25" s="28" t="s">
        <v>325</v>
      </c>
      <c r="E25" s="29" t="s">
        <v>75</v>
      </c>
      <c r="F25" s="30" t="s">
        <v>265</v>
      </c>
      <c r="G25" s="27" t="s">
        <v>157</v>
      </c>
      <c r="H25" s="31">
        <v>9</v>
      </c>
      <c r="I25" s="31">
        <v>8</v>
      </c>
      <c r="J25" s="31">
        <v>10</v>
      </c>
      <c r="K25" s="31">
        <v>9</v>
      </c>
      <c r="L25" s="38"/>
      <c r="M25" s="38"/>
      <c r="N25" s="38"/>
      <c r="O25" s="38"/>
      <c r="P25" s="33">
        <v>9</v>
      </c>
      <c r="Q25" s="34">
        <f t="shared" si="0"/>
        <v>9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5" customHeight="1">
      <c r="B26" s="26">
        <v>17</v>
      </c>
      <c r="C26" s="27" t="s">
        <v>326</v>
      </c>
      <c r="D26" s="28" t="s">
        <v>327</v>
      </c>
      <c r="E26" s="29" t="s">
        <v>83</v>
      </c>
      <c r="F26" s="30" t="s">
        <v>328</v>
      </c>
      <c r="G26" s="27" t="s">
        <v>157</v>
      </c>
      <c r="H26" s="31">
        <v>9</v>
      </c>
      <c r="I26" s="31">
        <v>10</v>
      </c>
      <c r="J26" s="31">
        <v>10</v>
      </c>
      <c r="K26" s="31">
        <v>9</v>
      </c>
      <c r="L26" s="38"/>
      <c r="M26" s="38"/>
      <c r="N26" s="38"/>
      <c r="O26" s="38"/>
      <c r="P26" s="33">
        <v>9</v>
      </c>
      <c r="Q26" s="34">
        <f t="shared" si="0"/>
        <v>9.1999999999999993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15" customHeight="1">
      <c r="B27" s="26">
        <v>18</v>
      </c>
      <c r="C27" s="27" t="s">
        <v>329</v>
      </c>
      <c r="D27" s="28" t="s">
        <v>330</v>
      </c>
      <c r="E27" s="29" t="s">
        <v>83</v>
      </c>
      <c r="F27" s="30" t="s">
        <v>331</v>
      </c>
      <c r="G27" s="27" t="s">
        <v>157</v>
      </c>
      <c r="H27" s="31">
        <v>8</v>
      </c>
      <c r="I27" s="31">
        <v>8</v>
      </c>
      <c r="J27" s="31">
        <v>9</v>
      </c>
      <c r="K27" s="31">
        <v>8.5</v>
      </c>
      <c r="L27" s="38"/>
      <c r="M27" s="38"/>
      <c r="N27" s="38"/>
      <c r="O27" s="38"/>
      <c r="P27" s="33">
        <v>8.5</v>
      </c>
      <c r="Q27" s="34">
        <f t="shared" si="0"/>
        <v>8.5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15" customHeight="1">
      <c r="B28" s="92">
        <v>19</v>
      </c>
      <c r="C28" s="93" t="s">
        <v>332</v>
      </c>
      <c r="D28" s="94" t="s">
        <v>333</v>
      </c>
      <c r="E28" s="95" t="s">
        <v>131</v>
      </c>
      <c r="F28" s="96" t="s">
        <v>334</v>
      </c>
      <c r="G28" s="93" t="s">
        <v>157</v>
      </c>
      <c r="H28" s="97">
        <v>8</v>
      </c>
      <c r="I28" s="97">
        <v>9</v>
      </c>
      <c r="J28" s="97">
        <v>10</v>
      </c>
      <c r="K28" s="97">
        <v>10</v>
      </c>
      <c r="L28" s="98"/>
      <c r="M28" s="98"/>
      <c r="N28" s="98"/>
      <c r="O28" s="98"/>
      <c r="P28" s="99">
        <v>10</v>
      </c>
      <c r="Q28" s="100">
        <f t="shared" si="0"/>
        <v>9.6999999999999993</v>
      </c>
      <c r="R28" s="101" t="str">
        <f t="shared" si="3"/>
        <v>A+</v>
      </c>
      <c r="S28" s="102" t="str">
        <f t="shared" si="1"/>
        <v>Giỏi</v>
      </c>
      <c r="T28" s="103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7.5" customHeight="1">
      <c r="A29" s="2"/>
      <c r="B29" s="39"/>
      <c r="C29" s="40"/>
      <c r="D29" s="40"/>
      <c r="E29" s="41"/>
      <c r="F29" s="41"/>
      <c r="G29" s="41"/>
      <c r="H29" s="42"/>
      <c r="I29" s="43"/>
      <c r="J29" s="43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3"/>
    </row>
    <row r="30" spans="1:38" ht="16.5">
      <c r="A30" s="2"/>
      <c r="B30" s="123" t="s">
        <v>26</v>
      </c>
      <c r="C30" s="123"/>
      <c r="D30" s="40"/>
      <c r="E30" s="41"/>
      <c r="F30" s="41"/>
      <c r="G30" s="41"/>
      <c r="H30" s="42"/>
      <c r="I30" s="43"/>
      <c r="J30" s="43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3"/>
    </row>
    <row r="31" spans="1:38" ht="16.5" customHeight="1">
      <c r="A31" s="2"/>
      <c r="B31" s="45" t="s">
        <v>27</v>
      </c>
      <c r="C31" s="45"/>
      <c r="D31" s="46">
        <f>+$Y$8</f>
        <v>19</v>
      </c>
      <c r="E31" s="47" t="s">
        <v>28</v>
      </c>
      <c r="F31" s="47"/>
      <c r="G31" s="114" t="s">
        <v>29</v>
      </c>
      <c r="H31" s="114"/>
      <c r="I31" s="114"/>
      <c r="J31" s="114"/>
      <c r="K31" s="114"/>
      <c r="L31" s="114"/>
      <c r="M31" s="114"/>
      <c r="N31" s="114"/>
      <c r="O31" s="114"/>
      <c r="P31" s="48">
        <f>$Y$8 -COUNTIF($T$9:$T$218,"Vắng") -COUNTIF($T$9:$T$218,"Vắng có phép") - COUNTIF($T$9:$T$218,"Đình chỉ thi") - COUNTIF($T$9:$T$218,"Không đủ ĐKDT")</f>
        <v>19</v>
      </c>
      <c r="Q31" s="48"/>
      <c r="R31" s="49"/>
      <c r="S31" s="50"/>
      <c r="T31" s="50" t="s">
        <v>28</v>
      </c>
      <c r="U31" s="3"/>
    </row>
    <row r="32" spans="1:38" ht="16.5" customHeight="1">
      <c r="A32" s="2"/>
      <c r="B32" s="45" t="s">
        <v>30</v>
      </c>
      <c r="C32" s="45"/>
      <c r="D32" s="46">
        <f>+$AJ$8</f>
        <v>19</v>
      </c>
      <c r="E32" s="47" t="s">
        <v>28</v>
      </c>
      <c r="F32" s="47"/>
      <c r="G32" s="114" t="s">
        <v>31</v>
      </c>
      <c r="H32" s="114"/>
      <c r="I32" s="114"/>
      <c r="J32" s="114"/>
      <c r="K32" s="114"/>
      <c r="L32" s="114"/>
      <c r="M32" s="114"/>
      <c r="N32" s="114"/>
      <c r="O32" s="114"/>
      <c r="P32" s="51">
        <f>COUNTIF($T$9:$T$94,"Vắng")</f>
        <v>0</v>
      </c>
      <c r="Q32" s="51"/>
      <c r="R32" s="52"/>
      <c r="S32" s="50"/>
      <c r="T32" s="50" t="s">
        <v>28</v>
      </c>
      <c r="U32" s="3"/>
    </row>
    <row r="33" spans="1:38" ht="16.5" customHeight="1">
      <c r="A33" s="2"/>
      <c r="B33" s="45" t="s">
        <v>51</v>
      </c>
      <c r="C33" s="45"/>
      <c r="D33" s="85">
        <f>COUNTIF(V10:V28,"Học lại")</f>
        <v>0</v>
      </c>
      <c r="E33" s="47" t="s">
        <v>28</v>
      </c>
      <c r="F33" s="47"/>
      <c r="G33" s="114" t="s">
        <v>52</v>
      </c>
      <c r="H33" s="114"/>
      <c r="I33" s="114"/>
      <c r="J33" s="114"/>
      <c r="K33" s="114"/>
      <c r="L33" s="114"/>
      <c r="M33" s="114"/>
      <c r="N33" s="114"/>
      <c r="O33" s="114"/>
      <c r="P33" s="48">
        <f>COUNTIF($T$9:$T$94,"Vắng có phép")</f>
        <v>0</v>
      </c>
      <c r="Q33" s="48"/>
      <c r="R33" s="49"/>
      <c r="S33" s="50"/>
      <c r="T33" s="50" t="s">
        <v>28</v>
      </c>
      <c r="U33" s="3"/>
    </row>
    <row r="34" spans="1:38" ht="3" customHeight="1">
      <c r="A34" s="2"/>
      <c r="B34" s="39"/>
      <c r="C34" s="40"/>
      <c r="D34" s="40"/>
      <c r="E34" s="41"/>
      <c r="F34" s="41"/>
      <c r="G34" s="41"/>
      <c r="H34" s="42"/>
      <c r="I34" s="43"/>
      <c r="J34" s="4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3"/>
    </row>
    <row r="35" spans="1:38">
      <c r="B35" s="86" t="s">
        <v>32</v>
      </c>
      <c r="C35" s="86"/>
      <c r="D35" s="87">
        <f>COUNTIF(V10:V28,"Thi lại")</f>
        <v>0</v>
      </c>
      <c r="E35" s="88" t="s">
        <v>28</v>
      </c>
      <c r="F35" s="3"/>
      <c r="G35" s="3"/>
      <c r="H35" s="3"/>
      <c r="I35" s="3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3"/>
    </row>
    <row r="36" spans="1:38">
      <c r="B36" s="86"/>
      <c r="C36" s="86"/>
      <c r="D36" s="87"/>
      <c r="E36" s="88"/>
      <c r="F36" s="3"/>
      <c r="G36" s="3"/>
      <c r="H36" s="3"/>
      <c r="I36" s="3"/>
      <c r="J36" s="112" t="s">
        <v>153</v>
      </c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3"/>
    </row>
    <row r="37" spans="1:38">
      <c r="A37" s="53"/>
      <c r="B37" s="109" t="s">
        <v>33</v>
      </c>
      <c r="C37" s="109"/>
      <c r="D37" s="109"/>
      <c r="E37" s="109"/>
      <c r="F37" s="109"/>
      <c r="G37" s="109"/>
      <c r="H37" s="109"/>
      <c r="I37" s="54"/>
      <c r="J37" s="113" t="s">
        <v>34</v>
      </c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3"/>
    </row>
    <row r="38" spans="1:38" ht="4.5" customHeight="1">
      <c r="A38" s="2"/>
      <c r="B38" s="39"/>
      <c r="C38" s="55"/>
      <c r="D38" s="55"/>
      <c r="E38" s="56"/>
      <c r="F38" s="56"/>
      <c r="G38" s="56"/>
      <c r="H38" s="57"/>
      <c r="I38" s="58"/>
      <c r="J38" s="58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38" s="2" customFormat="1">
      <c r="B39" s="109" t="s">
        <v>35</v>
      </c>
      <c r="C39" s="109"/>
      <c r="D39" s="111" t="s">
        <v>36</v>
      </c>
      <c r="E39" s="111"/>
      <c r="F39" s="111"/>
      <c r="G39" s="111"/>
      <c r="H39" s="111"/>
      <c r="I39" s="58"/>
      <c r="J39" s="58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9.75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3.7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18" customHeight="1">
      <c r="A45" s="1"/>
      <c r="B45" s="107" t="s">
        <v>37</v>
      </c>
      <c r="C45" s="107"/>
      <c r="D45" s="107" t="s">
        <v>54</v>
      </c>
      <c r="E45" s="107"/>
      <c r="F45" s="107"/>
      <c r="G45" s="107"/>
      <c r="H45" s="107"/>
      <c r="I45" s="107"/>
      <c r="J45" s="107" t="s">
        <v>38</v>
      </c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4.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36.75" hidden="1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ht="38.25" hidden="1" customHeight="1">
      <c r="B48" s="108" t="s">
        <v>49</v>
      </c>
      <c r="C48" s="109"/>
      <c r="D48" s="109"/>
      <c r="E48" s="109"/>
      <c r="F48" s="109"/>
      <c r="G48" s="109"/>
      <c r="H48" s="108" t="s">
        <v>50</v>
      </c>
      <c r="I48" s="108"/>
      <c r="J48" s="108"/>
      <c r="K48" s="108"/>
      <c r="L48" s="108"/>
      <c r="M48" s="108"/>
      <c r="N48" s="110" t="s">
        <v>34</v>
      </c>
      <c r="O48" s="110"/>
      <c r="P48" s="110"/>
      <c r="Q48" s="110"/>
      <c r="R48" s="110"/>
      <c r="S48" s="110"/>
      <c r="T48" s="110"/>
    </row>
    <row r="49" spans="2:20" hidden="1">
      <c r="B49" s="39"/>
      <c r="C49" s="55"/>
      <c r="D49" s="55"/>
      <c r="E49" s="56"/>
      <c r="F49" s="56"/>
      <c r="G49" s="56"/>
      <c r="H49" s="57"/>
      <c r="I49" s="58"/>
      <c r="J49" s="58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0" hidden="1">
      <c r="B50" s="109" t="s">
        <v>35</v>
      </c>
      <c r="C50" s="109"/>
      <c r="D50" s="111" t="s">
        <v>36</v>
      </c>
      <c r="E50" s="111"/>
      <c r="F50" s="111"/>
      <c r="G50" s="111"/>
      <c r="H50" s="111"/>
      <c r="I50" s="58"/>
      <c r="J50" s="58"/>
      <c r="K50" s="44"/>
      <c r="L50" s="44"/>
      <c r="M50" s="44"/>
      <c r="N50" s="44"/>
      <c r="O50" s="44"/>
      <c r="P50" s="44"/>
      <c r="Q50" s="44"/>
      <c r="R50" s="44"/>
      <c r="S50" s="44"/>
      <c r="T50" s="44"/>
    </row>
    <row r="51" spans="2:20" hidden="1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2:20" hidden="1"/>
    <row r="53" spans="2:20" hidden="1"/>
    <row r="54" spans="2:20" hidden="1"/>
    <row r="55" spans="2:20" hidden="1"/>
    <row r="56" spans="2:20" hidden="1"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 t="s">
        <v>38</v>
      </c>
      <c r="O56" s="106"/>
      <c r="P56" s="106"/>
      <c r="Q56" s="106"/>
      <c r="R56" s="106"/>
      <c r="S56" s="106"/>
      <c r="T56" s="106"/>
    </row>
    <row r="57" spans="2:20" hidden="1"/>
    <row r="58" spans="2:20" hidden="1"/>
  </sheetData>
  <sheetProtection formatCells="0" formatColumns="0" formatRows="0" insertColumns="0" insertRows="0" insertHyperlinks="0" deleteColumns="0" deleteRows="0" sort="0" autoFilter="0" pivotTables="0"/>
  <autoFilter ref="A8:AL28">
    <filterColumn colId="3" showButton="0"/>
    <filterColumn colId="12"/>
  </autoFilter>
  <mergeCells count="58">
    <mergeCell ref="B48:G48"/>
    <mergeCell ref="H48:M48"/>
    <mergeCell ref="N48:T48"/>
    <mergeCell ref="B50:C50"/>
    <mergeCell ref="D50:H50"/>
    <mergeCell ref="B56:D56"/>
    <mergeCell ref="E56:G56"/>
    <mergeCell ref="H56:M56"/>
    <mergeCell ref="N56:T56"/>
    <mergeCell ref="J36:T36"/>
    <mergeCell ref="B37:H37"/>
    <mergeCell ref="J37:T37"/>
    <mergeCell ref="B39:C39"/>
    <mergeCell ref="D39:H39"/>
    <mergeCell ref="B45:C45"/>
    <mergeCell ref="D45:I45"/>
    <mergeCell ref="J45:T45"/>
    <mergeCell ref="B9:G9"/>
    <mergeCell ref="B30:C30"/>
    <mergeCell ref="G31:O31"/>
    <mergeCell ref="G32:O32"/>
    <mergeCell ref="G33:O33"/>
    <mergeCell ref="J35:T35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28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33 AL2:AL8 X2:AK3 W4:AK8 V10:W2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51"/>
  <sheetViews>
    <sheetView workbookViewId="0">
      <pane ySplit="3" topLeftCell="A13" activePane="bottomLeft" state="frozen"/>
      <selection sqref="A1:A1048576"/>
      <selection pane="bottomLeft" activeCell="B21" sqref="B21:T21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151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12</v>
      </c>
      <c r="Z8" s="63">
        <f>COUNTIF($S$9:$S$81,"Khiển trách")</f>
        <v>0</v>
      </c>
      <c r="AA8" s="63">
        <f>COUNTIF($S$9:$S$81,"Cảnh cáo")</f>
        <v>0</v>
      </c>
      <c r="AB8" s="63">
        <f>COUNTIF($S$9:$S$81,"Đình chỉ thi")</f>
        <v>0</v>
      </c>
      <c r="AC8" s="70">
        <f>+($Z$8+$AA$8+$AB$8)/$Y$8*100%</f>
        <v>0</v>
      </c>
      <c r="AD8" s="63">
        <f>SUM(COUNTIF($S$9:$S$79,"Vắng"),COUNTIF($S$9:$S$79,"Vắng có phép"))</f>
        <v>0</v>
      </c>
      <c r="AE8" s="71">
        <f>+$AD$8/$Y$8</f>
        <v>0</v>
      </c>
      <c r="AF8" s="72">
        <f>COUNTIF($V$9:$V$79,"Thi lại")</f>
        <v>0</v>
      </c>
      <c r="AG8" s="71">
        <f>+$AF$8/$Y$8</f>
        <v>0</v>
      </c>
      <c r="AH8" s="72">
        <f>COUNTIF($V$9:$V$80,"Học lại")</f>
        <v>0</v>
      </c>
      <c r="AI8" s="71">
        <f>+$AH$8/$Y$8</f>
        <v>0</v>
      </c>
      <c r="AJ8" s="63">
        <f>COUNTIF($V$10:$V$80,"Đạt")</f>
        <v>12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254</v>
      </c>
      <c r="D10" s="17" t="s">
        <v>255</v>
      </c>
      <c r="E10" s="18" t="s">
        <v>256</v>
      </c>
      <c r="F10" s="19" t="s">
        <v>257</v>
      </c>
      <c r="G10" s="16" t="s">
        <v>161</v>
      </c>
      <c r="H10" s="20">
        <v>8</v>
      </c>
      <c r="I10" s="20">
        <v>7</v>
      </c>
      <c r="J10" s="20">
        <v>9</v>
      </c>
      <c r="K10" s="20">
        <v>9</v>
      </c>
      <c r="L10" s="21"/>
      <c r="M10" s="21"/>
      <c r="N10" s="21"/>
      <c r="O10" s="21"/>
      <c r="P10" s="22">
        <v>9</v>
      </c>
      <c r="Q10" s="23">
        <f t="shared" ref="Q10:Q21" si="0">ROUND(SUMPRODUCT(H10:P10,$H$9:$P$9)/100,1)</f>
        <v>8.6999999999999993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21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258</v>
      </c>
      <c r="D11" s="28" t="s">
        <v>71</v>
      </c>
      <c r="E11" s="29" t="s">
        <v>60</v>
      </c>
      <c r="F11" s="30" t="s">
        <v>259</v>
      </c>
      <c r="G11" s="27" t="s">
        <v>161</v>
      </c>
      <c r="H11" s="31">
        <v>8</v>
      </c>
      <c r="I11" s="31">
        <v>1</v>
      </c>
      <c r="J11" s="31">
        <v>5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7.7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2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260</v>
      </c>
      <c r="D12" s="28" t="s">
        <v>261</v>
      </c>
      <c r="E12" s="29" t="s">
        <v>125</v>
      </c>
      <c r="F12" s="30" t="s">
        <v>262</v>
      </c>
      <c r="G12" s="27" t="s">
        <v>161</v>
      </c>
      <c r="H12" s="31">
        <v>9</v>
      </c>
      <c r="I12" s="31">
        <v>7</v>
      </c>
      <c r="J12" s="31">
        <v>8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8.6999999999999993</v>
      </c>
      <c r="R12" s="35" t="str">
        <f t="shared" ref="R12:R2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21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263</v>
      </c>
      <c r="D13" s="28" t="s">
        <v>264</v>
      </c>
      <c r="E13" s="29" t="s">
        <v>125</v>
      </c>
      <c r="F13" s="30" t="s">
        <v>265</v>
      </c>
      <c r="G13" s="27" t="s">
        <v>161</v>
      </c>
      <c r="H13" s="31">
        <v>9</v>
      </c>
      <c r="I13" s="31">
        <v>9</v>
      </c>
      <c r="J13" s="31">
        <v>7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8.8000000000000007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266</v>
      </c>
      <c r="D14" s="28" t="s">
        <v>267</v>
      </c>
      <c r="E14" s="29" t="s">
        <v>105</v>
      </c>
      <c r="F14" s="30" t="s">
        <v>73</v>
      </c>
      <c r="G14" s="27" t="s">
        <v>161</v>
      </c>
      <c r="H14" s="31">
        <v>8</v>
      </c>
      <c r="I14" s="31">
        <v>7</v>
      </c>
      <c r="J14" s="31">
        <v>7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8.5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268</v>
      </c>
      <c r="D15" s="28" t="s">
        <v>269</v>
      </c>
      <c r="E15" s="29" t="s">
        <v>67</v>
      </c>
      <c r="F15" s="30" t="s">
        <v>270</v>
      </c>
      <c r="G15" s="27" t="s">
        <v>161</v>
      </c>
      <c r="H15" s="31">
        <v>8</v>
      </c>
      <c r="I15" s="31">
        <v>9</v>
      </c>
      <c r="J15" s="31">
        <v>7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8.6999999999999993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271</v>
      </c>
      <c r="D16" s="28" t="s">
        <v>119</v>
      </c>
      <c r="E16" s="29" t="s">
        <v>98</v>
      </c>
      <c r="F16" s="30" t="s">
        <v>272</v>
      </c>
      <c r="G16" s="27" t="s">
        <v>161</v>
      </c>
      <c r="H16" s="31">
        <v>9</v>
      </c>
      <c r="I16" s="31">
        <v>9</v>
      </c>
      <c r="J16" s="31">
        <v>7</v>
      </c>
      <c r="K16" s="31">
        <v>9</v>
      </c>
      <c r="L16" s="38"/>
      <c r="M16" s="38"/>
      <c r="N16" s="38"/>
      <c r="O16" s="38"/>
      <c r="P16" s="33">
        <v>9</v>
      </c>
      <c r="Q16" s="34">
        <f t="shared" si="0"/>
        <v>8.8000000000000007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5" customHeight="1">
      <c r="B17" s="26">
        <v>8</v>
      </c>
      <c r="C17" s="27" t="s">
        <v>273</v>
      </c>
      <c r="D17" s="28" t="s">
        <v>274</v>
      </c>
      <c r="E17" s="29" t="s">
        <v>275</v>
      </c>
      <c r="F17" s="30" t="s">
        <v>276</v>
      </c>
      <c r="G17" s="27" t="s">
        <v>161</v>
      </c>
      <c r="H17" s="31">
        <v>8</v>
      </c>
      <c r="I17" s="31">
        <v>7</v>
      </c>
      <c r="J17" s="31">
        <v>7</v>
      </c>
      <c r="K17" s="31">
        <v>9</v>
      </c>
      <c r="L17" s="38"/>
      <c r="M17" s="38"/>
      <c r="N17" s="38"/>
      <c r="O17" s="38"/>
      <c r="P17" s="33">
        <v>9</v>
      </c>
      <c r="Q17" s="34">
        <f t="shared" si="0"/>
        <v>8.5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5" customHeight="1">
      <c r="B18" s="26">
        <v>9</v>
      </c>
      <c r="C18" s="27" t="s">
        <v>277</v>
      </c>
      <c r="D18" s="28" t="s">
        <v>89</v>
      </c>
      <c r="E18" s="29" t="s">
        <v>69</v>
      </c>
      <c r="F18" s="30" t="s">
        <v>147</v>
      </c>
      <c r="G18" s="27" t="s">
        <v>161</v>
      </c>
      <c r="H18" s="31">
        <v>9</v>
      </c>
      <c r="I18" s="31">
        <v>7</v>
      </c>
      <c r="J18" s="31">
        <v>7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8.6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5" customHeight="1">
      <c r="B19" s="26">
        <v>10</v>
      </c>
      <c r="C19" s="27" t="s">
        <v>278</v>
      </c>
      <c r="D19" s="28" t="s">
        <v>140</v>
      </c>
      <c r="E19" s="29" t="s">
        <v>81</v>
      </c>
      <c r="F19" s="30" t="s">
        <v>279</v>
      </c>
      <c r="G19" s="27" t="s">
        <v>161</v>
      </c>
      <c r="H19" s="31">
        <v>8</v>
      </c>
      <c r="I19" s="31">
        <v>7</v>
      </c>
      <c r="J19" s="31">
        <v>8</v>
      </c>
      <c r="K19" s="31">
        <v>9</v>
      </c>
      <c r="L19" s="38"/>
      <c r="M19" s="38"/>
      <c r="N19" s="38"/>
      <c r="O19" s="38"/>
      <c r="P19" s="33">
        <v>9</v>
      </c>
      <c r="Q19" s="34">
        <f t="shared" si="0"/>
        <v>8.6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5" customHeight="1">
      <c r="B20" s="26">
        <v>11</v>
      </c>
      <c r="C20" s="27" t="s">
        <v>280</v>
      </c>
      <c r="D20" s="28" t="s">
        <v>139</v>
      </c>
      <c r="E20" s="29" t="s">
        <v>114</v>
      </c>
      <c r="F20" s="30" t="s">
        <v>281</v>
      </c>
      <c r="G20" s="27" t="s">
        <v>161</v>
      </c>
      <c r="H20" s="31">
        <v>9</v>
      </c>
      <c r="I20" s="31">
        <v>7</v>
      </c>
      <c r="J20" s="31">
        <v>1</v>
      </c>
      <c r="K20" s="31">
        <v>9</v>
      </c>
      <c r="L20" s="38"/>
      <c r="M20" s="38"/>
      <c r="N20" s="38"/>
      <c r="O20" s="38"/>
      <c r="P20" s="33">
        <v>9</v>
      </c>
      <c r="Q20" s="34">
        <f t="shared" si="0"/>
        <v>8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5" customHeight="1">
      <c r="B21" s="92">
        <v>12</v>
      </c>
      <c r="C21" s="93" t="s">
        <v>282</v>
      </c>
      <c r="D21" s="94" t="s">
        <v>66</v>
      </c>
      <c r="E21" s="95" t="s">
        <v>283</v>
      </c>
      <c r="F21" s="96" t="s">
        <v>284</v>
      </c>
      <c r="G21" s="93" t="s">
        <v>161</v>
      </c>
      <c r="H21" s="97">
        <v>7</v>
      </c>
      <c r="I21" s="97">
        <v>8</v>
      </c>
      <c r="J21" s="97">
        <v>10</v>
      </c>
      <c r="K21" s="97">
        <v>9</v>
      </c>
      <c r="L21" s="98"/>
      <c r="M21" s="98"/>
      <c r="N21" s="98"/>
      <c r="O21" s="98"/>
      <c r="P21" s="99">
        <v>9</v>
      </c>
      <c r="Q21" s="100">
        <f t="shared" si="0"/>
        <v>8.8000000000000007</v>
      </c>
      <c r="R21" s="101" t="str">
        <f t="shared" si="3"/>
        <v>A</v>
      </c>
      <c r="S21" s="102" t="str">
        <f t="shared" si="1"/>
        <v>Giỏi</v>
      </c>
      <c r="T21" s="103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7.5" customHeight="1">
      <c r="A22" s="2"/>
      <c r="B22" s="39"/>
      <c r="C22" s="40"/>
      <c r="D22" s="40"/>
      <c r="E22" s="41"/>
      <c r="F22" s="41"/>
      <c r="G22" s="41"/>
      <c r="H22" s="42"/>
      <c r="I22" s="43"/>
      <c r="J22" s="4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3"/>
    </row>
    <row r="23" spans="1:38" ht="16.5">
      <c r="A23" s="2"/>
      <c r="B23" s="123" t="s">
        <v>26</v>
      </c>
      <c r="C23" s="123"/>
      <c r="D23" s="40"/>
      <c r="E23" s="41"/>
      <c r="F23" s="41"/>
      <c r="G23" s="41"/>
      <c r="H23" s="42"/>
      <c r="I23" s="43"/>
      <c r="J23" s="4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3"/>
    </row>
    <row r="24" spans="1:38" ht="16.5" customHeight="1">
      <c r="A24" s="2"/>
      <c r="B24" s="45" t="s">
        <v>27</v>
      </c>
      <c r="C24" s="45"/>
      <c r="D24" s="46">
        <f>+$Y$8</f>
        <v>12</v>
      </c>
      <c r="E24" s="47" t="s">
        <v>28</v>
      </c>
      <c r="F24" s="47"/>
      <c r="G24" s="114" t="s">
        <v>29</v>
      </c>
      <c r="H24" s="114"/>
      <c r="I24" s="114"/>
      <c r="J24" s="114"/>
      <c r="K24" s="114"/>
      <c r="L24" s="114"/>
      <c r="M24" s="114"/>
      <c r="N24" s="114"/>
      <c r="O24" s="114"/>
      <c r="P24" s="48">
        <f>$Y$8 -COUNTIF($T$9:$T$211,"Vắng") -COUNTIF($T$9:$T$211,"Vắng có phép") - COUNTIF($T$9:$T$211,"Đình chỉ thi") - COUNTIF($T$9:$T$211,"Không đủ ĐKDT")</f>
        <v>12</v>
      </c>
      <c r="Q24" s="48"/>
      <c r="R24" s="49"/>
      <c r="S24" s="50"/>
      <c r="T24" s="50" t="s">
        <v>28</v>
      </c>
      <c r="U24" s="3"/>
    </row>
    <row r="25" spans="1:38" ht="16.5" customHeight="1">
      <c r="A25" s="2"/>
      <c r="B25" s="45" t="s">
        <v>30</v>
      </c>
      <c r="C25" s="45"/>
      <c r="D25" s="46">
        <f>+$AJ$8</f>
        <v>12</v>
      </c>
      <c r="E25" s="47" t="s">
        <v>28</v>
      </c>
      <c r="F25" s="47"/>
      <c r="G25" s="114" t="s">
        <v>31</v>
      </c>
      <c r="H25" s="114"/>
      <c r="I25" s="114"/>
      <c r="J25" s="114"/>
      <c r="K25" s="114"/>
      <c r="L25" s="114"/>
      <c r="M25" s="114"/>
      <c r="N25" s="114"/>
      <c r="O25" s="114"/>
      <c r="P25" s="51">
        <f>COUNTIF($T$9:$T$87,"Vắng")</f>
        <v>0</v>
      </c>
      <c r="Q25" s="51"/>
      <c r="R25" s="52"/>
      <c r="S25" s="50"/>
      <c r="T25" s="50" t="s">
        <v>28</v>
      </c>
      <c r="U25" s="3"/>
    </row>
    <row r="26" spans="1:38" ht="16.5" customHeight="1">
      <c r="A26" s="2"/>
      <c r="B26" s="45" t="s">
        <v>51</v>
      </c>
      <c r="C26" s="45"/>
      <c r="D26" s="85">
        <f>COUNTIF(V10:V21,"Học lại")</f>
        <v>0</v>
      </c>
      <c r="E26" s="47" t="s">
        <v>28</v>
      </c>
      <c r="F26" s="47"/>
      <c r="G26" s="114" t="s">
        <v>52</v>
      </c>
      <c r="H26" s="114"/>
      <c r="I26" s="114"/>
      <c r="J26" s="114"/>
      <c r="K26" s="114"/>
      <c r="L26" s="114"/>
      <c r="M26" s="114"/>
      <c r="N26" s="114"/>
      <c r="O26" s="114"/>
      <c r="P26" s="48">
        <f>COUNTIF($T$9:$T$87,"Vắng có phép")</f>
        <v>0</v>
      </c>
      <c r="Q26" s="48"/>
      <c r="R26" s="49"/>
      <c r="S26" s="50"/>
      <c r="T26" s="50" t="s">
        <v>28</v>
      </c>
      <c r="U26" s="3"/>
    </row>
    <row r="27" spans="1:38" ht="3" customHeight="1">
      <c r="A27" s="2"/>
      <c r="B27" s="39"/>
      <c r="C27" s="40"/>
      <c r="D27" s="40"/>
      <c r="E27" s="41"/>
      <c r="F27" s="41"/>
      <c r="G27" s="41"/>
      <c r="H27" s="42"/>
      <c r="I27" s="43"/>
      <c r="J27" s="43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3"/>
    </row>
    <row r="28" spans="1:38">
      <c r="B28" s="86" t="s">
        <v>32</v>
      </c>
      <c r="C28" s="86"/>
      <c r="D28" s="87">
        <f>COUNTIF(V10:V21,"Thi lại")</f>
        <v>0</v>
      </c>
      <c r="E28" s="88" t="s">
        <v>28</v>
      </c>
      <c r="F28" s="3"/>
      <c r="G28" s="3"/>
      <c r="H28" s="3"/>
      <c r="I28" s="3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3"/>
    </row>
    <row r="29" spans="1:38">
      <c r="B29" s="86"/>
      <c r="C29" s="86"/>
      <c r="D29" s="87"/>
      <c r="E29" s="88"/>
      <c r="F29" s="3"/>
      <c r="G29" s="3"/>
      <c r="H29" s="3"/>
      <c r="I29" s="3"/>
      <c r="J29" s="112" t="s">
        <v>153</v>
      </c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3"/>
    </row>
    <row r="30" spans="1:38">
      <c r="A30" s="53"/>
      <c r="B30" s="109" t="s">
        <v>33</v>
      </c>
      <c r="C30" s="109"/>
      <c r="D30" s="109"/>
      <c r="E30" s="109"/>
      <c r="F30" s="109"/>
      <c r="G30" s="109"/>
      <c r="H30" s="109"/>
      <c r="I30" s="54"/>
      <c r="J30" s="113" t="s">
        <v>34</v>
      </c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3"/>
    </row>
    <row r="31" spans="1:38" ht="4.5" customHeight="1">
      <c r="A31" s="2"/>
      <c r="B31" s="39"/>
      <c r="C31" s="55"/>
      <c r="D31" s="55"/>
      <c r="E31" s="56"/>
      <c r="F31" s="56"/>
      <c r="G31" s="56"/>
      <c r="H31" s="57"/>
      <c r="I31" s="58"/>
      <c r="J31" s="58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38" s="2" customFormat="1">
      <c r="B32" s="109" t="s">
        <v>35</v>
      </c>
      <c r="C32" s="109"/>
      <c r="D32" s="111" t="s">
        <v>36</v>
      </c>
      <c r="E32" s="111"/>
      <c r="F32" s="111"/>
      <c r="G32" s="111"/>
      <c r="H32" s="111"/>
      <c r="I32" s="58"/>
      <c r="J32" s="58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  <c r="V32" s="62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62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62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62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9.7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62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3.75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8" customHeight="1">
      <c r="A38" s="1"/>
      <c r="B38" s="107" t="s">
        <v>37</v>
      </c>
      <c r="C38" s="107"/>
      <c r="D38" s="107" t="s">
        <v>54</v>
      </c>
      <c r="E38" s="107"/>
      <c r="F38" s="107"/>
      <c r="G38" s="107"/>
      <c r="H38" s="107"/>
      <c r="I38" s="107"/>
      <c r="J38" s="107" t="s">
        <v>38</v>
      </c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3"/>
      <c r="V38" s="62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4.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6.75" hidden="1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ht="38.25" hidden="1" customHeight="1">
      <c r="B41" s="108" t="s">
        <v>49</v>
      </c>
      <c r="C41" s="109"/>
      <c r="D41" s="109"/>
      <c r="E41" s="109"/>
      <c r="F41" s="109"/>
      <c r="G41" s="109"/>
      <c r="H41" s="108" t="s">
        <v>50</v>
      </c>
      <c r="I41" s="108"/>
      <c r="J41" s="108"/>
      <c r="K41" s="108"/>
      <c r="L41" s="108"/>
      <c r="M41" s="108"/>
      <c r="N41" s="110" t="s">
        <v>34</v>
      </c>
      <c r="O41" s="110"/>
      <c r="P41" s="110"/>
      <c r="Q41" s="110"/>
      <c r="R41" s="110"/>
      <c r="S41" s="110"/>
      <c r="T41" s="110"/>
    </row>
    <row r="42" spans="1:38" hidden="1">
      <c r="B42" s="39"/>
      <c r="C42" s="55"/>
      <c r="D42" s="55"/>
      <c r="E42" s="56"/>
      <c r="F42" s="56"/>
      <c r="G42" s="56"/>
      <c r="H42" s="57"/>
      <c r="I42" s="58"/>
      <c r="J42" s="58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38" hidden="1">
      <c r="B43" s="109" t="s">
        <v>35</v>
      </c>
      <c r="C43" s="109"/>
      <c r="D43" s="111" t="s">
        <v>36</v>
      </c>
      <c r="E43" s="111"/>
      <c r="F43" s="111"/>
      <c r="G43" s="111"/>
      <c r="H43" s="111"/>
      <c r="I43" s="58"/>
      <c r="J43" s="58"/>
      <c r="K43" s="44"/>
      <c r="L43" s="44"/>
      <c r="M43" s="44"/>
      <c r="N43" s="44"/>
      <c r="O43" s="44"/>
      <c r="P43" s="44"/>
      <c r="Q43" s="44"/>
      <c r="R43" s="44"/>
      <c r="S43" s="44"/>
      <c r="T43" s="44"/>
    </row>
    <row r="44" spans="1:38" hidden="1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38" hidden="1"/>
    <row r="46" spans="1:38" hidden="1"/>
    <row r="47" spans="1:38" hidden="1"/>
    <row r="48" spans="1:38" hidden="1"/>
    <row r="49" spans="2:20" hidden="1"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 t="s">
        <v>38</v>
      </c>
      <c r="O49" s="106"/>
      <c r="P49" s="106"/>
      <c r="Q49" s="106"/>
      <c r="R49" s="106"/>
      <c r="S49" s="106"/>
      <c r="T49" s="106"/>
    </row>
    <row r="50" spans="2:20" hidden="1"/>
    <row r="51" spans="2:20" hidden="1"/>
  </sheetData>
  <sheetProtection formatCells="0" formatColumns="0" formatRows="0" insertColumns="0" insertRows="0" insertHyperlinks="0" deleteColumns="0" deleteRows="0" sort="0" autoFilter="0" pivotTables="0"/>
  <autoFilter ref="A8:AL21">
    <filterColumn colId="3" showButton="0"/>
    <filterColumn colId="12"/>
  </autoFilter>
  <mergeCells count="58">
    <mergeCell ref="B41:G41"/>
    <mergeCell ref="H41:M41"/>
    <mergeCell ref="N41:T41"/>
    <mergeCell ref="B43:C43"/>
    <mergeCell ref="D43:H43"/>
    <mergeCell ref="B49:D49"/>
    <mergeCell ref="E49:G49"/>
    <mergeCell ref="H49:M49"/>
    <mergeCell ref="N49:T49"/>
    <mergeCell ref="J29:T29"/>
    <mergeCell ref="B30:H30"/>
    <mergeCell ref="J30:T30"/>
    <mergeCell ref="B32:C32"/>
    <mergeCell ref="D32:H32"/>
    <mergeCell ref="B38:C38"/>
    <mergeCell ref="D38:I38"/>
    <mergeCell ref="J38:T38"/>
    <mergeCell ref="B9:G9"/>
    <mergeCell ref="B23:C23"/>
    <mergeCell ref="G24:O24"/>
    <mergeCell ref="G25:O25"/>
    <mergeCell ref="G26:O26"/>
    <mergeCell ref="J28:T28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21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26 AL2:AL8 X2:AK3 W4:AK8 V10:W21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51"/>
  <sheetViews>
    <sheetView workbookViewId="0">
      <pane ySplit="3" topLeftCell="A13" activePane="bottomLeft" state="frozen"/>
      <selection sqref="A1:A1048576"/>
      <selection pane="bottomLeft" activeCell="B21" sqref="B21:T21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151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12</v>
      </c>
      <c r="Z8" s="63">
        <f>COUNTIF($S$9:$S$81,"Khiển trách")</f>
        <v>0</v>
      </c>
      <c r="AA8" s="63">
        <f>COUNTIF($S$9:$S$81,"Cảnh cáo")</f>
        <v>0</v>
      </c>
      <c r="AB8" s="63">
        <f>COUNTIF($S$9:$S$81,"Đình chỉ thi")</f>
        <v>0</v>
      </c>
      <c r="AC8" s="70">
        <f>+($Z$8+$AA$8+$AB$8)/$Y$8*100%</f>
        <v>0</v>
      </c>
      <c r="AD8" s="63">
        <f>SUM(COUNTIF($S$9:$S$79,"Vắng"),COUNTIF($S$9:$S$79,"Vắng có phép"))</f>
        <v>0</v>
      </c>
      <c r="AE8" s="71">
        <f>+$AD$8/$Y$8</f>
        <v>0</v>
      </c>
      <c r="AF8" s="72">
        <f>COUNTIF($V$9:$V$79,"Thi lại")</f>
        <v>0</v>
      </c>
      <c r="AG8" s="71">
        <f>+$AF$8/$Y$8</f>
        <v>0</v>
      </c>
      <c r="AH8" s="72">
        <f>COUNTIF($V$9:$V$80,"Học lại")</f>
        <v>0</v>
      </c>
      <c r="AI8" s="71">
        <f>+$AH$8/$Y$8</f>
        <v>0</v>
      </c>
      <c r="AJ8" s="63">
        <f>COUNTIF($V$10:$V$80,"Đạt")</f>
        <v>12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220</v>
      </c>
      <c r="D10" s="17" t="s">
        <v>84</v>
      </c>
      <c r="E10" s="18" t="s">
        <v>221</v>
      </c>
      <c r="F10" s="19" t="s">
        <v>222</v>
      </c>
      <c r="G10" s="16" t="s">
        <v>157</v>
      </c>
      <c r="H10" s="20">
        <v>8</v>
      </c>
      <c r="I10" s="20">
        <v>9</v>
      </c>
      <c r="J10" s="20">
        <v>6</v>
      </c>
      <c r="K10" s="20">
        <v>9</v>
      </c>
      <c r="L10" s="21"/>
      <c r="M10" s="21"/>
      <c r="N10" s="21"/>
      <c r="O10" s="21"/>
      <c r="P10" s="22">
        <v>9</v>
      </c>
      <c r="Q10" s="23">
        <f t="shared" ref="Q10:Q21" si="0">ROUND(SUMPRODUCT(H10:P10,$H$9:$P$9)/100,1)</f>
        <v>8.6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21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223</v>
      </c>
      <c r="D11" s="28" t="s">
        <v>224</v>
      </c>
      <c r="E11" s="29" t="s">
        <v>120</v>
      </c>
      <c r="F11" s="30" t="s">
        <v>225</v>
      </c>
      <c r="G11" s="27" t="s">
        <v>157</v>
      </c>
      <c r="H11" s="31">
        <v>8</v>
      </c>
      <c r="I11" s="31">
        <v>7</v>
      </c>
      <c r="J11" s="31">
        <v>1</v>
      </c>
      <c r="K11" s="31">
        <v>8.5</v>
      </c>
      <c r="L11" s="32"/>
      <c r="M11" s="32"/>
      <c r="N11" s="32"/>
      <c r="O11" s="32"/>
      <c r="P11" s="33">
        <v>8.5</v>
      </c>
      <c r="Q11" s="34">
        <f t="shared" si="0"/>
        <v>7.6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2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226</v>
      </c>
      <c r="D12" s="28" t="s">
        <v>227</v>
      </c>
      <c r="E12" s="29" t="s">
        <v>60</v>
      </c>
      <c r="F12" s="30" t="s">
        <v>228</v>
      </c>
      <c r="G12" s="27" t="s">
        <v>157</v>
      </c>
      <c r="H12" s="31">
        <v>9</v>
      </c>
      <c r="I12" s="31">
        <v>8</v>
      </c>
      <c r="J12" s="31">
        <v>10</v>
      </c>
      <c r="K12" s="31">
        <v>8.5</v>
      </c>
      <c r="L12" s="38"/>
      <c r="M12" s="38"/>
      <c r="N12" s="38"/>
      <c r="O12" s="38"/>
      <c r="P12" s="33">
        <v>8.5</v>
      </c>
      <c r="Q12" s="34">
        <f t="shared" si="0"/>
        <v>8.6999999999999993</v>
      </c>
      <c r="R12" s="35" t="str">
        <f t="shared" ref="R12:R2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21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229</v>
      </c>
      <c r="D13" s="28" t="s">
        <v>87</v>
      </c>
      <c r="E13" s="29" t="s">
        <v>125</v>
      </c>
      <c r="F13" s="30" t="s">
        <v>230</v>
      </c>
      <c r="G13" s="27" t="s">
        <v>157</v>
      </c>
      <c r="H13" s="31">
        <v>9</v>
      </c>
      <c r="I13" s="31">
        <v>9</v>
      </c>
      <c r="J13" s="31">
        <v>10</v>
      </c>
      <c r="K13" s="31">
        <v>9.5000000000000018</v>
      </c>
      <c r="L13" s="38"/>
      <c r="M13" s="38"/>
      <c r="N13" s="38"/>
      <c r="O13" s="38"/>
      <c r="P13" s="33">
        <v>9.5</v>
      </c>
      <c r="Q13" s="34">
        <f t="shared" si="0"/>
        <v>9.5</v>
      </c>
      <c r="R13" s="35" t="str">
        <f t="shared" si="3"/>
        <v>A+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231</v>
      </c>
      <c r="D14" s="28" t="s">
        <v>136</v>
      </c>
      <c r="E14" s="29" t="s">
        <v>104</v>
      </c>
      <c r="F14" s="30" t="s">
        <v>232</v>
      </c>
      <c r="G14" s="27" t="s">
        <v>157</v>
      </c>
      <c r="H14" s="31">
        <v>9</v>
      </c>
      <c r="I14" s="31">
        <v>8</v>
      </c>
      <c r="J14" s="31">
        <v>10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9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233</v>
      </c>
      <c r="D15" s="28" t="s">
        <v>234</v>
      </c>
      <c r="E15" s="29" t="s">
        <v>235</v>
      </c>
      <c r="F15" s="30" t="s">
        <v>236</v>
      </c>
      <c r="G15" s="27" t="s">
        <v>157</v>
      </c>
      <c r="H15" s="31">
        <v>8</v>
      </c>
      <c r="I15" s="31">
        <v>8</v>
      </c>
      <c r="J15" s="31">
        <v>6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8.5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237</v>
      </c>
      <c r="D16" s="28" t="s">
        <v>238</v>
      </c>
      <c r="E16" s="29" t="s">
        <v>77</v>
      </c>
      <c r="F16" s="30" t="s">
        <v>239</v>
      </c>
      <c r="G16" s="27" t="s">
        <v>157</v>
      </c>
      <c r="H16" s="31">
        <v>9</v>
      </c>
      <c r="I16" s="31">
        <v>9</v>
      </c>
      <c r="J16" s="31">
        <v>10</v>
      </c>
      <c r="K16" s="31">
        <v>8.5</v>
      </c>
      <c r="L16" s="38"/>
      <c r="M16" s="38"/>
      <c r="N16" s="38"/>
      <c r="O16" s="38"/>
      <c r="P16" s="33">
        <v>8.5</v>
      </c>
      <c r="Q16" s="34">
        <f t="shared" si="0"/>
        <v>8.8000000000000007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5" customHeight="1">
      <c r="B17" s="26">
        <v>8</v>
      </c>
      <c r="C17" s="27" t="s">
        <v>240</v>
      </c>
      <c r="D17" s="28" t="s">
        <v>241</v>
      </c>
      <c r="E17" s="29" t="s">
        <v>68</v>
      </c>
      <c r="F17" s="30" t="s">
        <v>242</v>
      </c>
      <c r="G17" s="27" t="s">
        <v>157</v>
      </c>
      <c r="H17" s="31">
        <v>8</v>
      </c>
      <c r="I17" s="31">
        <v>8</v>
      </c>
      <c r="J17" s="31">
        <v>8</v>
      </c>
      <c r="K17" s="31">
        <v>9</v>
      </c>
      <c r="L17" s="38"/>
      <c r="M17" s="38"/>
      <c r="N17" s="38"/>
      <c r="O17" s="38"/>
      <c r="P17" s="33">
        <v>9</v>
      </c>
      <c r="Q17" s="34">
        <f t="shared" si="0"/>
        <v>8.6999999999999993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5" customHeight="1">
      <c r="B18" s="26">
        <v>9</v>
      </c>
      <c r="C18" s="27" t="s">
        <v>243</v>
      </c>
      <c r="D18" s="28" t="s">
        <v>61</v>
      </c>
      <c r="E18" s="29" t="s">
        <v>90</v>
      </c>
      <c r="F18" s="30" t="s">
        <v>244</v>
      </c>
      <c r="G18" s="27" t="s">
        <v>157</v>
      </c>
      <c r="H18" s="31">
        <v>8</v>
      </c>
      <c r="I18" s="31">
        <v>8</v>
      </c>
      <c r="J18" s="31">
        <v>10</v>
      </c>
      <c r="K18" s="31">
        <v>9.5000000000000018</v>
      </c>
      <c r="L18" s="38"/>
      <c r="M18" s="38"/>
      <c r="N18" s="38"/>
      <c r="O18" s="38"/>
      <c r="P18" s="33">
        <v>9.5</v>
      </c>
      <c r="Q18" s="34">
        <f t="shared" si="0"/>
        <v>9.3000000000000007</v>
      </c>
      <c r="R18" s="35" t="str">
        <f t="shared" si="3"/>
        <v>A+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5" customHeight="1">
      <c r="B19" s="26">
        <v>10</v>
      </c>
      <c r="C19" s="27" t="s">
        <v>245</v>
      </c>
      <c r="D19" s="28" t="s">
        <v>91</v>
      </c>
      <c r="E19" s="29" t="s">
        <v>246</v>
      </c>
      <c r="F19" s="30" t="s">
        <v>247</v>
      </c>
      <c r="G19" s="27" t="s">
        <v>161</v>
      </c>
      <c r="H19" s="31">
        <v>9</v>
      </c>
      <c r="I19" s="31">
        <v>9</v>
      </c>
      <c r="J19" s="31">
        <v>8</v>
      </c>
      <c r="K19" s="31">
        <v>8</v>
      </c>
      <c r="L19" s="38"/>
      <c r="M19" s="38"/>
      <c r="N19" s="38"/>
      <c r="O19" s="38"/>
      <c r="P19" s="33">
        <v>8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5" customHeight="1">
      <c r="B20" s="26">
        <v>11</v>
      </c>
      <c r="C20" s="27" t="s">
        <v>248</v>
      </c>
      <c r="D20" s="28" t="s">
        <v>249</v>
      </c>
      <c r="E20" s="29" t="s">
        <v>250</v>
      </c>
      <c r="F20" s="30" t="s">
        <v>251</v>
      </c>
      <c r="G20" s="27" t="s">
        <v>157</v>
      </c>
      <c r="H20" s="31">
        <v>9</v>
      </c>
      <c r="I20" s="31">
        <v>9</v>
      </c>
      <c r="J20" s="31">
        <v>9</v>
      </c>
      <c r="K20" s="31">
        <v>10</v>
      </c>
      <c r="L20" s="38"/>
      <c r="M20" s="38"/>
      <c r="N20" s="38"/>
      <c r="O20" s="38"/>
      <c r="P20" s="33">
        <v>10</v>
      </c>
      <c r="Q20" s="34">
        <f t="shared" si="0"/>
        <v>9.6999999999999993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5" customHeight="1">
      <c r="B21" s="92">
        <v>12</v>
      </c>
      <c r="C21" s="93" t="s">
        <v>252</v>
      </c>
      <c r="D21" s="94" t="s">
        <v>115</v>
      </c>
      <c r="E21" s="95" t="s">
        <v>131</v>
      </c>
      <c r="F21" s="96" t="s">
        <v>253</v>
      </c>
      <c r="G21" s="93" t="s">
        <v>157</v>
      </c>
      <c r="H21" s="97">
        <v>9</v>
      </c>
      <c r="I21" s="97">
        <v>9</v>
      </c>
      <c r="J21" s="97">
        <v>10</v>
      </c>
      <c r="K21" s="97">
        <v>9.5000000000000018</v>
      </c>
      <c r="L21" s="98"/>
      <c r="M21" s="98"/>
      <c r="N21" s="98"/>
      <c r="O21" s="98"/>
      <c r="P21" s="99">
        <v>9.5</v>
      </c>
      <c r="Q21" s="100">
        <f t="shared" si="0"/>
        <v>9.5</v>
      </c>
      <c r="R21" s="101" t="str">
        <f t="shared" si="3"/>
        <v>A+</v>
      </c>
      <c r="S21" s="102" t="str">
        <f t="shared" si="1"/>
        <v>Giỏi</v>
      </c>
      <c r="T21" s="103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7.5" customHeight="1">
      <c r="A22" s="2"/>
      <c r="B22" s="39"/>
      <c r="C22" s="40"/>
      <c r="D22" s="40"/>
      <c r="E22" s="41"/>
      <c r="F22" s="41"/>
      <c r="G22" s="41"/>
      <c r="H22" s="42"/>
      <c r="I22" s="43"/>
      <c r="J22" s="4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3"/>
    </row>
    <row r="23" spans="1:38" ht="16.5">
      <c r="A23" s="2"/>
      <c r="B23" s="123" t="s">
        <v>26</v>
      </c>
      <c r="C23" s="123"/>
      <c r="D23" s="40"/>
      <c r="E23" s="41"/>
      <c r="F23" s="41"/>
      <c r="G23" s="41"/>
      <c r="H23" s="42"/>
      <c r="I23" s="43"/>
      <c r="J23" s="4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3"/>
    </row>
    <row r="24" spans="1:38" ht="16.5" customHeight="1">
      <c r="A24" s="2"/>
      <c r="B24" s="45" t="s">
        <v>27</v>
      </c>
      <c r="C24" s="45"/>
      <c r="D24" s="46">
        <f>+$Y$8</f>
        <v>12</v>
      </c>
      <c r="E24" s="47" t="s">
        <v>28</v>
      </c>
      <c r="F24" s="47"/>
      <c r="G24" s="114" t="s">
        <v>29</v>
      </c>
      <c r="H24" s="114"/>
      <c r="I24" s="114"/>
      <c r="J24" s="114"/>
      <c r="K24" s="114"/>
      <c r="L24" s="114"/>
      <c r="M24" s="114"/>
      <c r="N24" s="114"/>
      <c r="O24" s="114"/>
      <c r="P24" s="48">
        <f>$Y$8 -COUNTIF($T$9:$T$211,"Vắng") -COUNTIF($T$9:$T$211,"Vắng có phép") - COUNTIF($T$9:$T$211,"Đình chỉ thi") - COUNTIF($T$9:$T$211,"Không đủ ĐKDT")</f>
        <v>12</v>
      </c>
      <c r="Q24" s="48"/>
      <c r="R24" s="49"/>
      <c r="S24" s="50"/>
      <c r="T24" s="50" t="s">
        <v>28</v>
      </c>
      <c r="U24" s="3"/>
    </row>
    <row r="25" spans="1:38" ht="16.5" customHeight="1">
      <c r="A25" s="2"/>
      <c r="B25" s="45" t="s">
        <v>30</v>
      </c>
      <c r="C25" s="45"/>
      <c r="D25" s="46">
        <f>+$AJ$8</f>
        <v>12</v>
      </c>
      <c r="E25" s="47" t="s">
        <v>28</v>
      </c>
      <c r="F25" s="47"/>
      <c r="G25" s="114" t="s">
        <v>31</v>
      </c>
      <c r="H25" s="114"/>
      <c r="I25" s="114"/>
      <c r="J25" s="114"/>
      <c r="K25" s="114"/>
      <c r="L25" s="114"/>
      <c r="M25" s="114"/>
      <c r="N25" s="114"/>
      <c r="O25" s="114"/>
      <c r="P25" s="51">
        <f>COUNTIF($T$9:$T$87,"Vắng")</f>
        <v>0</v>
      </c>
      <c r="Q25" s="51"/>
      <c r="R25" s="52"/>
      <c r="S25" s="50"/>
      <c r="T25" s="50" t="s">
        <v>28</v>
      </c>
      <c r="U25" s="3"/>
    </row>
    <row r="26" spans="1:38" ht="16.5" customHeight="1">
      <c r="A26" s="2"/>
      <c r="B26" s="45" t="s">
        <v>51</v>
      </c>
      <c r="C26" s="45"/>
      <c r="D26" s="85">
        <f>COUNTIF(V10:V21,"Học lại")</f>
        <v>0</v>
      </c>
      <c r="E26" s="47" t="s">
        <v>28</v>
      </c>
      <c r="F26" s="47"/>
      <c r="G26" s="114" t="s">
        <v>52</v>
      </c>
      <c r="H26" s="114"/>
      <c r="I26" s="114"/>
      <c r="J26" s="114"/>
      <c r="K26" s="114"/>
      <c r="L26" s="114"/>
      <c r="M26" s="114"/>
      <c r="N26" s="114"/>
      <c r="O26" s="114"/>
      <c r="P26" s="48">
        <f>COUNTIF($T$9:$T$87,"Vắng có phép")</f>
        <v>0</v>
      </c>
      <c r="Q26" s="48"/>
      <c r="R26" s="49"/>
      <c r="S26" s="50"/>
      <c r="T26" s="50" t="s">
        <v>28</v>
      </c>
      <c r="U26" s="3"/>
    </row>
    <row r="27" spans="1:38" ht="3" customHeight="1">
      <c r="A27" s="2"/>
      <c r="B27" s="39"/>
      <c r="C27" s="40"/>
      <c r="D27" s="40"/>
      <c r="E27" s="41"/>
      <c r="F27" s="41"/>
      <c r="G27" s="41"/>
      <c r="H27" s="42"/>
      <c r="I27" s="43"/>
      <c r="J27" s="43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3"/>
    </row>
    <row r="28" spans="1:38">
      <c r="B28" s="86" t="s">
        <v>32</v>
      </c>
      <c r="C28" s="86"/>
      <c r="D28" s="87">
        <f>COUNTIF(V10:V21,"Thi lại")</f>
        <v>0</v>
      </c>
      <c r="E28" s="88" t="s">
        <v>28</v>
      </c>
      <c r="F28" s="3"/>
      <c r="G28" s="3"/>
      <c r="H28" s="3"/>
      <c r="I28" s="3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3"/>
    </row>
    <row r="29" spans="1:38">
      <c r="B29" s="86"/>
      <c r="C29" s="86"/>
      <c r="D29" s="87"/>
      <c r="E29" s="88"/>
      <c r="F29" s="3"/>
      <c r="G29" s="3"/>
      <c r="H29" s="3"/>
      <c r="I29" s="3"/>
      <c r="J29" s="112" t="s">
        <v>153</v>
      </c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3"/>
    </row>
    <row r="30" spans="1:38">
      <c r="A30" s="53"/>
      <c r="B30" s="109" t="s">
        <v>33</v>
      </c>
      <c r="C30" s="109"/>
      <c r="D30" s="109"/>
      <c r="E30" s="109"/>
      <c r="F30" s="109"/>
      <c r="G30" s="109"/>
      <c r="H30" s="109"/>
      <c r="I30" s="54"/>
      <c r="J30" s="113" t="s">
        <v>34</v>
      </c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3"/>
    </row>
    <row r="31" spans="1:38" ht="4.5" customHeight="1">
      <c r="A31" s="2"/>
      <c r="B31" s="39"/>
      <c r="C31" s="55"/>
      <c r="D31" s="55"/>
      <c r="E31" s="56"/>
      <c r="F31" s="56"/>
      <c r="G31" s="56"/>
      <c r="H31" s="57"/>
      <c r="I31" s="58"/>
      <c r="J31" s="58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38" s="2" customFormat="1">
      <c r="B32" s="109" t="s">
        <v>35</v>
      </c>
      <c r="C32" s="109"/>
      <c r="D32" s="111" t="s">
        <v>36</v>
      </c>
      <c r="E32" s="111"/>
      <c r="F32" s="111"/>
      <c r="G32" s="111"/>
      <c r="H32" s="111"/>
      <c r="I32" s="58"/>
      <c r="J32" s="58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  <c r="V32" s="62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62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62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62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9.7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62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3.75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62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8" customHeight="1">
      <c r="A38" s="1"/>
      <c r="B38" s="107" t="s">
        <v>37</v>
      </c>
      <c r="C38" s="107"/>
      <c r="D38" s="107" t="s">
        <v>54</v>
      </c>
      <c r="E38" s="107"/>
      <c r="F38" s="107"/>
      <c r="G38" s="107"/>
      <c r="H38" s="107"/>
      <c r="I38" s="107"/>
      <c r="J38" s="107" t="s">
        <v>38</v>
      </c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3"/>
      <c r="V38" s="62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4.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6.75" hidden="1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ht="38.25" hidden="1" customHeight="1">
      <c r="B41" s="108" t="s">
        <v>49</v>
      </c>
      <c r="C41" s="109"/>
      <c r="D41" s="109"/>
      <c r="E41" s="109"/>
      <c r="F41" s="109"/>
      <c r="G41" s="109"/>
      <c r="H41" s="108" t="s">
        <v>50</v>
      </c>
      <c r="I41" s="108"/>
      <c r="J41" s="108"/>
      <c r="K41" s="108"/>
      <c r="L41" s="108"/>
      <c r="M41" s="108"/>
      <c r="N41" s="110" t="s">
        <v>34</v>
      </c>
      <c r="O41" s="110"/>
      <c r="P41" s="110"/>
      <c r="Q41" s="110"/>
      <c r="R41" s="110"/>
      <c r="S41" s="110"/>
      <c r="T41" s="110"/>
    </row>
    <row r="42" spans="1:38" hidden="1">
      <c r="B42" s="39"/>
      <c r="C42" s="55"/>
      <c r="D42" s="55"/>
      <c r="E42" s="56"/>
      <c r="F42" s="56"/>
      <c r="G42" s="56"/>
      <c r="H42" s="57"/>
      <c r="I42" s="58"/>
      <c r="J42" s="58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38" hidden="1">
      <c r="B43" s="109" t="s">
        <v>35</v>
      </c>
      <c r="C43" s="109"/>
      <c r="D43" s="111" t="s">
        <v>36</v>
      </c>
      <c r="E43" s="111"/>
      <c r="F43" s="111"/>
      <c r="G43" s="111"/>
      <c r="H43" s="111"/>
      <c r="I43" s="58"/>
      <c r="J43" s="58"/>
      <c r="K43" s="44"/>
      <c r="L43" s="44"/>
      <c r="M43" s="44"/>
      <c r="N43" s="44"/>
      <c r="O43" s="44"/>
      <c r="P43" s="44"/>
      <c r="Q43" s="44"/>
      <c r="R43" s="44"/>
      <c r="S43" s="44"/>
      <c r="T43" s="44"/>
    </row>
    <row r="44" spans="1:38" hidden="1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38" hidden="1"/>
    <row r="46" spans="1:38" hidden="1"/>
    <row r="47" spans="1:38" hidden="1"/>
    <row r="48" spans="1:38" hidden="1"/>
    <row r="49" spans="2:20" hidden="1"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 t="s">
        <v>38</v>
      </c>
      <c r="O49" s="106"/>
      <c r="P49" s="106"/>
      <c r="Q49" s="106"/>
      <c r="R49" s="106"/>
      <c r="S49" s="106"/>
      <c r="T49" s="106"/>
    </row>
    <row r="50" spans="2:20" hidden="1"/>
    <row r="51" spans="2:20" hidden="1"/>
  </sheetData>
  <sheetProtection formatCells="0" formatColumns="0" formatRows="0" insertColumns="0" insertRows="0" insertHyperlinks="0" deleteColumns="0" deleteRows="0" sort="0" autoFilter="0" pivotTables="0"/>
  <autoFilter ref="A8:AL21">
    <filterColumn colId="3" showButton="0"/>
    <filterColumn colId="12"/>
  </autoFilter>
  <mergeCells count="58">
    <mergeCell ref="B41:G41"/>
    <mergeCell ref="H41:M41"/>
    <mergeCell ref="N41:T41"/>
    <mergeCell ref="B43:C43"/>
    <mergeCell ref="D43:H43"/>
    <mergeCell ref="B49:D49"/>
    <mergeCell ref="E49:G49"/>
    <mergeCell ref="H49:M49"/>
    <mergeCell ref="N49:T49"/>
    <mergeCell ref="J29:T29"/>
    <mergeCell ref="B30:H30"/>
    <mergeCell ref="J30:T30"/>
    <mergeCell ref="B32:C32"/>
    <mergeCell ref="D32:H32"/>
    <mergeCell ref="B38:C38"/>
    <mergeCell ref="D38:I38"/>
    <mergeCell ref="J38:T38"/>
    <mergeCell ref="B9:G9"/>
    <mergeCell ref="B23:C23"/>
    <mergeCell ref="G24:O24"/>
    <mergeCell ref="G25:O25"/>
    <mergeCell ref="G26:O26"/>
    <mergeCell ref="J28:T28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21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26 AL2:AL8 X2:AK3 W4:AK8 V10:W21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46"/>
  <sheetViews>
    <sheetView workbookViewId="0">
      <pane ySplit="3" topLeftCell="A4" activePane="bottomLeft" state="frozen"/>
      <selection sqref="A1:A1048576"/>
      <selection pane="bottomLeft" activeCell="P10" sqref="P10:P16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141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150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152</v>
      </c>
      <c r="Q4" s="135"/>
      <c r="R4" s="135"/>
      <c r="S4" s="135"/>
      <c r="T4" s="135"/>
      <c r="W4" s="124" t="s">
        <v>45</v>
      </c>
      <c r="X4" s="124" t="s">
        <v>8</v>
      </c>
      <c r="Y4" s="124" t="s">
        <v>44</v>
      </c>
      <c r="Z4" s="124" t="s">
        <v>43</v>
      </c>
      <c r="AA4" s="124"/>
      <c r="AB4" s="124"/>
      <c r="AC4" s="124"/>
      <c r="AD4" s="124" t="s">
        <v>42</v>
      </c>
      <c r="AE4" s="124"/>
      <c r="AF4" s="124" t="s">
        <v>40</v>
      </c>
      <c r="AG4" s="124"/>
      <c r="AH4" s="124" t="s">
        <v>41</v>
      </c>
      <c r="AI4" s="124"/>
      <c r="AJ4" s="124" t="s">
        <v>39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151</v>
      </c>
      <c r="H5" s="132"/>
      <c r="I5" s="132"/>
      <c r="J5" s="132"/>
      <c r="K5" s="132"/>
      <c r="L5" s="132"/>
      <c r="M5" s="132"/>
      <c r="N5" s="132"/>
      <c r="O5" s="132"/>
      <c r="P5" s="132" t="s">
        <v>55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46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105" t="s">
        <v>47</v>
      </c>
      <c r="N8" s="105" t="s">
        <v>48</v>
      </c>
      <c r="O8" s="117"/>
      <c r="P8" s="117"/>
      <c r="Q8" s="119"/>
      <c r="R8" s="117"/>
      <c r="S8" s="120"/>
      <c r="T8" s="119"/>
      <c r="V8" s="90"/>
      <c r="W8" s="67" t="str">
        <f>+D4</f>
        <v>Thực hành chuyên sâu (DT)</v>
      </c>
      <c r="X8" s="68" t="str">
        <f>+P4</f>
        <v>Nhóm: ELE1435-01</v>
      </c>
      <c r="Y8" s="69">
        <f>+$AH$8+$AJ$8+$AF$8</f>
        <v>7</v>
      </c>
      <c r="Z8" s="63">
        <f>COUNTIF($S$9:$S$76,"Khiển trách")</f>
        <v>0</v>
      </c>
      <c r="AA8" s="63">
        <f>COUNTIF($S$9:$S$76,"Cảnh cáo")</f>
        <v>0</v>
      </c>
      <c r="AB8" s="63">
        <f>COUNTIF($S$9:$S$76,"Đình chỉ thi")</f>
        <v>0</v>
      </c>
      <c r="AC8" s="70">
        <f>+($Z$8+$AA$8+$AB$8)/$Y$8*100%</f>
        <v>0</v>
      </c>
      <c r="AD8" s="63">
        <f>SUM(COUNTIF($S$9:$S$74,"Vắng"),COUNTIF($S$9:$S$74,"Vắng có phép"))</f>
        <v>0</v>
      </c>
      <c r="AE8" s="71">
        <f>+$AD$8/$Y$8</f>
        <v>0</v>
      </c>
      <c r="AF8" s="72">
        <f>COUNTIF($V$9:$V$74,"Thi lại")</f>
        <v>0</v>
      </c>
      <c r="AG8" s="71">
        <f>+$AF$8/$Y$8</f>
        <v>0</v>
      </c>
      <c r="AH8" s="72">
        <f>COUNTIF($V$9:$V$75,"Học lại")</f>
        <v>0</v>
      </c>
      <c r="AI8" s="71">
        <f>+$AH$8/$Y$8</f>
        <v>0</v>
      </c>
      <c r="AJ8" s="63">
        <f>COUNTIF($V$10:$V$75,"Đạt")</f>
        <v>7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>
        <v>10</v>
      </c>
      <c r="L9" s="12"/>
      <c r="M9" s="13"/>
      <c r="N9" s="13"/>
      <c r="O9" s="13"/>
      <c r="P9" s="60">
        <f>100-(H9+I9+J9+K9)</f>
        <v>60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204</v>
      </c>
      <c r="D10" s="17" t="s">
        <v>205</v>
      </c>
      <c r="E10" s="18" t="s">
        <v>77</v>
      </c>
      <c r="F10" s="19" t="s">
        <v>206</v>
      </c>
      <c r="G10" s="16" t="s">
        <v>161</v>
      </c>
      <c r="H10" s="20">
        <v>9</v>
      </c>
      <c r="I10" s="20">
        <v>7</v>
      </c>
      <c r="J10" s="20">
        <v>8</v>
      </c>
      <c r="K10" s="20">
        <v>9</v>
      </c>
      <c r="L10" s="21"/>
      <c r="M10" s="21"/>
      <c r="N10" s="21"/>
      <c r="O10" s="21"/>
      <c r="P10" s="22">
        <v>9</v>
      </c>
      <c r="Q10" s="23">
        <f t="shared" ref="Q10:Q16" si="0">ROUND(SUMPRODUCT(H10:P10,$H$9:$P$9)/100,1)</f>
        <v>8.6999999999999993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16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207</v>
      </c>
      <c r="D11" s="28" t="s">
        <v>208</v>
      </c>
      <c r="E11" s="29" t="s">
        <v>65</v>
      </c>
      <c r="F11" s="30" t="s">
        <v>209</v>
      </c>
      <c r="G11" s="27" t="s">
        <v>161</v>
      </c>
      <c r="H11" s="31">
        <v>8</v>
      </c>
      <c r="I11" s="31">
        <v>6</v>
      </c>
      <c r="J11" s="31">
        <v>7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8.4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1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210</v>
      </c>
      <c r="D12" s="28" t="s">
        <v>100</v>
      </c>
      <c r="E12" s="29" t="s">
        <v>131</v>
      </c>
      <c r="F12" s="30" t="s">
        <v>211</v>
      </c>
      <c r="G12" s="27" t="s">
        <v>161</v>
      </c>
      <c r="H12" s="31">
        <v>9</v>
      </c>
      <c r="I12" s="31">
        <v>5</v>
      </c>
      <c r="J12" s="31">
        <v>8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8.5</v>
      </c>
      <c r="R12" s="35" t="str">
        <f t="shared" ref="R12:R1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16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104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212</v>
      </c>
      <c r="D13" s="28" t="s">
        <v>213</v>
      </c>
      <c r="E13" s="29" t="s">
        <v>88</v>
      </c>
      <c r="F13" s="30">
        <v>34462</v>
      </c>
      <c r="G13" s="27" t="s">
        <v>157</v>
      </c>
      <c r="H13" s="31">
        <v>8</v>
      </c>
      <c r="I13" s="31">
        <v>9</v>
      </c>
      <c r="J13" s="31">
        <v>8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8.8000000000000007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214</v>
      </c>
      <c r="D14" s="28" t="s">
        <v>127</v>
      </c>
      <c r="E14" s="29" t="s">
        <v>109</v>
      </c>
      <c r="F14" s="30" t="s">
        <v>215</v>
      </c>
      <c r="G14" s="27" t="s">
        <v>161</v>
      </c>
      <c r="H14" s="31">
        <v>8</v>
      </c>
      <c r="I14" s="31">
        <v>9</v>
      </c>
      <c r="J14" s="31">
        <v>8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8.8000000000000007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216</v>
      </c>
      <c r="D15" s="28" t="s">
        <v>217</v>
      </c>
      <c r="E15" s="29" t="s">
        <v>63</v>
      </c>
      <c r="F15" s="30">
        <v>34522</v>
      </c>
      <c r="G15" s="27" t="s">
        <v>161</v>
      </c>
      <c r="H15" s="31">
        <v>8</v>
      </c>
      <c r="I15" s="31">
        <v>7</v>
      </c>
      <c r="J15" s="31">
        <v>8</v>
      </c>
      <c r="K15" s="31">
        <v>9</v>
      </c>
      <c r="L15" s="38"/>
      <c r="M15" s="38"/>
      <c r="N15" s="38"/>
      <c r="O15" s="38"/>
      <c r="P15" s="33">
        <v>9</v>
      </c>
      <c r="Q15" s="34">
        <f t="shared" si="0"/>
        <v>8.6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92">
        <v>7</v>
      </c>
      <c r="C16" s="93" t="s">
        <v>218</v>
      </c>
      <c r="D16" s="94" t="s">
        <v>121</v>
      </c>
      <c r="E16" s="95" t="s">
        <v>219</v>
      </c>
      <c r="F16" s="96">
        <v>34643</v>
      </c>
      <c r="G16" s="93" t="s">
        <v>161</v>
      </c>
      <c r="H16" s="97">
        <v>8</v>
      </c>
      <c r="I16" s="97">
        <v>7</v>
      </c>
      <c r="J16" s="97">
        <v>8</v>
      </c>
      <c r="K16" s="97">
        <v>9</v>
      </c>
      <c r="L16" s="98"/>
      <c r="M16" s="98"/>
      <c r="N16" s="98"/>
      <c r="O16" s="98"/>
      <c r="P16" s="99">
        <v>9</v>
      </c>
      <c r="Q16" s="100">
        <f t="shared" si="0"/>
        <v>8.6</v>
      </c>
      <c r="R16" s="101" t="str">
        <f t="shared" si="3"/>
        <v>A</v>
      </c>
      <c r="S16" s="102" t="str">
        <f t="shared" si="1"/>
        <v>Giỏi</v>
      </c>
      <c r="T16" s="103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7.5" customHeight="1">
      <c r="A17" s="2"/>
      <c r="B17" s="39"/>
      <c r="C17" s="40"/>
      <c r="D17" s="40"/>
      <c r="E17" s="41"/>
      <c r="F17" s="41"/>
      <c r="G17" s="41"/>
      <c r="H17" s="42"/>
      <c r="I17" s="43"/>
      <c r="J17" s="43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3"/>
    </row>
    <row r="18" spans="1:38" ht="16.5">
      <c r="A18" s="2"/>
      <c r="B18" s="123" t="s">
        <v>26</v>
      </c>
      <c r="C18" s="123"/>
      <c r="D18" s="40"/>
      <c r="E18" s="41"/>
      <c r="F18" s="41"/>
      <c r="G18" s="41"/>
      <c r="H18" s="42"/>
      <c r="I18" s="43"/>
      <c r="J18" s="4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3"/>
    </row>
    <row r="19" spans="1:38" ht="16.5" customHeight="1">
      <c r="A19" s="2"/>
      <c r="B19" s="45" t="s">
        <v>27</v>
      </c>
      <c r="C19" s="45"/>
      <c r="D19" s="46">
        <f>+$Y$8</f>
        <v>7</v>
      </c>
      <c r="E19" s="47" t="s">
        <v>28</v>
      </c>
      <c r="F19" s="47"/>
      <c r="G19" s="114" t="s">
        <v>29</v>
      </c>
      <c r="H19" s="114"/>
      <c r="I19" s="114"/>
      <c r="J19" s="114"/>
      <c r="K19" s="114"/>
      <c r="L19" s="114"/>
      <c r="M19" s="114"/>
      <c r="N19" s="114"/>
      <c r="O19" s="114"/>
      <c r="P19" s="48">
        <f>$Y$8 -COUNTIF($T$9:$T$206,"Vắng") -COUNTIF($T$9:$T$206,"Vắng có phép") - COUNTIF($T$9:$T$206,"Đình chỉ thi") - COUNTIF($T$9:$T$206,"Không đủ ĐKDT")</f>
        <v>7</v>
      </c>
      <c r="Q19" s="48"/>
      <c r="R19" s="49"/>
      <c r="S19" s="50"/>
      <c r="T19" s="50" t="s">
        <v>28</v>
      </c>
      <c r="U19" s="3"/>
    </row>
    <row r="20" spans="1:38" ht="16.5" customHeight="1">
      <c r="A20" s="2"/>
      <c r="B20" s="45" t="s">
        <v>30</v>
      </c>
      <c r="C20" s="45"/>
      <c r="D20" s="46">
        <f>+$AJ$8</f>
        <v>7</v>
      </c>
      <c r="E20" s="47" t="s">
        <v>28</v>
      </c>
      <c r="F20" s="47"/>
      <c r="G20" s="114" t="s">
        <v>31</v>
      </c>
      <c r="H20" s="114"/>
      <c r="I20" s="114"/>
      <c r="J20" s="114"/>
      <c r="K20" s="114"/>
      <c r="L20" s="114"/>
      <c r="M20" s="114"/>
      <c r="N20" s="114"/>
      <c r="O20" s="114"/>
      <c r="P20" s="51">
        <f>COUNTIF($T$9:$T$82,"Vắng")</f>
        <v>0</v>
      </c>
      <c r="Q20" s="51"/>
      <c r="R20" s="52"/>
      <c r="S20" s="50"/>
      <c r="T20" s="50" t="s">
        <v>28</v>
      </c>
      <c r="U20" s="3"/>
    </row>
    <row r="21" spans="1:38" ht="16.5" customHeight="1">
      <c r="A21" s="2"/>
      <c r="B21" s="45" t="s">
        <v>51</v>
      </c>
      <c r="C21" s="45"/>
      <c r="D21" s="85">
        <f>COUNTIF(V10:V16,"Học lại")</f>
        <v>0</v>
      </c>
      <c r="E21" s="47" t="s">
        <v>28</v>
      </c>
      <c r="F21" s="47"/>
      <c r="G21" s="114" t="s">
        <v>52</v>
      </c>
      <c r="H21" s="114"/>
      <c r="I21" s="114"/>
      <c r="J21" s="114"/>
      <c r="K21" s="114"/>
      <c r="L21" s="114"/>
      <c r="M21" s="114"/>
      <c r="N21" s="114"/>
      <c r="O21" s="114"/>
      <c r="P21" s="48">
        <f>COUNTIF($T$9:$T$82,"Vắng có phép")</f>
        <v>0</v>
      </c>
      <c r="Q21" s="48"/>
      <c r="R21" s="49"/>
      <c r="S21" s="50"/>
      <c r="T21" s="50" t="s">
        <v>28</v>
      </c>
      <c r="U21" s="3"/>
    </row>
    <row r="22" spans="1:38" ht="3" customHeight="1">
      <c r="A22" s="2"/>
      <c r="B22" s="39"/>
      <c r="C22" s="40"/>
      <c r="D22" s="40"/>
      <c r="E22" s="41"/>
      <c r="F22" s="41"/>
      <c r="G22" s="41"/>
      <c r="H22" s="42"/>
      <c r="I22" s="43"/>
      <c r="J22" s="4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3"/>
    </row>
    <row r="23" spans="1:38">
      <c r="B23" s="86" t="s">
        <v>32</v>
      </c>
      <c r="C23" s="86"/>
      <c r="D23" s="87">
        <f>COUNTIF(V10:V16,"Thi lại")</f>
        <v>0</v>
      </c>
      <c r="E23" s="88" t="s">
        <v>28</v>
      </c>
      <c r="F23" s="3"/>
      <c r="G23" s="3"/>
      <c r="H23" s="3"/>
      <c r="I23" s="3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3"/>
    </row>
    <row r="24" spans="1:38">
      <c r="B24" s="86"/>
      <c r="C24" s="86"/>
      <c r="D24" s="87"/>
      <c r="E24" s="88"/>
      <c r="F24" s="3"/>
      <c r="G24" s="3"/>
      <c r="H24" s="3"/>
      <c r="I24" s="3"/>
      <c r="J24" s="112" t="s">
        <v>153</v>
      </c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3"/>
    </row>
    <row r="25" spans="1:38">
      <c r="A25" s="53"/>
      <c r="B25" s="109" t="s">
        <v>33</v>
      </c>
      <c r="C25" s="109"/>
      <c r="D25" s="109"/>
      <c r="E25" s="109"/>
      <c r="F25" s="109"/>
      <c r="G25" s="109"/>
      <c r="H25" s="109"/>
      <c r="I25" s="54"/>
      <c r="J25" s="113" t="s">
        <v>34</v>
      </c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3"/>
    </row>
    <row r="26" spans="1:38" ht="4.5" customHeight="1">
      <c r="A26" s="2"/>
      <c r="B26" s="39"/>
      <c r="C26" s="55"/>
      <c r="D26" s="55"/>
      <c r="E26" s="56"/>
      <c r="F26" s="56"/>
      <c r="G26" s="56"/>
      <c r="H26" s="57"/>
      <c r="I26" s="58"/>
      <c r="J26" s="58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38" s="2" customFormat="1">
      <c r="B27" s="109" t="s">
        <v>35</v>
      </c>
      <c r="C27" s="109"/>
      <c r="D27" s="111" t="s">
        <v>36</v>
      </c>
      <c r="E27" s="111"/>
      <c r="F27" s="111"/>
      <c r="G27" s="111"/>
      <c r="H27" s="111"/>
      <c r="I27" s="58"/>
      <c r="J27" s="58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3"/>
      <c r="V27" s="62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62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62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62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9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62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3.7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62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" customHeight="1">
      <c r="A33" s="1"/>
      <c r="B33" s="107" t="s">
        <v>37</v>
      </c>
      <c r="C33" s="107"/>
      <c r="D33" s="107" t="s">
        <v>54</v>
      </c>
      <c r="E33" s="107"/>
      <c r="F33" s="107"/>
      <c r="G33" s="107"/>
      <c r="H33" s="107"/>
      <c r="I33" s="107"/>
      <c r="J33" s="107" t="s">
        <v>38</v>
      </c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3"/>
      <c r="V33" s="62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4.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62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36.75" hidden="1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62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ht="38.25" hidden="1" customHeight="1">
      <c r="B36" s="108" t="s">
        <v>49</v>
      </c>
      <c r="C36" s="109"/>
      <c r="D36" s="109"/>
      <c r="E36" s="109"/>
      <c r="F36" s="109"/>
      <c r="G36" s="109"/>
      <c r="H36" s="108" t="s">
        <v>50</v>
      </c>
      <c r="I36" s="108"/>
      <c r="J36" s="108"/>
      <c r="K36" s="108"/>
      <c r="L36" s="108"/>
      <c r="M36" s="108"/>
      <c r="N36" s="110" t="s">
        <v>34</v>
      </c>
      <c r="O36" s="110"/>
      <c r="P36" s="110"/>
      <c r="Q36" s="110"/>
      <c r="R36" s="110"/>
      <c r="S36" s="110"/>
      <c r="T36" s="110"/>
    </row>
    <row r="37" spans="1:38" hidden="1">
      <c r="B37" s="39"/>
      <c r="C37" s="55"/>
      <c r="D37" s="55"/>
      <c r="E37" s="56"/>
      <c r="F37" s="56"/>
      <c r="G37" s="56"/>
      <c r="H37" s="57"/>
      <c r="I37" s="58"/>
      <c r="J37" s="58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38" hidden="1">
      <c r="B38" s="109" t="s">
        <v>35</v>
      </c>
      <c r="C38" s="109"/>
      <c r="D38" s="111" t="s">
        <v>36</v>
      </c>
      <c r="E38" s="111"/>
      <c r="F38" s="111"/>
      <c r="G38" s="111"/>
      <c r="H38" s="111"/>
      <c r="I38" s="58"/>
      <c r="J38" s="58"/>
      <c r="K38" s="44"/>
      <c r="L38" s="44"/>
      <c r="M38" s="44"/>
      <c r="N38" s="44"/>
      <c r="O38" s="44"/>
      <c r="P38" s="44"/>
      <c r="Q38" s="44"/>
      <c r="R38" s="44"/>
      <c r="S38" s="44"/>
      <c r="T38" s="44"/>
    </row>
    <row r="39" spans="1:38" hidden="1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38" hidden="1"/>
    <row r="41" spans="1:38" hidden="1"/>
    <row r="42" spans="1:38" hidden="1"/>
    <row r="43" spans="1:38" hidden="1"/>
    <row r="44" spans="1:38" hidden="1"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 t="s">
        <v>38</v>
      </c>
      <c r="O44" s="106"/>
      <c r="P44" s="106"/>
      <c r="Q44" s="106"/>
      <c r="R44" s="106"/>
      <c r="S44" s="106"/>
      <c r="T44" s="106"/>
    </row>
    <row r="45" spans="1:38" hidden="1"/>
    <row r="46" spans="1:38" hidden="1"/>
  </sheetData>
  <sheetProtection formatCells="0" formatColumns="0" formatRows="0" insertColumns="0" insertRows="0" insertHyperlinks="0" deleteColumns="0" deleteRows="0" sort="0" autoFilter="0" pivotTables="0"/>
  <autoFilter ref="A8:AL16">
    <filterColumn colId="3" showButton="0"/>
    <filterColumn colId="12"/>
  </autoFilter>
  <mergeCells count="58">
    <mergeCell ref="B36:G36"/>
    <mergeCell ref="H36:M36"/>
    <mergeCell ref="N36:T36"/>
    <mergeCell ref="B38:C38"/>
    <mergeCell ref="D38:H38"/>
    <mergeCell ref="B44:D44"/>
    <mergeCell ref="E44:G44"/>
    <mergeCell ref="H44:M44"/>
    <mergeCell ref="N44:T44"/>
    <mergeCell ref="J24:T24"/>
    <mergeCell ref="B25:H25"/>
    <mergeCell ref="J25:T25"/>
    <mergeCell ref="B27:C27"/>
    <mergeCell ref="D27:H27"/>
    <mergeCell ref="B33:C33"/>
    <mergeCell ref="D33:I33"/>
    <mergeCell ref="J33:T33"/>
    <mergeCell ref="B9:G9"/>
    <mergeCell ref="B18:C18"/>
    <mergeCell ref="G19:O19"/>
    <mergeCell ref="G20:O20"/>
    <mergeCell ref="G21:O21"/>
    <mergeCell ref="J23:T23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16">
    <cfRule type="cellIs" dxfId="17" priority="2" operator="greaterThan">
      <formula>10</formula>
    </cfRule>
  </conditionalFormatting>
  <conditionalFormatting sqref="C1:C1048576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21 AL2:AL8 X2:AK3 W4:AK8 V10:W16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2016-07-12T02:38:55Z</cp:lastPrinted>
  <dcterms:created xsi:type="dcterms:W3CDTF">2015-04-17T02:48:53Z</dcterms:created>
  <dcterms:modified xsi:type="dcterms:W3CDTF">2016-07-12T02:51:13Z</dcterms:modified>
</cp:coreProperties>
</file>