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23690214622482dd/Khao thi/Hoc ky he 2016/DIem ket thuc hoc phan/"/>
    </mc:Choice>
  </mc:AlternateContent>
  <bookViews>
    <workbookView xWindow="360" yWindow="360" windowWidth="14940" windowHeight="7368" tabRatio="812"/>
  </bookViews>
  <sheets>
    <sheet name="Văn minh VH TG (2)" sheetId="16" r:id="rId1"/>
    <sheet name="Văn minh VH TG" sheetId="15" r:id="rId2"/>
    <sheet name="Co so VHVN" sheetId="17" r:id="rId3"/>
    <sheet name="XL truyen thong DPT" sheetId="14" r:id="rId4"/>
    <sheet name="Mỹ thuật" sheetId="13" r:id="rId5"/>
    <sheet name="Hinh hoa ve KT" sheetId="12" r:id="rId6"/>
    <sheet name="Hinh hoa" sheetId="11" r:id="rId7"/>
    <sheet name="XHH" sheetId="10" r:id="rId8"/>
    <sheet name="Ky xao DPT" sheetId="8" r:id="rId9"/>
    <sheet name="KT am thanh" sheetId="7" r:id="rId10"/>
    <sheet name="TK web" sheetId="6" r:id="rId11"/>
    <sheet name="TK tuong tac" sheetId="5" r:id="rId12"/>
    <sheet name="TK quang cao" sheetId="4" r:id="rId13"/>
    <sheet name="KT quay phim" sheetId="3" r:id="rId14"/>
    <sheet name="Am nhac" sheetId="2" r:id="rId15"/>
    <sheet name="TK do hoa" sheetId="1" r:id="rId16"/>
  </sheets>
  <definedNames>
    <definedName name="_xlnm._FilterDatabase" localSheetId="14" hidden="1">'Am nhac'!$A$9:$AM$12</definedName>
    <definedName name="_xlnm._FilterDatabase" localSheetId="2" hidden="1">'Co so VHVN'!$A$9:$AM$17</definedName>
    <definedName name="_xlnm._FilterDatabase" localSheetId="6" hidden="1">'Hinh hoa'!$A$9:$AM$15</definedName>
    <definedName name="_xlnm._FilterDatabase" localSheetId="5" hidden="1">'Hinh hoa ve KT'!$A$9:$AM$16</definedName>
    <definedName name="_xlnm._FilterDatabase" localSheetId="9" hidden="1">'KT am thanh'!$A$9:$AM$18</definedName>
    <definedName name="_xlnm._FilterDatabase" localSheetId="13" hidden="1">'KT quay phim'!$A$9:$AM$14</definedName>
    <definedName name="_xlnm._FilterDatabase" localSheetId="8" hidden="1">'Ky xao DPT'!$A$9:$AM$12</definedName>
    <definedName name="_xlnm._FilterDatabase" localSheetId="4" hidden="1">'Mỹ thuật'!$A$9:$AM$19</definedName>
    <definedName name="_xlnm._FilterDatabase" localSheetId="15" hidden="1">'TK do hoa'!$A$9:$AM$17</definedName>
    <definedName name="_xlnm._FilterDatabase" localSheetId="12" hidden="1">'TK quang cao'!$A$9:$AM$11</definedName>
    <definedName name="_xlnm._FilterDatabase" localSheetId="11" hidden="1">'TK tuong tac'!$A$9:$AM$19</definedName>
    <definedName name="_xlnm._FilterDatabase" localSheetId="10" hidden="1">'TK web'!$A$9:$AM$15</definedName>
    <definedName name="_xlnm._FilterDatabase" localSheetId="1" hidden="1">'Văn minh VH TG'!$A$9:$AM$63</definedName>
    <definedName name="_xlnm._FilterDatabase" localSheetId="0" hidden="1">'Văn minh VH TG (2)'!$A$9:$AM$64</definedName>
    <definedName name="_xlnm._FilterDatabase" localSheetId="7" hidden="1">XHH!$A$9:$AL$47</definedName>
    <definedName name="_xlnm._FilterDatabase" localSheetId="3" hidden="1">'XL truyen thong DPT'!$A$9:$AM$15</definedName>
    <definedName name="_xlnm.Print_Titles" localSheetId="14">'Am nhac'!$5:$10</definedName>
    <definedName name="_xlnm.Print_Titles" localSheetId="2">'Co so VHVN'!$5:$10</definedName>
    <definedName name="_xlnm.Print_Titles" localSheetId="6">'Hinh hoa'!$5:$10</definedName>
    <definedName name="_xlnm.Print_Titles" localSheetId="5">'Hinh hoa ve KT'!$5:$10</definedName>
    <definedName name="_xlnm.Print_Titles" localSheetId="9">'KT am thanh'!$5:$10</definedName>
    <definedName name="_xlnm.Print_Titles" localSheetId="13">'KT quay phim'!$5:$10</definedName>
    <definedName name="_xlnm.Print_Titles" localSheetId="8">'Ky xao DPT'!$5:$10</definedName>
    <definedName name="_xlnm.Print_Titles" localSheetId="4">'Mỹ thuật'!$5:$10</definedName>
    <definedName name="_xlnm.Print_Titles" localSheetId="15">'TK do hoa'!$5:$10</definedName>
    <definedName name="_xlnm.Print_Titles" localSheetId="12">'TK quang cao'!$5:$10</definedName>
    <definedName name="_xlnm.Print_Titles" localSheetId="11">'TK tuong tac'!$5:$10</definedName>
    <definedName name="_xlnm.Print_Titles" localSheetId="10">'TK web'!$5:$10</definedName>
    <definedName name="_xlnm.Print_Titles" localSheetId="1">'Văn minh VH TG'!$5:$10</definedName>
    <definedName name="_xlnm.Print_Titles" localSheetId="0">'Văn minh VH TG (2)'!$5:$10</definedName>
    <definedName name="_xlnm.Print_Titles" localSheetId="7">XHH!$5:$10</definedName>
    <definedName name="_xlnm.Print_Titles" localSheetId="3">'XL truyen thong DPT'!$5:$10</definedName>
  </definedNames>
  <calcPr calcId="171027"/>
</workbook>
</file>

<file path=xl/calcChain.xml><?xml version="1.0" encoding="utf-8"?>
<calcChain xmlns="http://schemas.openxmlformats.org/spreadsheetml/2006/main">
  <c r="P22" i="17" l="1"/>
  <c r="P21" i="17"/>
  <c r="T17" i="17"/>
  <c r="T16" i="17"/>
  <c r="T15" i="17"/>
  <c r="T14" i="17"/>
  <c r="T13" i="17"/>
  <c r="T12" i="17"/>
  <c r="T11" i="17"/>
  <c r="P10" i="17"/>
  <c r="Q15" i="17" s="1"/>
  <c r="S15" i="17" s="1"/>
  <c r="AF9" i="17"/>
  <c r="AD9" i="17"/>
  <c r="AC9" i="17"/>
  <c r="AB9" i="17"/>
  <c r="Z9" i="17"/>
  <c r="Y9" i="17"/>
  <c r="T62" i="16"/>
  <c r="Q62" i="16"/>
  <c r="Q37" i="15"/>
  <c r="Q38" i="15"/>
  <c r="Q39" i="15"/>
  <c r="Q40" i="15"/>
  <c r="Q41" i="15"/>
  <c r="Q42" i="15"/>
  <c r="Q43" i="15"/>
  <c r="Q44" i="15"/>
  <c r="Q45" i="15"/>
  <c r="Q46" i="15"/>
  <c r="Q47" i="15"/>
  <c r="Q48" i="15"/>
  <c r="Q49" i="15"/>
  <c r="Q50" i="15"/>
  <c r="S50" i="15" s="1"/>
  <c r="Q35" i="16"/>
  <c r="Q36" i="16"/>
  <c r="Q37" i="16"/>
  <c r="Q38" i="16"/>
  <c r="Q39" i="16"/>
  <c r="Q40" i="16"/>
  <c r="Q41" i="16"/>
  <c r="Q42" i="16"/>
  <c r="Q43" i="16"/>
  <c r="Q44" i="16"/>
  <c r="Q45" i="16"/>
  <c r="Q46" i="16"/>
  <c r="Q47" i="16"/>
  <c r="Q48" i="16"/>
  <c r="Q49" i="16"/>
  <c r="T64" i="16"/>
  <c r="Q64" i="16"/>
  <c r="S64" i="16" s="1"/>
  <c r="T63" i="16"/>
  <c r="T61" i="16"/>
  <c r="T60" i="16"/>
  <c r="T59" i="16"/>
  <c r="Q59" i="16"/>
  <c r="S59" i="16" s="1"/>
  <c r="T58" i="16"/>
  <c r="T57" i="16"/>
  <c r="T56" i="16"/>
  <c r="T55" i="16"/>
  <c r="Q55" i="16"/>
  <c r="S55" i="16" s="1"/>
  <c r="T54" i="16"/>
  <c r="T53" i="16"/>
  <c r="T52" i="16"/>
  <c r="T51" i="16"/>
  <c r="Q51" i="16"/>
  <c r="S51" i="16" s="1"/>
  <c r="T50" i="16"/>
  <c r="T49" i="16"/>
  <c r="T48" i="16"/>
  <c r="T47" i="16"/>
  <c r="T46" i="16"/>
  <c r="T45" i="16"/>
  <c r="T44" i="16"/>
  <c r="T43" i="16"/>
  <c r="T42" i="16"/>
  <c r="T41" i="16"/>
  <c r="T40" i="16"/>
  <c r="T39" i="16"/>
  <c r="T38" i="16"/>
  <c r="T37" i="16"/>
  <c r="T36" i="16"/>
  <c r="T35" i="16"/>
  <c r="X35" i="16" s="1"/>
  <c r="T34" i="16"/>
  <c r="T33" i="16"/>
  <c r="T32" i="16"/>
  <c r="T31" i="16"/>
  <c r="Q31" i="16"/>
  <c r="S31" i="16" s="1"/>
  <c r="T30" i="16"/>
  <c r="T29" i="16"/>
  <c r="T28" i="16"/>
  <c r="T27" i="16"/>
  <c r="Q27" i="16"/>
  <c r="T26" i="16"/>
  <c r="T25" i="16"/>
  <c r="X25" i="16" s="1"/>
  <c r="Q25" i="16"/>
  <c r="R25" i="16" s="1"/>
  <c r="T24" i="16"/>
  <c r="T23" i="16"/>
  <c r="Q23" i="16"/>
  <c r="T22" i="16"/>
  <c r="T21" i="16"/>
  <c r="Q21" i="16"/>
  <c r="R21" i="16" s="1"/>
  <c r="T20" i="16"/>
  <c r="T19" i="16"/>
  <c r="Q19" i="16"/>
  <c r="T18" i="16"/>
  <c r="T17" i="16"/>
  <c r="Q17" i="16"/>
  <c r="R17" i="16" s="1"/>
  <c r="T16" i="16"/>
  <c r="T15" i="16"/>
  <c r="Q15" i="16"/>
  <c r="S15" i="16" s="1"/>
  <c r="T14" i="16"/>
  <c r="T13" i="16"/>
  <c r="Q13" i="16"/>
  <c r="R13" i="16" s="1"/>
  <c r="T12" i="16"/>
  <c r="T11" i="16"/>
  <c r="Q11" i="16"/>
  <c r="S11" i="16" s="1"/>
  <c r="P10" i="16"/>
  <c r="Q63" i="16" s="1"/>
  <c r="Z9" i="16"/>
  <c r="Y9" i="16"/>
  <c r="T37" i="15"/>
  <c r="T38" i="15"/>
  <c r="T39" i="15"/>
  <c r="T40" i="15"/>
  <c r="T41" i="15"/>
  <c r="T42" i="15"/>
  <c r="T43" i="15"/>
  <c r="T44" i="15"/>
  <c r="T45" i="15"/>
  <c r="T46" i="15"/>
  <c r="T47" i="15"/>
  <c r="T48" i="15"/>
  <c r="T49" i="15"/>
  <c r="T31" i="15"/>
  <c r="T32" i="15"/>
  <c r="T33" i="15"/>
  <c r="T34" i="15"/>
  <c r="T35" i="15"/>
  <c r="T36" i="15"/>
  <c r="T63" i="15"/>
  <c r="T62" i="15"/>
  <c r="Q62" i="15"/>
  <c r="S62" i="15" s="1"/>
  <c r="T61" i="15"/>
  <c r="T60" i="15"/>
  <c r="T59" i="15"/>
  <c r="T58" i="15"/>
  <c r="X58" i="15" s="1"/>
  <c r="Q58" i="15"/>
  <c r="S58" i="15" s="1"/>
  <c r="T57" i="15"/>
  <c r="T56" i="15"/>
  <c r="T55" i="15"/>
  <c r="T54" i="15"/>
  <c r="Q54" i="15"/>
  <c r="S54" i="15" s="1"/>
  <c r="T53" i="15"/>
  <c r="T52" i="15"/>
  <c r="T51" i="15"/>
  <c r="T50" i="15"/>
  <c r="Q33" i="15"/>
  <c r="T30" i="15"/>
  <c r="T29" i="15"/>
  <c r="Q29" i="15"/>
  <c r="T28" i="15"/>
  <c r="T27" i="15"/>
  <c r="Q27" i="15"/>
  <c r="R27" i="15" s="1"/>
  <c r="T26" i="15"/>
  <c r="T25" i="15"/>
  <c r="Q25" i="15"/>
  <c r="S25" i="15" s="1"/>
  <c r="T24" i="15"/>
  <c r="T23" i="15"/>
  <c r="Q23" i="15"/>
  <c r="R23" i="15" s="1"/>
  <c r="T22" i="15"/>
  <c r="T21" i="15"/>
  <c r="Q21" i="15"/>
  <c r="S21" i="15" s="1"/>
  <c r="T20" i="15"/>
  <c r="T19" i="15"/>
  <c r="Q19" i="15"/>
  <c r="R19" i="15" s="1"/>
  <c r="T18" i="15"/>
  <c r="T17" i="15"/>
  <c r="Q17" i="15"/>
  <c r="S17" i="15" s="1"/>
  <c r="T16" i="15"/>
  <c r="T15" i="15"/>
  <c r="Q15" i="15"/>
  <c r="R15" i="15" s="1"/>
  <c r="T14" i="15"/>
  <c r="T13" i="15"/>
  <c r="Q13" i="15"/>
  <c r="T12" i="15"/>
  <c r="T11" i="15"/>
  <c r="X11" i="15" s="1"/>
  <c r="Q11" i="15"/>
  <c r="R11" i="15" s="1"/>
  <c r="P10" i="15"/>
  <c r="Q61" i="15" s="1"/>
  <c r="Z9" i="15"/>
  <c r="Y9" i="15"/>
  <c r="T15" i="14"/>
  <c r="T13" i="14"/>
  <c r="T12" i="14"/>
  <c r="T11" i="14"/>
  <c r="AD9" i="14" s="1"/>
  <c r="P10" i="14"/>
  <c r="AF9" i="14"/>
  <c r="Z9" i="14"/>
  <c r="Y9" i="14"/>
  <c r="T19" i="13"/>
  <c r="Q19" i="13"/>
  <c r="S19" i="13" s="1"/>
  <c r="T18" i="13"/>
  <c r="Q18" i="13"/>
  <c r="S18" i="13" s="1"/>
  <c r="T17" i="13"/>
  <c r="Q17" i="13"/>
  <c r="T16" i="13"/>
  <c r="S16" i="13"/>
  <c r="Q16" i="13"/>
  <c r="R16" i="13" s="1"/>
  <c r="T15" i="13"/>
  <c r="Q15" i="13"/>
  <c r="X15" i="13" s="1"/>
  <c r="T14" i="13"/>
  <c r="Q14" i="13"/>
  <c r="S14" i="13" s="1"/>
  <c r="T13" i="13"/>
  <c r="AD9" i="13" s="1"/>
  <c r="R13" i="13"/>
  <c r="Q13" i="13"/>
  <c r="T12" i="13"/>
  <c r="Q12" i="13"/>
  <c r="R12" i="13" s="1"/>
  <c r="T11" i="13"/>
  <c r="P24" i="13" s="1"/>
  <c r="Q11" i="13"/>
  <c r="X11" i="13" s="1"/>
  <c r="P10" i="13"/>
  <c r="Z9" i="13"/>
  <c r="Y9" i="13"/>
  <c r="T16" i="12"/>
  <c r="T15" i="12"/>
  <c r="Q15" i="12"/>
  <c r="R15" i="12" s="1"/>
  <c r="T14" i="12"/>
  <c r="T13" i="12"/>
  <c r="Q13" i="12"/>
  <c r="S13" i="12" s="1"/>
  <c r="T12" i="12"/>
  <c r="T11" i="12"/>
  <c r="P21" i="12" s="1"/>
  <c r="Q11" i="12"/>
  <c r="R11" i="12" s="1"/>
  <c r="P10" i="12"/>
  <c r="Q16" i="12" s="1"/>
  <c r="AB9" i="12"/>
  <c r="Z9" i="12"/>
  <c r="Y9" i="12"/>
  <c r="T15" i="11"/>
  <c r="T14" i="11"/>
  <c r="T13" i="11"/>
  <c r="T12" i="11"/>
  <c r="T11" i="11"/>
  <c r="P10" i="11"/>
  <c r="Q11" i="11" s="1"/>
  <c r="S11" i="11" s="1"/>
  <c r="Z9" i="11"/>
  <c r="Y9" i="11"/>
  <c r="S21" i="16" l="1"/>
  <c r="S25" i="16"/>
  <c r="X19" i="16"/>
  <c r="S23" i="15"/>
  <c r="X25" i="15"/>
  <c r="S27" i="15"/>
  <c r="S11" i="15"/>
  <c r="X13" i="15"/>
  <c r="S15" i="15"/>
  <c r="S19" i="15"/>
  <c r="X33" i="15"/>
  <c r="X17" i="15"/>
  <c r="X29" i="15"/>
  <c r="Q13" i="17"/>
  <c r="Q11" i="17"/>
  <c r="Q16" i="17"/>
  <c r="Q17" i="17"/>
  <c r="Q12" i="17"/>
  <c r="Q14" i="17"/>
  <c r="S14" i="17" s="1"/>
  <c r="R15" i="17"/>
  <c r="X15" i="17"/>
  <c r="AF9" i="16"/>
  <c r="S17" i="16"/>
  <c r="X23" i="16"/>
  <c r="X27" i="16"/>
  <c r="S13" i="16"/>
  <c r="P69" i="16"/>
  <c r="AC9" i="16"/>
  <c r="X11" i="16"/>
  <c r="X63" i="16"/>
  <c r="S63" i="16"/>
  <c r="R63" i="16"/>
  <c r="X15" i="16"/>
  <c r="X59" i="16"/>
  <c r="X64" i="16"/>
  <c r="P68" i="16"/>
  <c r="AD9" i="16"/>
  <c r="R11" i="16"/>
  <c r="Q12" i="16"/>
  <c r="X12" i="16" s="1"/>
  <c r="R15" i="16"/>
  <c r="Q16" i="16"/>
  <c r="R19" i="16"/>
  <c r="Q20" i="16"/>
  <c r="X20" i="16" s="1"/>
  <c r="R23" i="16"/>
  <c r="Q24" i="16"/>
  <c r="X24" i="16" s="1"/>
  <c r="R27" i="16"/>
  <c r="Q28" i="16"/>
  <c r="R31" i="16"/>
  <c r="Q32" i="16"/>
  <c r="X32" i="16" s="1"/>
  <c r="R35" i="16"/>
  <c r="X36" i="16"/>
  <c r="R51" i="16"/>
  <c r="Q52" i="16"/>
  <c r="X52" i="16" s="1"/>
  <c r="R55" i="16"/>
  <c r="Q56" i="16"/>
  <c r="X56" i="16" s="1"/>
  <c r="R59" i="16"/>
  <c r="Q60" i="16"/>
  <c r="R64" i="16"/>
  <c r="X31" i="16"/>
  <c r="X51" i="16"/>
  <c r="X55" i="16"/>
  <c r="X13" i="16"/>
  <c r="X17" i="16"/>
  <c r="S19" i="16"/>
  <c r="X21" i="16"/>
  <c r="S23" i="16"/>
  <c r="S27" i="16"/>
  <c r="Q29" i="16"/>
  <c r="Q33" i="16"/>
  <c r="S35" i="16"/>
  <c r="Q53" i="16"/>
  <c r="Q57" i="16"/>
  <c r="Q61" i="16"/>
  <c r="AB9" i="16"/>
  <c r="Q14" i="16"/>
  <c r="X14" i="16" s="1"/>
  <c r="Q18" i="16"/>
  <c r="Q22" i="16"/>
  <c r="Q26" i="16"/>
  <c r="X26" i="16" s="1"/>
  <c r="Q30" i="16"/>
  <c r="X30" i="16" s="1"/>
  <c r="Q34" i="16"/>
  <c r="X34" i="16" s="1"/>
  <c r="Q50" i="16"/>
  <c r="Q54" i="16"/>
  <c r="Q58" i="16"/>
  <c r="X58" i="16" s="1"/>
  <c r="P68" i="15"/>
  <c r="AC9" i="15"/>
  <c r="X61" i="15"/>
  <c r="S61" i="15"/>
  <c r="R61" i="15"/>
  <c r="X21" i="15"/>
  <c r="X50" i="15"/>
  <c r="X54" i="15"/>
  <c r="X62" i="15"/>
  <c r="AB9" i="15"/>
  <c r="AF9" i="15"/>
  <c r="R13" i="15"/>
  <c r="Q14" i="15"/>
  <c r="R17" i="15"/>
  <c r="Q18" i="15"/>
  <c r="R21" i="15"/>
  <c r="Q22" i="15"/>
  <c r="X22" i="15" s="1"/>
  <c r="R25" i="15"/>
  <c r="Q26" i="15"/>
  <c r="X26" i="15" s="1"/>
  <c r="R29" i="15"/>
  <c r="Q30" i="15"/>
  <c r="R33" i="15"/>
  <c r="Q34" i="15"/>
  <c r="R50" i="15"/>
  <c r="Q51" i="15"/>
  <c r="X51" i="15" s="1"/>
  <c r="R54" i="15"/>
  <c r="Q55" i="15"/>
  <c r="R58" i="15"/>
  <c r="Q59" i="15"/>
  <c r="X59" i="15" s="1"/>
  <c r="R62" i="15"/>
  <c r="Q63" i="15"/>
  <c r="P67" i="15"/>
  <c r="S13" i="15"/>
  <c r="X15" i="15"/>
  <c r="X19" i="15"/>
  <c r="X23" i="15"/>
  <c r="X27" i="15"/>
  <c r="S29" i="15"/>
  <c r="Q31" i="15"/>
  <c r="S33" i="15"/>
  <c r="Q35" i="15"/>
  <c r="Q52" i="15"/>
  <c r="Q56" i="15"/>
  <c r="Q60" i="15"/>
  <c r="AD9" i="15"/>
  <c r="Q12" i="15"/>
  <c r="Q16" i="15"/>
  <c r="X16" i="15" s="1"/>
  <c r="Q20" i="15"/>
  <c r="X20" i="15" s="1"/>
  <c r="Q24" i="15"/>
  <c r="X24" i="15" s="1"/>
  <c r="Q28" i="15"/>
  <c r="Q32" i="15"/>
  <c r="X32" i="15" s="1"/>
  <c r="Q36" i="15"/>
  <c r="X36" i="15" s="1"/>
  <c r="Q53" i="15"/>
  <c r="Q57" i="15"/>
  <c r="X57" i="15" s="1"/>
  <c r="P20" i="14"/>
  <c r="Q12" i="14"/>
  <c r="S12" i="14" s="1"/>
  <c r="Q15" i="14"/>
  <c r="S15" i="14" s="1"/>
  <c r="X15" i="14"/>
  <c r="Q11" i="14"/>
  <c r="X11" i="14" s="1"/>
  <c r="Q13" i="14"/>
  <c r="X13" i="14" s="1"/>
  <c r="Q14" i="14"/>
  <c r="X14" i="14" s="1"/>
  <c r="R15" i="14"/>
  <c r="R11" i="14"/>
  <c r="AB9" i="14"/>
  <c r="AC9" i="14"/>
  <c r="P19" i="14"/>
  <c r="S11" i="14"/>
  <c r="R11" i="13"/>
  <c r="S12" i="13"/>
  <c r="R15" i="13"/>
  <c r="S11" i="13"/>
  <c r="R19" i="13"/>
  <c r="AB9" i="13"/>
  <c r="S15" i="13"/>
  <c r="AF9" i="13"/>
  <c r="AC9" i="13"/>
  <c r="X13" i="13"/>
  <c r="X17" i="13"/>
  <c r="P23" i="13"/>
  <c r="R17" i="13"/>
  <c r="X19" i="13"/>
  <c r="X18" i="13"/>
  <c r="X14" i="13"/>
  <c r="S13" i="13"/>
  <c r="R14" i="13"/>
  <c r="S17" i="13"/>
  <c r="R18" i="13"/>
  <c r="X12" i="13"/>
  <c r="X16" i="13"/>
  <c r="X16" i="12"/>
  <c r="R16" i="12"/>
  <c r="AF9" i="12"/>
  <c r="Q12" i="12"/>
  <c r="S12" i="12" s="1"/>
  <c r="Q14" i="12"/>
  <c r="S14" i="12" s="1"/>
  <c r="X13" i="12"/>
  <c r="S15" i="12"/>
  <c r="S16" i="12"/>
  <c r="X15" i="12"/>
  <c r="R13" i="12"/>
  <c r="AD9" i="12"/>
  <c r="S11" i="12"/>
  <c r="P20" i="12"/>
  <c r="AC9" i="12"/>
  <c r="X14" i="12"/>
  <c r="X11" i="12"/>
  <c r="R14" i="12"/>
  <c r="Q13" i="11"/>
  <c r="R13" i="11" s="1"/>
  <c r="AC9" i="11"/>
  <c r="AF9" i="11"/>
  <c r="Q12" i="11"/>
  <c r="S13" i="11"/>
  <c r="Q15" i="11"/>
  <c r="S15" i="11" s="1"/>
  <c r="Q14" i="11"/>
  <c r="X14" i="11" s="1"/>
  <c r="X11" i="11"/>
  <c r="R11" i="11"/>
  <c r="P19" i="11"/>
  <c r="AD9" i="11"/>
  <c r="X13" i="11"/>
  <c r="P20" i="11"/>
  <c r="AB9" i="11"/>
  <c r="S47" i="10"/>
  <c r="S46" i="10"/>
  <c r="S45" i="10"/>
  <c r="S44" i="10"/>
  <c r="S43" i="10"/>
  <c r="S42" i="10"/>
  <c r="S41" i="10"/>
  <c r="S40" i="10"/>
  <c r="S39" i="10"/>
  <c r="S38" i="10"/>
  <c r="S37" i="10"/>
  <c r="S36" i="10"/>
  <c r="S35" i="10"/>
  <c r="S34" i="10"/>
  <c r="S33" i="10"/>
  <c r="S32" i="10"/>
  <c r="P32" i="10"/>
  <c r="R32" i="10" s="1"/>
  <c r="S31" i="10"/>
  <c r="S30" i="10"/>
  <c r="S29" i="10"/>
  <c r="P29" i="10"/>
  <c r="S28" i="10"/>
  <c r="S27" i="10"/>
  <c r="P27" i="10"/>
  <c r="S26" i="10"/>
  <c r="S25" i="10"/>
  <c r="S24" i="10"/>
  <c r="S23" i="10"/>
  <c r="S22" i="10"/>
  <c r="S21" i="10"/>
  <c r="S20" i="10"/>
  <c r="P20" i="10"/>
  <c r="R20" i="10" s="1"/>
  <c r="S19" i="10"/>
  <c r="S18" i="10"/>
  <c r="S17" i="10"/>
  <c r="S16" i="10"/>
  <c r="S15" i="10"/>
  <c r="S14" i="10"/>
  <c r="S13" i="10"/>
  <c r="S12" i="10"/>
  <c r="P12" i="10"/>
  <c r="R12" i="10" s="1"/>
  <c r="S11" i="10"/>
  <c r="P11" i="10"/>
  <c r="R11" i="10" s="1"/>
  <c r="O10" i="10"/>
  <c r="P44" i="10" s="1"/>
  <c r="R44" i="10" s="1"/>
  <c r="Y9" i="10"/>
  <c r="X9" i="10"/>
  <c r="T12" i="8"/>
  <c r="T11" i="8"/>
  <c r="P17" i="8" s="1"/>
  <c r="P10" i="8"/>
  <c r="Z9" i="8"/>
  <c r="Y9" i="8"/>
  <c r="T18" i="7"/>
  <c r="T17" i="7"/>
  <c r="T16" i="7"/>
  <c r="T15" i="7"/>
  <c r="Q15" i="7"/>
  <c r="S15" i="7" s="1"/>
  <c r="T14" i="7"/>
  <c r="T13" i="7"/>
  <c r="T12" i="7"/>
  <c r="T11" i="7"/>
  <c r="Q11" i="7"/>
  <c r="S11" i="7" s="1"/>
  <c r="P10" i="7"/>
  <c r="Q18" i="7" s="1"/>
  <c r="Z9" i="7"/>
  <c r="Y9" i="7"/>
  <c r="T15" i="6"/>
  <c r="Q15" i="6"/>
  <c r="R15" i="6" s="1"/>
  <c r="T14" i="6"/>
  <c r="T13" i="6"/>
  <c r="Q13" i="6"/>
  <c r="R13" i="6" s="1"/>
  <c r="T12" i="6"/>
  <c r="Q12" i="6"/>
  <c r="S12" i="6" s="1"/>
  <c r="T11" i="6"/>
  <c r="P20" i="6" s="1"/>
  <c r="Q11" i="6"/>
  <c r="R11" i="6" s="1"/>
  <c r="P10" i="6"/>
  <c r="AD9" i="6"/>
  <c r="AC9" i="6"/>
  <c r="Z9" i="6"/>
  <c r="Y9" i="6"/>
  <c r="T19" i="5"/>
  <c r="T18" i="5"/>
  <c r="T17" i="5"/>
  <c r="T16" i="5"/>
  <c r="T15" i="5"/>
  <c r="T14" i="5"/>
  <c r="T13" i="5"/>
  <c r="T12" i="5"/>
  <c r="T11" i="5"/>
  <c r="AF9" i="5" s="1"/>
  <c r="P10" i="5"/>
  <c r="Z9" i="5"/>
  <c r="Y9" i="5"/>
  <c r="T11" i="4"/>
  <c r="P16" i="4" s="1"/>
  <c r="Q11" i="4"/>
  <c r="S11" i="4" s="1"/>
  <c r="P10" i="4"/>
  <c r="AF9" i="4"/>
  <c r="AD9" i="4"/>
  <c r="AC9" i="4"/>
  <c r="AB9" i="4"/>
  <c r="Z9" i="4"/>
  <c r="Y9" i="4"/>
  <c r="T14" i="3"/>
  <c r="T13" i="3"/>
  <c r="AD9" i="3" s="1"/>
  <c r="T12" i="3"/>
  <c r="Q12" i="3"/>
  <c r="S12" i="3" s="1"/>
  <c r="T11" i="3"/>
  <c r="Q11" i="3"/>
  <c r="X11" i="3" s="1"/>
  <c r="P10" i="3"/>
  <c r="AC9" i="3"/>
  <c r="Z9" i="3"/>
  <c r="Y9" i="3"/>
  <c r="T12" i="2"/>
  <c r="Q12" i="2"/>
  <c r="S12" i="2" s="1"/>
  <c r="T11" i="2"/>
  <c r="P10" i="2"/>
  <c r="AB9" i="2"/>
  <c r="Z9" i="2"/>
  <c r="Y9" i="2"/>
  <c r="T13" i="1"/>
  <c r="T14" i="1"/>
  <c r="T15" i="1"/>
  <c r="T16" i="1"/>
  <c r="T17" i="1"/>
  <c r="T12" i="1"/>
  <c r="T11" i="1"/>
  <c r="P19" i="10" l="1"/>
  <c r="P21" i="10"/>
  <c r="P39" i="10"/>
  <c r="P41" i="10"/>
  <c r="Q41" i="10" s="1"/>
  <c r="P13" i="10"/>
  <c r="Q13" i="10" s="1"/>
  <c r="P28" i="10"/>
  <c r="R28" i="10" s="1"/>
  <c r="P33" i="10"/>
  <c r="P40" i="10"/>
  <c r="R40" i="10" s="1"/>
  <c r="P47" i="10"/>
  <c r="W47" i="10" s="1"/>
  <c r="AB9" i="10"/>
  <c r="P16" i="10"/>
  <c r="R16" i="10" s="1"/>
  <c r="P23" i="10"/>
  <c r="W23" i="10" s="1"/>
  <c r="P25" i="10"/>
  <c r="W25" i="10" s="1"/>
  <c r="P36" i="10"/>
  <c r="R36" i="10" s="1"/>
  <c r="P43" i="10"/>
  <c r="R43" i="10" s="1"/>
  <c r="P45" i="10"/>
  <c r="R45" i="10" s="1"/>
  <c r="W45" i="10"/>
  <c r="P15" i="10"/>
  <c r="Q15" i="10" s="1"/>
  <c r="P17" i="10"/>
  <c r="R17" i="10" s="1"/>
  <c r="W21" i="10"/>
  <c r="P24" i="10"/>
  <c r="R24" i="10" s="1"/>
  <c r="P31" i="10"/>
  <c r="Q31" i="10" s="1"/>
  <c r="P35" i="10"/>
  <c r="Q35" i="10" s="1"/>
  <c r="P37" i="10"/>
  <c r="Q37" i="10" s="1"/>
  <c r="X12" i="17"/>
  <c r="S12" i="17"/>
  <c r="R12" i="17"/>
  <c r="S11" i="17"/>
  <c r="X11" i="17"/>
  <c r="X14" i="17"/>
  <c r="R14" i="17"/>
  <c r="X16" i="17"/>
  <c r="S16" i="17"/>
  <c r="R16" i="17"/>
  <c r="R11" i="17"/>
  <c r="X17" i="17"/>
  <c r="S17" i="17"/>
  <c r="R17" i="17"/>
  <c r="X13" i="17"/>
  <c r="S13" i="17"/>
  <c r="R13" i="17"/>
  <c r="R54" i="16"/>
  <c r="S54" i="16"/>
  <c r="X54" i="16"/>
  <c r="R50" i="16"/>
  <c r="S50" i="16"/>
  <c r="S22" i="16"/>
  <c r="R22" i="16"/>
  <c r="S56" i="16"/>
  <c r="R56" i="16"/>
  <c r="S36" i="16"/>
  <c r="R36" i="16"/>
  <c r="S28" i="16"/>
  <c r="R28" i="16"/>
  <c r="S20" i="16"/>
  <c r="R20" i="16"/>
  <c r="X50" i="16"/>
  <c r="R34" i="16"/>
  <c r="S34" i="16"/>
  <c r="S18" i="16"/>
  <c r="R18" i="16"/>
  <c r="R33" i="16"/>
  <c r="X33" i="16"/>
  <c r="S33" i="16"/>
  <c r="S12" i="16"/>
  <c r="R12" i="16"/>
  <c r="X18" i="16"/>
  <c r="X28" i="16"/>
  <c r="S26" i="16"/>
  <c r="R26" i="16"/>
  <c r="R53" i="16"/>
  <c r="S53" i="16"/>
  <c r="X53" i="16"/>
  <c r="R61" i="16"/>
  <c r="X61" i="16"/>
  <c r="S61" i="16"/>
  <c r="R58" i="16"/>
  <c r="S58" i="16"/>
  <c r="R30" i="16"/>
  <c r="S30" i="16"/>
  <c r="R14" i="16"/>
  <c r="S14" i="16"/>
  <c r="R57" i="16"/>
  <c r="X57" i="16"/>
  <c r="S57" i="16"/>
  <c r="R29" i="16"/>
  <c r="S29" i="16"/>
  <c r="X29" i="16"/>
  <c r="S60" i="16"/>
  <c r="R60" i="16"/>
  <c r="S52" i="16"/>
  <c r="R52" i="16"/>
  <c r="S32" i="16"/>
  <c r="R32" i="16"/>
  <c r="S24" i="16"/>
  <c r="R24" i="16"/>
  <c r="S16" i="16"/>
  <c r="R16" i="16"/>
  <c r="X60" i="16"/>
  <c r="X22" i="16"/>
  <c r="X16" i="16"/>
  <c r="D71" i="16" s="1"/>
  <c r="R53" i="15"/>
  <c r="S53" i="15"/>
  <c r="S24" i="15"/>
  <c r="R24" i="15"/>
  <c r="R56" i="15"/>
  <c r="X56" i="15"/>
  <c r="S56" i="15"/>
  <c r="R31" i="15"/>
  <c r="X31" i="15"/>
  <c r="S31" i="15"/>
  <c r="S63" i="15"/>
  <c r="R63" i="15"/>
  <c r="S55" i="15"/>
  <c r="R55" i="15"/>
  <c r="S34" i="15"/>
  <c r="R34" i="15"/>
  <c r="S26" i="15"/>
  <c r="R26" i="15"/>
  <c r="S18" i="15"/>
  <c r="R18" i="15"/>
  <c r="X55" i="15"/>
  <c r="S28" i="15"/>
  <c r="R28" i="15"/>
  <c r="S14" i="15"/>
  <c r="R14" i="15"/>
  <c r="X63" i="15"/>
  <c r="X34" i="15"/>
  <c r="X53" i="15"/>
  <c r="S57" i="15"/>
  <c r="R57" i="15"/>
  <c r="R12" i="15"/>
  <c r="S12" i="15"/>
  <c r="R60" i="15"/>
  <c r="S60" i="15"/>
  <c r="R36" i="15"/>
  <c r="S36" i="15"/>
  <c r="R20" i="15"/>
  <c r="S20" i="15"/>
  <c r="R52" i="15"/>
  <c r="X52" i="15"/>
  <c r="S52" i="15"/>
  <c r="R32" i="15"/>
  <c r="S32" i="15"/>
  <c r="S16" i="15"/>
  <c r="R16" i="15"/>
  <c r="R35" i="15"/>
  <c r="S35" i="15"/>
  <c r="X35" i="15"/>
  <c r="S59" i="15"/>
  <c r="R59" i="15"/>
  <c r="S51" i="15"/>
  <c r="R51" i="15"/>
  <c r="S30" i="15"/>
  <c r="R30" i="15"/>
  <c r="S22" i="15"/>
  <c r="R22" i="15"/>
  <c r="X14" i="15"/>
  <c r="X60" i="15"/>
  <c r="X18" i="15"/>
  <c r="X28" i="15"/>
  <c r="X30" i="15"/>
  <c r="X12" i="15"/>
  <c r="R14" i="14"/>
  <c r="R12" i="14"/>
  <c r="X12" i="14"/>
  <c r="AH9" i="14" s="1"/>
  <c r="S14" i="14"/>
  <c r="S13" i="14"/>
  <c r="R13" i="14"/>
  <c r="D24" i="13"/>
  <c r="AL9" i="13"/>
  <c r="AH9" i="13"/>
  <c r="AJ9" i="13"/>
  <c r="D26" i="13"/>
  <c r="X12" i="12"/>
  <c r="R12" i="12"/>
  <c r="D23" i="12"/>
  <c r="AL9" i="12"/>
  <c r="AH9" i="12"/>
  <c r="D21" i="12"/>
  <c r="AJ9" i="12"/>
  <c r="S12" i="11"/>
  <c r="X12" i="11"/>
  <c r="X15" i="11"/>
  <c r="R14" i="11"/>
  <c r="S14" i="11"/>
  <c r="R15" i="11"/>
  <c r="R12" i="11"/>
  <c r="W29" i="10"/>
  <c r="W39" i="10"/>
  <c r="Q11" i="10"/>
  <c r="Q12" i="10"/>
  <c r="W13" i="10"/>
  <c r="W19" i="10"/>
  <c r="W27" i="10"/>
  <c r="Q28" i="10"/>
  <c r="W33" i="10"/>
  <c r="Q39" i="10"/>
  <c r="R13" i="10"/>
  <c r="W12" i="10"/>
  <c r="Q19" i="10"/>
  <c r="Q27" i="10"/>
  <c r="W31" i="10"/>
  <c r="Q32" i="10"/>
  <c r="W37" i="10"/>
  <c r="R39" i="10"/>
  <c r="W43" i="10"/>
  <c r="W11" i="10"/>
  <c r="W15" i="10"/>
  <c r="R19" i="10"/>
  <c r="R27" i="10"/>
  <c r="Q44" i="10"/>
  <c r="W28" i="10"/>
  <c r="W44" i="10"/>
  <c r="R21" i="10"/>
  <c r="Q21" i="10"/>
  <c r="O52" i="10"/>
  <c r="R29" i="10"/>
  <c r="Q29" i="10"/>
  <c r="W32" i="10"/>
  <c r="AC9" i="10"/>
  <c r="AE9" i="10"/>
  <c r="AA9" i="10"/>
  <c r="O51" i="10"/>
  <c r="Q20" i="10"/>
  <c r="R41" i="10"/>
  <c r="W20" i="10"/>
  <c r="R33" i="10"/>
  <c r="Q33" i="10"/>
  <c r="W36" i="10"/>
  <c r="P14" i="10"/>
  <c r="W14" i="10" s="1"/>
  <c r="P18" i="10"/>
  <c r="W18" i="10" s="1"/>
  <c r="P22" i="10"/>
  <c r="W22" i="10" s="1"/>
  <c r="P26" i="10"/>
  <c r="P30" i="10"/>
  <c r="P34" i="10"/>
  <c r="W34" i="10" s="1"/>
  <c r="P38" i="10"/>
  <c r="P42" i="10"/>
  <c r="P46" i="10"/>
  <c r="W46" i="10" s="1"/>
  <c r="AB9" i="8"/>
  <c r="AF9" i="8"/>
  <c r="P16" i="8"/>
  <c r="AC9" i="8"/>
  <c r="Q11" i="8"/>
  <c r="X11" i="8" s="1"/>
  <c r="AD9" i="8"/>
  <c r="Q12" i="8"/>
  <c r="X12" i="8" s="1"/>
  <c r="AB9" i="7"/>
  <c r="AF9" i="7"/>
  <c r="AC9" i="7"/>
  <c r="P23" i="7"/>
  <c r="X18" i="7"/>
  <c r="S18" i="7"/>
  <c r="R18" i="7"/>
  <c r="X15" i="7"/>
  <c r="P22" i="7"/>
  <c r="AD9" i="7"/>
  <c r="R11" i="7"/>
  <c r="Q12" i="7"/>
  <c r="X12" i="7" s="1"/>
  <c r="R15" i="7"/>
  <c r="Q16" i="7"/>
  <c r="X11" i="7"/>
  <c r="Q13" i="7"/>
  <c r="Q17" i="7"/>
  <c r="Q14" i="7"/>
  <c r="S13" i="6"/>
  <c r="S15" i="6"/>
  <c r="R12" i="6"/>
  <c r="X13" i="6"/>
  <c r="S11" i="6"/>
  <c r="X12" i="6"/>
  <c r="X11" i="6"/>
  <c r="X15" i="6"/>
  <c r="AF9" i="6"/>
  <c r="AB9" i="6"/>
  <c r="X14" i="6"/>
  <c r="P19" i="6"/>
  <c r="Q14" i="6"/>
  <c r="AB9" i="5"/>
  <c r="Q14" i="5"/>
  <c r="P24" i="5"/>
  <c r="P23" i="5"/>
  <c r="Q18" i="5"/>
  <c r="AC9" i="5"/>
  <c r="Q11" i="5"/>
  <c r="X11" i="5" s="1"/>
  <c r="Q15" i="5"/>
  <c r="X15" i="5" s="1"/>
  <c r="Q19" i="5"/>
  <c r="Q12" i="5"/>
  <c r="Q16" i="5"/>
  <c r="AD9" i="5"/>
  <c r="Q13" i="5"/>
  <c r="Q17" i="5"/>
  <c r="X17" i="5" s="1"/>
  <c r="X11" i="4"/>
  <c r="AJ9" i="4" s="1"/>
  <c r="R11" i="4"/>
  <c r="P15" i="4"/>
  <c r="D16" i="4"/>
  <c r="R11" i="3"/>
  <c r="AF9" i="3"/>
  <c r="S11" i="3"/>
  <c r="R12" i="3"/>
  <c r="Q13" i="3"/>
  <c r="X12" i="3"/>
  <c r="AB9" i="3"/>
  <c r="P19" i="3"/>
  <c r="Q14" i="3"/>
  <c r="P18" i="3"/>
  <c r="P17" i="2"/>
  <c r="P16" i="2"/>
  <c r="AC9" i="2"/>
  <c r="X12" i="2"/>
  <c r="R12" i="2"/>
  <c r="AD9" i="2"/>
  <c r="Q11" i="2"/>
  <c r="X11" i="2" s="1"/>
  <c r="AF9" i="2"/>
  <c r="P10" i="1"/>
  <c r="W40" i="10" l="1"/>
  <c r="Q40" i="10"/>
  <c r="W41" i="10"/>
  <c r="Q25" i="10"/>
  <c r="R25" i="10"/>
  <c r="R37" i="10"/>
  <c r="Q36" i="10"/>
  <c r="Q43" i="10"/>
  <c r="W17" i="10"/>
  <c r="W35" i="10"/>
  <c r="R35" i="10"/>
  <c r="R23" i="10"/>
  <c r="Q23" i="10"/>
  <c r="R47" i="10"/>
  <c r="Q47" i="10"/>
  <c r="Q17" i="10"/>
  <c r="R15" i="10"/>
  <c r="R31" i="10"/>
  <c r="Q45" i="10"/>
  <c r="Q24" i="10"/>
  <c r="Q16" i="10"/>
  <c r="W16" i="10"/>
  <c r="W24" i="10"/>
  <c r="AH9" i="17"/>
  <c r="D22" i="17"/>
  <c r="AJ9" i="17"/>
  <c r="D24" i="17"/>
  <c r="AL9" i="17"/>
  <c r="D21" i="17" s="1"/>
  <c r="D69" i="16"/>
  <c r="AH9" i="16"/>
  <c r="AJ9" i="16"/>
  <c r="AL9" i="16"/>
  <c r="D68" i="15"/>
  <c r="AJ9" i="15"/>
  <c r="AL9" i="15"/>
  <c r="D70" i="15"/>
  <c r="AH9" i="15"/>
  <c r="AL9" i="14"/>
  <c r="D19" i="14" s="1"/>
  <c r="AJ9" i="14"/>
  <c r="D22" i="14"/>
  <c r="D20" i="14"/>
  <c r="AA9" i="13"/>
  <c r="AI9" i="13" s="1"/>
  <c r="D23" i="13"/>
  <c r="D20" i="12"/>
  <c r="AA9" i="12"/>
  <c r="AM9" i="12" s="1"/>
  <c r="AH9" i="11"/>
  <c r="D20" i="11"/>
  <c r="AL9" i="11"/>
  <c r="D19" i="11" s="1"/>
  <c r="AJ9" i="11"/>
  <c r="D22" i="11"/>
  <c r="Q42" i="10"/>
  <c r="R42" i="10"/>
  <c r="Q22" i="10"/>
  <c r="R22" i="10"/>
  <c r="Q34" i="10"/>
  <c r="R34" i="10"/>
  <c r="Q18" i="10"/>
  <c r="R18" i="10"/>
  <c r="Q26" i="10"/>
  <c r="R26" i="10"/>
  <c r="W42" i="10"/>
  <c r="Q38" i="10"/>
  <c r="R38" i="10"/>
  <c r="Q46" i="10"/>
  <c r="R46" i="10"/>
  <c r="Q30" i="10"/>
  <c r="R30" i="10"/>
  <c r="Q14" i="10"/>
  <c r="R14" i="10"/>
  <c r="W26" i="10"/>
  <c r="W38" i="10"/>
  <c r="W30" i="10"/>
  <c r="R12" i="8"/>
  <c r="S12" i="8"/>
  <c r="D19" i="8"/>
  <c r="AL9" i="8"/>
  <c r="AH9" i="8"/>
  <c r="D17" i="8"/>
  <c r="AJ9" i="8"/>
  <c r="S11" i="8"/>
  <c r="R11" i="8"/>
  <c r="X14" i="7"/>
  <c r="S14" i="7"/>
  <c r="R14" i="7"/>
  <c r="S12" i="7"/>
  <c r="R12" i="7"/>
  <c r="R17" i="7"/>
  <c r="X17" i="7"/>
  <c r="S17" i="7"/>
  <c r="S16" i="7"/>
  <c r="R16" i="7"/>
  <c r="R13" i="7"/>
  <c r="X13" i="7"/>
  <c r="S13" i="7"/>
  <c r="X16" i="7"/>
  <c r="S14" i="6"/>
  <c r="R14" i="6"/>
  <c r="D20" i="6"/>
  <c r="R12" i="5"/>
  <c r="X12" i="5"/>
  <c r="S12" i="5"/>
  <c r="X13" i="5"/>
  <c r="S13" i="5"/>
  <c r="R13" i="5"/>
  <c r="S18" i="5"/>
  <c r="R18" i="5"/>
  <c r="X18" i="5"/>
  <c r="R16" i="5"/>
  <c r="X16" i="5"/>
  <c r="S16" i="5"/>
  <c r="S11" i="5"/>
  <c r="R11" i="5"/>
  <c r="S14" i="5"/>
  <c r="R14" i="5"/>
  <c r="X14" i="5"/>
  <c r="S19" i="5"/>
  <c r="R19" i="5"/>
  <c r="S17" i="5"/>
  <c r="R17" i="5"/>
  <c r="S15" i="5"/>
  <c r="R15" i="5"/>
  <c r="X19" i="5"/>
  <c r="D18" i="4"/>
  <c r="AL9" i="4"/>
  <c r="D15" i="4" s="1"/>
  <c r="AH9" i="4"/>
  <c r="S13" i="3"/>
  <c r="R13" i="3"/>
  <c r="X13" i="3"/>
  <c r="R14" i="3"/>
  <c r="X14" i="3"/>
  <c r="S14" i="3"/>
  <c r="D21" i="3"/>
  <c r="S11" i="2"/>
  <c r="R11" i="2"/>
  <c r="AL9" i="2"/>
  <c r="D17" i="2"/>
  <c r="Q14" i="1"/>
  <c r="Q16" i="1"/>
  <c r="Q11" i="1"/>
  <c r="Q13" i="1"/>
  <c r="Q15" i="1"/>
  <c r="Q17" i="1"/>
  <c r="Q12" i="1"/>
  <c r="Z9" i="1"/>
  <c r="Y9" i="1"/>
  <c r="AI9" i="10" l="1"/>
  <c r="AA9" i="17"/>
  <c r="AM9" i="17" s="1"/>
  <c r="D68" i="16"/>
  <c r="AA9" i="16"/>
  <c r="AK9" i="16" s="1"/>
  <c r="D67" i="15"/>
  <c r="AA9" i="15"/>
  <c r="AK9" i="15" s="1"/>
  <c r="AA9" i="14"/>
  <c r="AK9" i="14" s="1"/>
  <c r="AM9" i="13"/>
  <c r="AK9" i="13"/>
  <c r="P22" i="13"/>
  <c r="D22" i="13"/>
  <c r="AG9" i="13"/>
  <c r="AE9" i="13"/>
  <c r="AK9" i="12"/>
  <c r="P19" i="12"/>
  <c r="D19" i="12"/>
  <c r="AE9" i="12"/>
  <c r="AG9" i="12"/>
  <c r="AI9" i="12"/>
  <c r="AA9" i="11"/>
  <c r="AK9" i="11" s="1"/>
  <c r="AG9" i="10"/>
  <c r="D52" i="10"/>
  <c r="D54" i="10"/>
  <c r="AK9" i="10"/>
  <c r="D16" i="8"/>
  <c r="AA9" i="8"/>
  <c r="AM9" i="8" s="1"/>
  <c r="AH9" i="7"/>
  <c r="AJ9" i="7"/>
  <c r="AL9" i="7"/>
  <c r="D25" i="7"/>
  <c r="D23" i="7"/>
  <c r="AL9" i="6"/>
  <c r="D22" i="6"/>
  <c r="AH9" i="6"/>
  <c r="AJ9" i="6"/>
  <c r="D26" i="5"/>
  <c r="AL9" i="5"/>
  <c r="AJ9" i="5"/>
  <c r="D24" i="5"/>
  <c r="AH9" i="5"/>
  <c r="AA9" i="4"/>
  <c r="D19" i="3"/>
  <c r="AH9" i="3"/>
  <c r="AJ9" i="3"/>
  <c r="AL9" i="3"/>
  <c r="D16" i="2"/>
  <c r="AH9" i="2"/>
  <c r="D19" i="2"/>
  <c r="AJ9" i="2"/>
  <c r="S15" i="1"/>
  <c r="X15" i="1"/>
  <c r="R15" i="1"/>
  <c r="X11" i="1"/>
  <c r="R11" i="1"/>
  <c r="S11" i="1"/>
  <c r="S14" i="1"/>
  <c r="R14" i="1"/>
  <c r="X14" i="1"/>
  <c r="X12" i="1"/>
  <c r="R12" i="1"/>
  <c r="S12" i="1"/>
  <c r="S17" i="1"/>
  <c r="X17" i="1"/>
  <c r="R17" i="1"/>
  <c r="S13" i="1"/>
  <c r="X13" i="1"/>
  <c r="R13" i="1"/>
  <c r="S16" i="1"/>
  <c r="R16" i="1"/>
  <c r="X16" i="1"/>
  <c r="AF9" i="1"/>
  <c r="P21" i="1"/>
  <c r="P22" i="1"/>
  <c r="AD9" i="1"/>
  <c r="AB9" i="1"/>
  <c r="AC9" i="1"/>
  <c r="Z9" i="10" l="1"/>
  <c r="AD9" i="10" s="1"/>
  <c r="P20" i="17"/>
  <c r="D20" i="17"/>
  <c r="AI9" i="17"/>
  <c r="AE9" i="17"/>
  <c r="AG9" i="17"/>
  <c r="AK9" i="17"/>
  <c r="P67" i="16"/>
  <c r="D67" i="16"/>
  <c r="AG9" i="16"/>
  <c r="AE9" i="16"/>
  <c r="AM9" i="16"/>
  <c r="AI9" i="16"/>
  <c r="P66" i="15"/>
  <c r="D66" i="15"/>
  <c r="AE9" i="15"/>
  <c r="AG9" i="15"/>
  <c r="AI9" i="15"/>
  <c r="AM9" i="15"/>
  <c r="AG9" i="14"/>
  <c r="D18" i="14"/>
  <c r="AM9" i="14"/>
  <c r="P18" i="14"/>
  <c r="AE9" i="14"/>
  <c r="AI9" i="14"/>
  <c r="AE9" i="11"/>
  <c r="P18" i="11"/>
  <c r="AI9" i="11"/>
  <c r="D18" i="11"/>
  <c r="AM9" i="11"/>
  <c r="AG9" i="11"/>
  <c r="D51" i="10"/>
  <c r="AK9" i="8"/>
  <c r="P15" i="8"/>
  <c r="D15" i="8"/>
  <c r="AG9" i="8"/>
  <c r="AE9" i="8"/>
  <c r="AI9" i="8"/>
  <c r="D22" i="7"/>
  <c r="AA9" i="7"/>
  <c r="AA9" i="6"/>
  <c r="AK9" i="6"/>
  <c r="AI9" i="6"/>
  <c r="D19" i="6"/>
  <c r="AM9" i="6"/>
  <c r="AA9" i="5"/>
  <c r="AI9" i="5" s="1"/>
  <c r="D23" i="5"/>
  <c r="AI9" i="4"/>
  <c r="AE9" i="4"/>
  <c r="AG9" i="4"/>
  <c r="AK9" i="4"/>
  <c r="P14" i="4"/>
  <c r="D14" i="4"/>
  <c r="AM9" i="4"/>
  <c r="D18" i="3"/>
  <c r="AA9" i="3"/>
  <c r="AK9" i="3" s="1"/>
  <c r="AA9" i="2"/>
  <c r="AL9" i="1"/>
  <c r="D21" i="1" s="1"/>
  <c r="D24" i="1"/>
  <c r="D22" i="1"/>
  <c r="AJ9" i="1"/>
  <c r="AH9" i="1"/>
  <c r="AJ9" i="10" l="1"/>
  <c r="D50" i="10"/>
  <c r="AH9" i="10"/>
  <c r="O50" i="10"/>
  <c r="AL9" i="10"/>
  <c r="AF9" i="10"/>
  <c r="P21" i="7"/>
  <c r="D21" i="7"/>
  <c r="AG9" i="7"/>
  <c r="AE9" i="7"/>
  <c r="AK9" i="7"/>
  <c r="AI9" i="7"/>
  <c r="AM9" i="7"/>
  <c r="P18" i="6"/>
  <c r="D18" i="6"/>
  <c r="AG9" i="6"/>
  <c r="AE9" i="6"/>
  <c r="AK9" i="5"/>
  <c r="AM9" i="5"/>
  <c r="P22" i="5"/>
  <c r="D22" i="5"/>
  <c r="AG9" i="5"/>
  <c r="AE9" i="5"/>
  <c r="P17" i="3"/>
  <c r="D17" i="3"/>
  <c r="AG9" i="3"/>
  <c r="AE9" i="3"/>
  <c r="AI9" i="3"/>
  <c r="AM9" i="3"/>
  <c r="P15" i="2"/>
  <c r="D15" i="2"/>
  <c r="AE9" i="2"/>
  <c r="AG9" i="2"/>
  <c r="AM9" i="2"/>
  <c r="AK9" i="2"/>
  <c r="AI9" i="2"/>
  <c r="AA9" i="1"/>
  <c r="AK9" i="1" l="1"/>
  <c r="P20" i="1"/>
  <c r="D20" i="1"/>
  <c r="AG9" i="1"/>
  <c r="AM9" i="1"/>
  <c r="AE9" i="1"/>
  <c r="AI9" i="1"/>
</calcChain>
</file>

<file path=xl/sharedStrings.xml><?xml version="1.0" encoding="utf-8"?>
<sst xmlns="http://schemas.openxmlformats.org/spreadsheetml/2006/main" count="2632" uniqueCount="631">
  <si>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</si>
  <si>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</si>
  <si>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</si>
  <si>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</si>
  <si>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</si>
  <si>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</si>
  <si>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</si>
  <si>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</si>
  <si>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</si>
  <si>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</si>
  <si>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</si>
  <si>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</si>
  <si>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</si>
  <si>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</si>
  <si>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</si>
  <si>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</si>
  <si>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</si>
  <si>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</si>
  <si>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</si>
  <si>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</si>
  <si>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</si>
  <si>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</si>
  <si>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</si>
  <si>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</si>
  <si>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</si>
  <si>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</si>
  <si>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</si>
  <si>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</si>
  <si>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</si>
  <si>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</si>
  <si>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</si>
  <si>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</si>
  <si>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</si>
  <si>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</si>
  <si>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</si>
  <si>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</si>
  <si>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</si>
  <si>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</si>
  <si>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</si>
  <si>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</si>
  <si>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</si>
  <si>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Nguyễn Xuân Trường</t>
  </si>
  <si>
    <t xml:space="preserve">Giờ thi: 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</si>
  <si>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</si>
  <si>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</si>
  <si>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</si>
  <si>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</si>
  <si>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</si>
  <si>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</si>
  <si>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</si>
  <si>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</si>
  <si>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</si>
  <si>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</si>
  <si>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Nhóm:  01</t>
  </si>
  <si>
    <t xml:space="preserve">Ngày thi: </t>
  </si>
  <si>
    <t xml:space="preserve">Thi lần 1 học kỳ hè năm học 2015 - 2016 </t>
  </si>
  <si>
    <t>B12DCPT055</t>
  </si>
  <si>
    <t>Đỗ Tuấn</t>
  </si>
  <si>
    <t>Anh</t>
  </si>
  <si>
    <t>D12PTDPT</t>
  </si>
  <si>
    <t>B12DCPT058</t>
  </si>
  <si>
    <t>Hoàng Thùy</t>
  </si>
  <si>
    <t>Dung</t>
  </si>
  <si>
    <t>D12TTDPT</t>
  </si>
  <si>
    <t>B13DCPT237</t>
  </si>
  <si>
    <t>Lưu Thị</t>
  </si>
  <si>
    <t>Huệ</t>
  </si>
  <si>
    <t>D13PTDPT</t>
  </si>
  <si>
    <t>B14DCPT221</t>
  </si>
  <si>
    <t>Nguyễn Văn</t>
  </si>
  <si>
    <t>Huy</t>
  </si>
  <si>
    <t>D14CQPT01-B</t>
  </si>
  <si>
    <t>B13DCPT241</t>
  </si>
  <si>
    <t>Lê Thị</t>
  </si>
  <si>
    <t>Mai</t>
  </si>
  <si>
    <t>D13TKDPT2</t>
  </si>
  <si>
    <t>B12DCPT037</t>
  </si>
  <si>
    <t>Phùng Văn</t>
  </si>
  <si>
    <t>Quân</t>
  </si>
  <si>
    <t>B13DCPT118</t>
  </si>
  <si>
    <t>Nguyễn Hà</t>
  </si>
  <si>
    <t>Trang</t>
  </si>
  <si>
    <t>D13TTDPT</t>
  </si>
  <si>
    <t>Nguyễn Cảnh Châu</t>
  </si>
  <si>
    <t>Ngô Hồng Quân</t>
  </si>
  <si>
    <t>Hà Nội, ngày 19 tháng 8 năm 2016</t>
  </si>
  <si>
    <t>Thiết kế đồ họa cơ bản</t>
  </si>
  <si>
    <t>BẢNG ĐIỂM HỌC PHẦN</t>
  </si>
  <si>
    <t>B12DCPT020</t>
  </si>
  <si>
    <t>Nguyễn Trung</t>
  </si>
  <si>
    <t>Hiếu</t>
  </si>
  <si>
    <t>B12DCPT043</t>
  </si>
  <si>
    <t>Nguyễn Thị Thu</t>
  </si>
  <si>
    <t>Thảo</t>
  </si>
  <si>
    <t>D12TKDPT</t>
  </si>
  <si>
    <t>Âm nhạc đại cương</t>
  </si>
  <si>
    <t>B12DCKT004</t>
  </si>
  <si>
    <t>Trần Thị Mai</t>
  </si>
  <si>
    <t>D12CQKT01-B</t>
  </si>
  <si>
    <t>B12DEPT011</t>
  </si>
  <si>
    <t>Nguyễn Viết</t>
  </si>
  <si>
    <t>Hải</t>
  </si>
  <si>
    <t>E12TTDPT</t>
  </si>
  <si>
    <t>B12DCPT137</t>
  </si>
  <si>
    <t>Trần Thị Quỳnh</t>
  </si>
  <si>
    <t>Hương</t>
  </si>
  <si>
    <t>B12DCPT138</t>
  </si>
  <si>
    <t>Vũ Thị Minh</t>
  </si>
  <si>
    <t>D12DCPT102</t>
  </si>
  <si>
    <t>Nguyễn Thị Mai</t>
  </si>
  <si>
    <t>Uyên</t>
  </si>
  <si>
    <t>Thiết kế quảng cáo truyền hình</t>
  </si>
  <si>
    <t>B13DCPT003</t>
  </si>
  <si>
    <t>Lê Văn Tuấn</t>
  </si>
  <si>
    <t>D13TKDPT1</t>
  </si>
  <si>
    <t>B13DCPT192</t>
  </si>
  <si>
    <t>Cao Thái</t>
  </si>
  <si>
    <t>Duy</t>
  </si>
  <si>
    <t>B14DCPT280</t>
  </si>
  <si>
    <t>Phạm Mạnh</t>
  </si>
  <si>
    <t>Hùng</t>
  </si>
  <si>
    <t>D14CQPT05-B</t>
  </si>
  <si>
    <t>B112101332</t>
  </si>
  <si>
    <t>Mai Văn</t>
  </si>
  <si>
    <t>Nam</t>
  </si>
  <si>
    <t>D11PT1</t>
  </si>
  <si>
    <t>B12DCPT085</t>
  </si>
  <si>
    <t>Nguyễn Đức</t>
  </si>
  <si>
    <t>Tân</t>
  </si>
  <si>
    <t>B13DCPT117</t>
  </si>
  <si>
    <t>Trần Bá</t>
  </si>
  <si>
    <t>Toàn</t>
  </si>
  <si>
    <t>B12DCPT047</t>
  </si>
  <si>
    <t>Trần Thiên</t>
  </si>
  <si>
    <t>B13DCPT233</t>
  </si>
  <si>
    <t>Nguyễn Ngọc</t>
  </si>
  <si>
    <t>B13DCPT044</t>
  </si>
  <si>
    <t>Trần Đình</t>
  </si>
  <si>
    <t>Ninh</t>
  </si>
  <si>
    <t>B13DCPT047</t>
  </si>
  <si>
    <t>Thái Minh</t>
  </si>
  <si>
    <t>Quang</t>
  </si>
  <si>
    <t>B13DCPT050</t>
  </si>
  <si>
    <t>Đặng Thị</t>
  </si>
  <si>
    <t>B12DCPT100</t>
  </si>
  <si>
    <t>Nguyễn Thị Linh</t>
  </si>
  <si>
    <t>Thiết kế web cơ bản</t>
  </si>
  <si>
    <t>Thiết kế tương tác đa phương tiện</t>
  </si>
  <si>
    <t>Kỹ thuật âm thanh</t>
  </si>
  <si>
    <t>29/03/94</t>
  </si>
  <si>
    <t>01/02/94</t>
  </si>
  <si>
    <t>10/11/93</t>
  </si>
  <si>
    <t>B12DCPT146</t>
  </si>
  <si>
    <t>Nguyễn Chi</t>
  </si>
  <si>
    <t>31/12/93</t>
  </si>
  <si>
    <t>B12DCPT035</t>
  </si>
  <si>
    <t>Tạ Thị</t>
  </si>
  <si>
    <t>Oanh</t>
  </si>
  <si>
    <t>14/03/94</t>
  </si>
  <si>
    <t>D12DCPT080</t>
  </si>
  <si>
    <t>Trần Văn</t>
  </si>
  <si>
    <t>Phước</t>
  </si>
  <si>
    <t>B12DCPT099</t>
  </si>
  <si>
    <t>Hoàng Thu</t>
  </si>
  <si>
    <t>25/02/95</t>
  </si>
  <si>
    <t>B13DCPT176</t>
  </si>
  <si>
    <t>Nguyễn Huyền</t>
  </si>
  <si>
    <t>Cường</t>
  </si>
  <si>
    <t>B14DCPT068</t>
  </si>
  <si>
    <t>Nguyễn Đình</t>
  </si>
  <si>
    <t>Đức</t>
  </si>
  <si>
    <t>D14CQPT04-B</t>
  </si>
  <si>
    <t>B12DCPT059</t>
  </si>
  <si>
    <t>Nguyễn Trần Châu</t>
  </si>
  <si>
    <t>Giang</t>
  </si>
  <si>
    <t>B14DCPT344</t>
  </si>
  <si>
    <t>Đỗ Hoàng</t>
  </si>
  <si>
    <t>Hiệp</t>
  </si>
  <si>
    <t>D14CQPT06-B</t>
  </si>
  <si>
    <t>B14DCPT141</t>
  </si>
  <si>
    <t>B13DCPT147</t>
  </si>
  <si>
    <t>Nguyễn Nhật</t>
  </si>
  <si>
    <t>Hồng</t>
  </si>
  <si>
    <t>Nguyễn Thị</t>
  </si>
  <si>
    <t>B13DCPT155</t>
  </si>
  <si>
    <t>Đinh Sỹ Phúc</t>
  </si>
  <si>
    <t>Lâm</t>
  </si>
  <si>
    <t>B14DCPT225</t>
  </si>
  <si>
    <t>Nguyễn Yến</t>
  </si>
  <si>
    <t>Linh</t>
  </si>
  <si>
    <t>B13DCPT035</t>
  </si>
  <si>
    <t>Đỗ Thị</t>
  </si>
  <si>
    <t>Loan</t>
  </si>
  <si>
    <t>Nguyễn Duy</t>
  </si>
  <si>
    <t>Phạm Thị</t>
  </si>
  <si>
    <t>B13DCPT038</t>
  </si>
  <si>
    <t>Nguyễn Thị Quỳnh</t>
  </si>
  <si>
    <t>B13DCPT104</t>
  </si>
  <si>
    <t>Ngọc</t>
  </si>
  <si>
    <t>B13DCPT163</t>
  </si>
  <si>
    <t>Phạm Trung</t>
  </si>
  <si>
    <t>Nha</t>
  </si>
  <si>
    <t>B14DCPT188</t>
  </si>
  <si>
    <t>Đỗ Thị Thùy</t>
  </si>
  <si>
    <t>B13DCPT166</t>
  </si>
  <si>
    <t>Phương</t>
  </si>
  <si>
    <t>B14DCPT031</t>
  </si>
  <si>
    <t>Nguyễn Thế</t>
  </si>
  <si>
    <t>E14CQPT01-B</t>
  </si>
  <si>
    <t>B14DCPT002</t>
  </si>
  <si>
    <t>Nguyễn Minh</t>
  </si>
  <si>
    <t>D14CQPT02-B</t>
  </si>
  <si>
    <t>B13DCPT167</t>
  </si>
  <si>
    <t>Vũ Thị</t>
  </si>
  <si>
    <t>Quyên</t>
  </si>
  <si>
    <t>B13DCPT048</t>
  </si>
  <si>
    <t>Quỳnh</t>
  </si>
  <si>
    <t>B13DCPT172</t>
  </si>
  <si>
    <t>Nguyễn Thị Hồng</t>
  </si>
  <si>
    <t>Thủy</t>
  </si>
  <si>
    <t>Trâm</t>
  </si>
  <si>
    <t>Tuấn</t>
  </si>
  <si>
    <t>B13DCPT063</t>
  </si>
  <si>
    <t>Nguyễn Hồng</t>
  </si>
  <si>
    <t>Văn</t>
  </si>
  <si>
    <t>B13DCPT124</t>
  </si>
  <si>
    <t>Đinh Quang</t>
  </si>
  <si>
    <t>Vinh</t>
  </si>
  <si>
    <t>Xã hội học đại cương</t>
  </si>
  <si>
    <t>B13DCPT067</t>
  </si>
  <si>
    <t>Nguyễn Quốc</t>
  </si>
  <si>
    <t>06/10/95</t>
  </si>
  <si>
    <t>B13DCPT134</t>
  </si>
  <si>
    <t>Dinh</t>
  </si>
  <si>
    <t>07/10/95</t>
  </si>
  <si>
    <t>B13DCPT075</t>
  </si>
  <si>
    <t>Bùi Duy</t>
  </si>
  <si>
    <t>Đông</t>
  </si>
  <si>
    <t>25/09/95</t>
  </si>
  <si>
    <t>B13DCPT011</t>
  </si>
  <si>
    <t>Lê Trần Trung</t>
  </si>
  <si>
    <t>Dũng</t>
  </si>
  <si>
    <t>13/11/95</t>
  </si>
  <si>
    <t>B13DCPT234</t>
  </si>
  <si>
    <t>Vũ Thị Bích</t>
  </si>
  <si>
    <t>Hằng</t>
  </si>
  <si>
    <t>23/08/95</t>
  </si>
  <si>
    <t>B13DCPT017</t>
  </si>
  <si>
    <t>Hạnh</t>
  </si>
  <si>
    <t>B13DCPT019</t>
  </si>
  <si>
    <t>Đỗ Duy</t>
  </si>
  <si>
    <t>28/07/95</t>
  </si>
  <si>
    <t>B13DCPT020</t>
  </si>
  <si>
    <t>Phạm Thị Thu</t>
  </si>
  <si>
    <t>07/04/95</t>
  </si>
  <si>
    <t>B13DCPT082</t>
  </si>
  <si>
    <t>Phạm Huy</t>
  </si>
  <si>
    <t>Hiệu</t>
  </si>
  <si>
    <t>06/06/95</t>
  </si>
  <si>
    <t>B13DCPT021</t>
  </si>
  <si>
    <t>Hòa</t>
  </si>
  <si>
    <t>03/04/95</t>
  </si>
  <si>
    <t>15/04/95</t>
  </si>
  <si>
    <t>B13DCPT024</t>
  </si>
  <si>
    <t>03/01/95</t>
  </si>
  <si>
    <t>B13DCPT151</t>
  </si>
  <si>
    <t>Trần Lê</t>
  </si>
  <si>
    <t>23/02/95</t>
  </si>
  <si>
    <t>14/10/95</t>
  </si>
  <si>
    <t>B13DCPT033</t>
  </si>
  <si>
    <t>Nguyễn Việt</t>
  </si>
  <si>
    <t>Lê</t>
  </si>
  <si>
    <t>26/09/95</t>
  </si>
  <si>
    <t>B13DCPT034</t>
  </si>
  <si>
    <t>Nguyễn Thị Thùy</t>
  </si>
  <si>
    <t>23/11/95</t>
  </si>
  <si>
    <t>30/05/95</t>
  </si>
  <si>
    <t>21/11/95</t>
  </si>
  <si>
    <t>13/04/95</t>
  </si>
  <si>
    <t>B13DCPT042</t>
  </si>
  <si>
    <t>Trần Thị Bích</t>
  </si>
  <si>
    <t>12/07/95</t>
  </si>
  <si>
    <t>14/07/95</t>
  </si>
  <si>
    <t>09/01/95</t>
  </si>
  <si>
    <t>B13DCPT107</t>
  </si>
  <si>
    <t>Lê Phan Bá</t>
  </si>
  <si>
    <t>02/11/95</t>
  </si>
  <si>
    <t>B13DCPT165</t>
  </si>
  <si>
    <t>Bùi Thị Bích</t>
  </si>
  <si>
    <t>31/01/95</t>
  </si>
  <si>
    <t>B13DCPT108</t>
  </si>
  <si>
    <t>07/02/94</t>
  </si>
  <si>
    <t>13/10/95</t>
  </si>
  <si>
    <t>17/07/95</t>
  </si>
  <si>
    <t>B13DCPT168</t>
  </si>
  <si>
    <t>Phan Văn</t>
  </si>
  <si>
    <t>Thạch</t>
  </si>
  <si>
    <t>21/10/95</t>
  </si>
  <si>
    <t>B13DCPT049</t>
  </si>
  <si>
    <t>Phạm Minh</t>
  </si>
  <si>
    <t>Thái</t>
  </si>
  <si>
    <t>12/02/95</t>
  </si>
  <si>
    <t>B13DCPT112</t>
  </si>
  <si>
    <t>Phùng Khắc</t>
  </si>
  <si>
    <t>Thắng</t>
  </si>
  <si>
    <t>20/04/95</t>
  </si>
  <si>
    <t>25/08/95</t>
  </si>
  <si>
    <t>B13DCPT171</t>
  </si>
  <si>
    <t>Thịnh</t>
  </si>
  <si>
    <t>05/10/95</t>
  </si>
  <si>
    <t>B13DCPT052</t>
  </si>
  <si>
    <t>Thoa</t>
  </si>
  <si>
    <t>28/02/95</t>
  </si>
  <si>
    <t>B13DCPT217</t>
  </si>
  <si>
    <t>Phạm Đình</t>
  </si>
  <si>
    <t>Tiến</t>
  </si>
  <si>
    <t>20/12/95</t>
  </si>
  <si>
    <t>B13DCPT057</t>
  </si>
  <si>
    <t>22/02/94</t>
  </si>
  <si>
    <t>24/04/96</t>
  </si>
  <si>
    <t>Hình họa</t>
  </si>
  <si>
    <t>B12DEPT003</t>
  </si>
  <si>
    <t>Hà Nhật</t>
  </si>
  <si>
    <t>23/07/94</t>
  </si>
  <si>
    <t>E13CQPT01-B</t>
  </si>
  <si>
    <t>B13DCPT131</t>
  </si>
  <si>
    <t>Chung</t>
  </si>
  <si>
    <t>08/06/95</t>
  </si>
  <si>
    <t>B13DCPT132</t>
  </si>
  <si>
    <t>11/02/95</t>
  </si>
  <si>
    <t>B13DCPT009</t>
  </si>
  <si>
    <t>Bùi Quốc</t>
  </si>
  <si>
    <t>Đạt</t>
  </si>
  <si>
    <t>26/08/95</t>
  </si>
  <si>
    <t>B13DCPT059</t>
  </si>
  <si>
    <t>Trung</t>
  </si>
  <si>
    <t>29/05/95</t>
  </si>
  <si>
    <t>Hình họa vẽ kỹ thuật</t>
  </si>
  <si>
    <t>02/08/94</t>
  </si>
  <si>
    <t>17/01/94</t>
  </si>
  <si>
    <t>08/03/94</t>
  </si>
  <si>
    <t>B12DCPT079</t>
  </si>
  <si>
    <t>Phúc</t>
  </si>
  <si>
    <t>01/10/94</t>
  </si>
  <si>
    <t>Mỹ thuật</t>
  </si>
  <si>
    <t>B14DCPT337</t>
  </si>
  <si>
    <t>Công</t>
  </si>
  <si>
    <t>04/07/96</t>
  </si>
  <si>
    <t>B14DCPT386</t>
  </si>
  <si>
    <t>Phạm Thế</t>
  </si>
  <si>
    <t>05/02/96</t>
  </si>
  <si>
    <t>B14DCPT232</t>
  </si>
  <si>
    <t>Lê Tiến</t>
  </si>
  <si>
    <t>20/06/95</t>
  </si>
  <si>
    <t>B14DCPT431</t>
  </si>
  <si>
    <t>08/05/96</t>
  </si>
  <si>
    <t>02/06/96</t>
  </si>
  <si>
    <t>B14DCPT352</t>
  </si>
  <si>
    <t>Hàn Quang</t>
  </si>
  <si>
    <t>01/05/96</t>
  </si>
  <si>
    <t>B14DCPT183</t>
  </si>
  <si>
    <t>Nguyễn Gia</t>
  </si>
  <si>
    <t>Long</t>
  </si>
  <si>
    <t>08/10/94</t>
  </si>
  <si>
    <t>D14CQPT03-B</t>
  </si>
  <si>
    <t>B14DCPT339</t>
  </si>
  <si>
    <t>Nguyễn Anh</t>
  </si>
  <si>
    <t>18/12/96</t>
  </si>
  <si>
    <t>B13DCPT195</t>
  </si>
  <si>
    <t>Hà</t>
  </si>
  <si>
    <t>B13DCPT152</t>
  </si>
  <si>
    <t>Lê Ngọc</t>
  </si>
  <si>
    <t>Huyền</t>
  </si>
  <si>
    <t>01/09/95</t>
  </si>
  <si>
    <t>B13DCPT179</t>
  </si>
  <si>
    <t>13/09/95</t>
  </si>
  <si>
    <t>B13DCPT222</t>
  </si>
  <si>
    <t>Nguyễn Thị ánh</t>
  </si>
  <si>
    <t>Vân</t>
  </si>
  <si>
    <t>20/12/94</t>
  </si>
  <si>
    <t>vắng</t>
  </si>
  <si>
    <t>Văn minh văn hóa thế giới</t>
  </si>
  <si>
    <t>B14DCPT448</t>
  </si>
  <si>
    <t>Đinh Thị Vân</t>
  </si>
  <si>
    <t>08/12/96</t>
  </si>
  <si>
    <t>B14DCPT047</t>
  </si>
  <si>
    <t>Nguyễn Thị Kim</t>
  </si>
  <si>
    <t>01/08/96</t>
  </si>
  <si>
    <t>B14DCPT045</t>
  </si>
  <si>
    <t>Nguyễn Tuấn</t>
  </si>
  <si>
    <t>01/10/96</t>
  </si>
  <si>
    <t>B14DCCN320</t>
  </si>
  <si>
    <t>29/11/96</t>
  </si>
  <si>
    <t>B13DCPT068</t>
  </si>
  <si>
    <t>24/03/95</t>
  </si>
  <si>
    <t>B14DCPT113</t>
  </si>
  <si>
    <t>ánh</t>
  </si>
  <si>
    <t>20/10/96</t>
  </si>
  <si>
    <t>B14DCPT106</t>
  </si>
  <si>
    <t>Vũ Thị Ngọc</t>
  </si>
  <si>
    <t>Bích</t>
  </si>
  <si>
    <t>27/09/96</t>
  </si>
  <si>
    <t>B14DCPT171</t>
  </si>
  <si>
    <t>10/10/95</t>
  </si>
  <si>
    <t>B12DCPT009</t>
  </si>
  <si>
    <t>Nguyễn Kim</t>
  </si>
  <si>
    <t>Điệp</t>
  </si>
  <si>
    <t>03/05/94</t>
  </si>
  <si>
    <t>B14DCPT219</t>
  </si>
  <si>
    <t>Dương</t>
  </si>
  <si>
    <t>15/01/96</t>
  </si>
  <si>
    <t>B14DCPT034</t>
  </si>
  <si>
    <t>Nguyễn Vũ</t>
  </si>
  <si>
    <t>26/12/96</t>
  </si>
  <si>
    <t>B13DCPT077</t>
  </si>
  <si>
    <t>Cao Thị</t>
  </si>
  <si>
    <t>28/03/95</t>
  </si>
  <si>
    <t>B14DCPT459</t>
  </si>
  <si>
    <t>Cao Thị Thu</t>
  </si>
  <si>
    <t>15/11/95</t>
  </si>
  <si>
    <t>B14DCPT093</t>
  </si>
  <si>
    <t>Lê Thị Hồng</t>
  </si>
  <si>
    <t>14/04/96</t>
  </si>
  <si>
    <t>B14DCPT195</t>
  </si>
  <si>
    <t>Nguyễn Sơn</t>
  </si>
  <si>
    <t>13/05/96</t>
  </si>
  <si>
    <t>B14DCPT108</t>
  </si>
  <si>
    <t>01/09/96</t>
  </si>
  <si>
    <t>B14DCPT096</t>
  </si>
  <si>
    <t>B14DCPT041</t>
  </si>
  <si>
    <t>Tống Văn</t>
  </si>
  <si>
    <t>12/10/96</t>
  </si>
  <si>
    <t>B13DCPT148</t>
  </si>
  <si>
    <t>An Thị Bích</t>
  </si>
  <si>
    <t>06/08/95</t>
  </si>
  <si>
    <t>07/11/96</t>
  </si>
  <si>
    <t>B13DCPT092</t>
  </si>
  <si>
    <t>Trịnh Thị</t>
  </si>
  <si>
    <t>B14DCPT202</t>
  </si>
  <si>
    <t>Vũ Văn Trọng</t>
  </si>
  <si>
    <t>Huynh</t>
  </si>
  <si>
    <t>16/08/96</t>
  </si>
  <si>
    <t>B14DCPT456</t>
  </si>
  <si>
    <t>Tống Thị Mỹ</t>
  </si>
  <si>
    <t>21/05/96</t>
  </si>
  <si>
    <t>B14DCPT078</t>
  </si>
  <si>
    <t>Minh</t>
  </si>
  <si>
    <t>05/01/95</t>
  </si>
  <si>
    <t>B14DCPT143</t>
  </si>
  <si>
    <t>Lê Hoàng</t>
  </si>
  <si>
    <t>08/11/96</t>
  </si>
  <si>
    <t>B14DCPT055</t>
  </si>
  <si>
    <t>Phạm Thúy</t>
  </si>
  <si>
    <t>Ngân</t>
  </si>
  <si>
    <t>06/10/96</t>
  </si>
  <si>
    <t>B14DCPT168</t>
  </si>
  <si>
    <t>Tạ Văn</t>
  </si>
  <si>
    <t>03/01/96</t>
  </si>
  <si>
    <t>15/02/96</t>
  </si>
  <si>
    <t>B14DCVT125</t>
  </si>
  <si>
    <t>Nguyễn Công</t>
  </si>
  <si>
    <t>Phong</t>
  </si>
  <si>
    <t>24/02/96</t>
  </si>
  <si>
    <t>B12DEPT024</t>
  </si>
  <si>
    <t>Phượng</t>
  </si>
  <si>
    <t>27/01/93</t>
  </si>
  <si>
    <t>09/05/96</t>
  </si>
  <si>
    <t>B14DCPT111</t>
  </si>
  <si>
    <t>Nguyễn Thúy</t>
  </si>
  <si>
    <t>24/07/95</t>
  </si>
  <si>
    <t>B14DCPT231</t>
  </si>
  <si>
    <t>Phạm Hồng</t>
  </si>
  <si>
    <t>Sơn</t>
  </si>
  <si>
    <t>18/12/95</t>
  </si>
  <si>
    <t>B14DCPT124</t>
  </si>
  <si>
    <t>Phạm Ngọc</t>
  </si>
  <si>
    <t>B14DCPT307</t>
  </si>
  <si>
    <t>Lê Xuân</t>
  </si>
  <si>
    <t>B14DCPT174</t>
  </si>
  <si>
    <t>Phan Thị Phương</t>
  </si>
  <si>
    <t>18/10/96</t>
  </si>
  <si>
    <t>B14DCPT008</t>
  </si>
  <si>
    <t>Thúy</t>
  </si>
  <si>
    <t>03/05/96</t>
  </si>
  <si>
    <t>B12DCPT097</t>
  </si>
  <si>
    <t>Nguyễn Thanh</t>
  </si>
  <si>
    <t>28/12/93</t>
  </si>
  <si>
    <t>B14DCPT366</t>
  </si>
  <si>
    <t>Nguyễn Thu</t>
  </si>
  <si>
    <t>09/07/95</t>
  </si>
  <si>
    <t>B13DCPT120</t>
  </si>
  <si>
    <t>Trần Hữu</t>
  </si>
  <si>
    <t>Trường</t>
  </si>
  <si>
    <t>17/02/95</t>
  </si>
  <si>
    <t>B13DCPT060</t>
  </si>
  <si>
    <t>Vũ Anh</t>
  </si>
  <si>
    <t>16/02/95</t>
  </si>
  <si>
    <t>B14DCPT156</t>
  </si>
  <si>
    <t>06/04/96</t>
  </si>
  <si>
    <t>B14DCPT017</t>
  </si>
  <si>
    <t>Trịnh Xuân</t>
  </si>
  <si>
    <t>Việt</t>
  </si>
  <si>
    <t>01/06/96</t>
  </si>
  <si>
    <t>06/07/95</t>
  </si>
  <si>
    <t>B14DCPT191</t>
  </si>
  <si>
    <t>25/02/96</t>
  </si>
  <si>
    <t>B14DCPT408</t>
  </si>
  <si>
    <t>31/10/96</t>
  </si>
  <si>
    <t>B14DCPT458</t>
  </si>
  <si>
    <t>Hoàng Thị Hải</t>
  </si>
  <si>
    <t>Yến</t>
  </si>
  <si>
    <t>28/08/96</t>
  </si>
  <si>
    <t>B14DCPT071</t>
  </si>
  <si>
    <t>Đặng Công</t>
  </si>
  <si>
    <t>26/10/96</t>
  </si>
  <si>
    <t>B14DCPT050</t>
  </si>
  <si>
    <t>Nguyễn Thị Phương</t>
  </si>
  <si>
    <t>17/10/96</t>
  </si>
  <si>
    <t>B13DCPT069</t>
  </si>
  <si>
    <t>Trần Kim</t>
  </si>
  <si>
    <t>Bốn</t>
  </si>
  <si>
    <t>20/05/95</t>
  </si>
  <si>
    <t>B14DCPT018</t>
  </si>
  <si>
    <t>Phương Mạnh</t>
  </si>
  <si>
    <t>Chiến</t>
  </si>
  <si>
    <t>18/07/96</t>
  </si>
  <si>
    <t>B14DCPT035</t>
  </si>
  <si>
    <t>Lê Việt</t>
  </si>
  <si>
    <t>B14DCPT070</t>
  </si>
  <si>
    <t>Lục Đình</t>
  </si>
  <si>
    <t>15/10/95</t>
  </si>
  <si>
    <t>B14DCPT600</t>
  </si>
  <si>
    <t>Tạ Minh</t>
  </si>
  <si>
    <t>Dân</t>
  </si>
  <si>
    <t>25/09/96</t>
  </si>
  <si>
    <t>B14DCPT157</t>
  </si>
  <si>
    <t>06/12/96</t>
  </si>
  <si>
    <t>19/03/96</t>
  </si>
  <si>
    <t>B14DCPT095</t>
  </si>
  <si>
    <t>Đặng Đức</t>
  </si>
  <si>
    <t>24/11/96</t>
  </si>
  <si>
    <t>B13DCPT013</t>
  </si>
  <si>
    <t>Đào Thị</t>
  </si>
  <si>
    <t>13/02/95</t>
  </si>
  <si>
    <t>19/04/96</t>
  </si>
  <si>
    <t>B13DCPT196</t>
  </si>
  <si>
    <t>Dương Thị</t>
  </si>
  <si>
    <t>12/08/95</t>
  </si>
  <si>
    <t>B14DCPT428</t>
  </si>
  <si>
    <t>Phạm Văn</t>
  </si>
  <si>
    <t>18/08/96</t>
  </si>
  <si>
    <t>B14DCPT198</t>
  </si>
  <si>
    <t>Trịnh Huy</t>
  </si>
  <si>
    <t>Hoàng</t>
  </si>
  <si>
    <t>23/01/96</t>
  </si>
  <si>
    <t>B13DCPT086</t>
  </si>
  <si>
    <t>Vi Văn</t>
  </si>
  <si>
    <t>06/01/95</t>
  </si>
  <si>
    <t>B14DCPT135</t>
  </si>
  <si>
    <t>Huế</t>
  </si>
  <si>
    <t>29/03/96</t>
  </si>
  <si>
    <t>B14DCPT044</t>
  </si>
  <si>
    <t>Hưng</t>
  </si>
  <si>
    <t>06/02/96</t>
  </si>
  <si>
    <t>B13DCPT089</t>
  </si>
  <si>
    <t>Vũ Thanh</t>
  </si>
  <si>
    <t>19/03/95</t>
  </si>
  <si>
    <t>B14DCPT151</t>
  </si>
  <si>
    <t>Bùi Quang</t>
  </si>
  <si>
    <t>B14DCPT057</t>
  </si>
  <si>
    <t>Đào Thu</t>
  </si>
  <si>
    <t>28/10/96</t>
  </si>
  <si>
    <t>B13DCPT030</t>
  </si>
  <si>
    <t>Dương Ngọc</t>
  </si>
  <si>
    <t>Huỳnh</t>
  </si>
  <si>
    <t>03/11/95</t>
  </si>
  <si>
    <t>B14DCPT061</t>
  </si>
  <si>
    <t>Bùi Thị</t>
  </si>
  <si>
    <t>B13DCPT043</t>
  </si>
  <si>
    <t>Nguyễn Vũ Tuyết</t>
  </si>
  <si>
    <t>Như</t>
  </si>
  <si>
    <t>03/03/95</t>
  </si>
  <si>
    <t>B13DCPT105</t>
  </si>
  <si>
    <t>Nhung</t>
  </si>
  <si>
    <t>B13DCPT106</t>
  </si>
  <si>
    <t>B14DCPT451</t>
  </si>
  <si>
    <t>Trần Thị</t>
  </si>
  <si>
    <t>19/10/96</t>
  </si>
  <si>
    <t>B14DCPT247</t>
  </si>
  <si>
    <t>Phan Tuấn</t>
  </si>
  <si>
    <t>02/03/96</t>
  </si>
  <si>
    <t>B14DCPT049</t>
  </si>
  <si>
    <t>11/10/95</t>
  </si>
  <si>
    <t>B14DCPT170</t>
  </si>
  <si>
    <t>Trịnh Minh</t>
  </si>
  <si>
    <t>08/09/95</t>
  </si>
  <si>
    <t>08/05/95</t>
  </si>
  <si>
    <t>05/08/95</t>
  </si>
  <si>
    <t>B14DCPT450</t>
  </si>
  <si>
    <t>10/12/96</t>
  </si>
  <si>
    <t>B13DCPT116</t>
  </si>
  <si>
    <t>25/06/95</t>
  </si>
  <si>
    <t>B14DCPT443</t>
  </si>
  <si>
    <t>Mai Thị</t>
  </si>
  <si>
    <t>18/09/96</t>
  </si>
  <si>
    <t>15/11/94</t>
  </si>
  <si>
    <t>B14DCPT146</t>
  </si>
  <si>
    <t>24/10/96</t>
  </si>
  <si>
    <t>B14DCPT105</t>
  </si>
  <si>
    <t>Tuyến</t>
  </si>
  <si>
    <t>06/03/96</t>
  </si>
  <si>
    <t>Nhóm:  02</t>
  </si>
  <si>
    <t>B14DCPT427</t>
  </si>
  <si>
    <t>Đặng Đình</t>
  </si>
  <si>
    <t>Diệm</t>
  </si>
  <si>
    <t>16/07/96</t>
  </si>
  <si>
    <t>B13DCPT236</t>
  </si>
  <si>
    <t>Đinh Thị Minh</t>
  </si>
  <si>
    <t>Huê</t>
  </si>
  <si>
    <t>13/01/95</t>
  </si>
  <si>
    <t>B13DCPT240</t>
  </si>
  <si>
    <t>Liên</t>
  </si>
  <si>
    <t>25/10/95</t>
  </si>
  <si>
    <t>B14DCPT299</t>
  </si>
  <si>
    <t>Trần Thùy</t>
  </si>
  <si>
    <t>14/08/96</t>
  </si>
  <si>
    <t>B13DCPT260</t>
  </si>
  <si>
    <t>Hà Thị Tường</t>
  </si>
  <si>
    <t>Vi</t>
  </si>
  <si>
    <t>18/06/95</t>
  </si>
  <si>
    <t>Cơ sở văn hóa VN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</si>
</sst>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25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3" fillId="0" borderId="0"/>
    <xf numFmtId="0" fontId="3" fillId="0" borderId="0"/>
    <xf numFmtId="0" fontId="20" fillId="0" borderId="0"/>
  </cellStyleXfs>
  <cellXfs count="133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6" fillId="0" borderId="0" xfId="0" applyFont="1" applyFill="1" applyProtection="1"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0" xfId="0" applyFont="1" applyBorder="1" applyAlignment="1" applyProtection="1">
      <alignment horizontal="justify"/>
      <protection locked="0"/>
    </xf>
    <xf numFmtId="0" fontId="9" fillId="0" borderId="0" xfId="1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protection locked="0"/>
    </xf>
    <xf numFmtId="0" fontId="11" fillId="0" borderId="0" xfId="1" applyFont="1" applyFill="1" applyAlignment="1" applyProtection="1">
      <protection locked="0"/>
    </xf>
    <xf numFmtId="0" fontId="6" fillId="0" borderId="0" xfId="1" applyFont="1" applyFill="1" applyAlignment="1" applyProtection="1">
      <alignment horizontal="center" vertical="center"/>
      <protection locked="0"/>
    </xf>
    <xf numFmtId="0" fontId="6" fillId="0" borderId="0" xfId="1" applyFont="1" applyFill="1" applyProtection="1">
      <protection locked="0"/>
    </xf>
    <xf numFmtId="0" fontId="11" fillId="0" borderId="0" xfId="1" applyFont="1" applyFill="1" applyProtection="1">
      <protection locked="0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11" fillId="2" borderId="4" xfId="0" applyFont="1" applyFill="1" applyBorder="1" applyAlignment="1" applyProtection="1">
      <alignment horizontal="center" vertical="center" wrapText="1"/>
      <protection locked="0"/>
    </xf>
    <xf numFmtId="0" fontId="11" fillId="2" borderId="4" xfId="0" applyFont="1" applyFill="1" applyBorder="1" applyAlignment="1" applyProtection="1">
      <alignment horizontal="center"/>
      <protection locked="0"/>
    </xf>
    <xf numFmtId="0" fontId="11" fillId="0" borderId="9" xfId="0" applyFont="1" applyFill="1" applyBorder="1" applyAlignment="1" applyProtection="1">
      <alignment vertical="center" textRotation="90" wrapText="1"/>
      <protection locked="0"/>
    </xf>
    <xf numFmtId="0" fontId="11" fillId="0" borderId="10" xfId="0" applyFont="1" applyFill="1" applyBorder="1" applyAlignment="1" applyProtection="1">
      <alignment vertical="center" textRotation="90" wrapText="1"/>
      <protection locked="0"/>
    </xf>
    <xf numFmtId="0" fontId="11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5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6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1" fontId="4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5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6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1" fontId="4" fillId="0" borderId="15" xfId="0" applyNumberFormat="1" applyFont="1" applyFill="1" applyBorder="1" applyAlignment="1" applyProtection="1">
      <alignment horizont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0" fontId="6" fillId="0" borderId="0" xfId="5" applyFont="1" applyFill="1" applyBorder="1" applyAlignment="1" applyProtection="1">
      <alignment horizontal="left" vertical="center"/>
      <protection locked="0"/>
    </xf>
    <xf numFmtId="0" fontId="6" fillId="0" borderId="0" xfId="5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wrapText="1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Protection="1">
      <protection locked="0"/>
    </xf>
    <xf numFmtId="0" fontId="18" fillId="0" borderId="0" xfId="5" quotePrefix="1" applyFont="1" applyFill="1" applyBorder="1" applyAlignment="1" applyProtection="1">
      <alignment vertical="center"/>
      <protection locked="0"/>
    </xf>
    <xf numFmtId="0" fontId="18" fillId="0" borderId="0" xfId="5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1" fillId="0" borderId="0" xfId="1" applyFont="1" applyFill="1" applyBorder="1" applyAlignment="1" applyProtection="1">
      <protection locked="0"/>
    </xf>
    <xf numFmtId="0" fontId="11" fillId="0" borderId="0" xfId="6" applyFont="1" applyFill="1" applyBorder="1" applyAlignment="1" applyProtection="1">
      <alignment vertical="center"/>
      <protection locked="0"/>
    </xf>
    <xf numFmtId="0" fontId="6" fillId="0" borderId="0" xfId="6" applyFont="1" applyFill="1" applyBorder="1" applyAlignment="1" applyProtection="1">
      <alignment horizontal="left" vertical="center"/>
      <protection locked="0"/>
    </xf>
    <xf numFmtId="0" fontId="6" fillId="0" borderId="0" xfId="6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wrapText="1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1" fillId="0" borderId="0" xfId="3" applyFont="1" applyFill="1" applyAlignment="1" applyProtection="1">
      <alignment horizontal="center"/>
      <protection locked="0"/>
    </xf>
    <xf numFmtId="0" fontId="11" fillId="2" borderId="4" xfId="0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0" applyFont="1" applyFill="1" applyProtection="1">
      <protection locked="0"/>
    </xf>
    <xf numFmtId="0" fontId="21" fillId="0" borderId="0" xfId="0" applyFont="1" applyFill="1" applyBorder="1" applyProtection="1">
      <protection locked="0"/>
    </xf>
    <xf numFmtId="0" fontId="21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23" fillId="0" borderId="0" xfId="2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center"/>
      <protection locked="0"/>
    </xf>
    <xf numFmtId="0" fontId="22" fillId="0" borderId="0" xfId="2" applyFont="1" applyFill="1" applyBorder="1" applyAlignment="1" applyProtection="1">
      <alignment horizontal="left" vertical="center" wrapText="1"/>
      <protection hidden="1"/>
    </xf>
    <xf numFmtId="0" fontId="22" fillId="0" borderId="0" xfId="2" applyFont="1" applyFill="1" applyBorder="1" applyAlignment="1" applyProtection="1">
      <alignment horizontal="left" vertical="center" wrapText="1"/>
    </xf>
    <xf numFmtId="0" fontId="22" fillId="0" borderId="0" xfId="2" applyFont="1" applyFill="1" applyBorder="1" applyAlignment="1" applyProtection="1">
      <alignment horizontal="center" vertical="center" wrapText="1"/>
      <protection hidden="1"/>
    </xf>
    <xf numFmtId="10" fontId="21" fillId="0" borderId="0" xfId="0" applyNumberFormat="1" applyFont="1" applyFill="1" applyBorder="1" applyAlignment="1" applyProtection="1">
      <alignment horizontal="center" vertical="center"/>
      <protection hidden="1"/>
    </xf>
    <xf numFmtId="10" fontId="23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4" fillId="0" borderId="0" xfId="0" applyFont="1" applyFill="1" applyBorder="1" applyAlignment="1" applyProtection="1">
      <alignment horizontal="center" vertical="center"/>
      <protection hidden="1"/>
    </xf>
    <xf numFmtId="0" fontId="22" fillId="0" borderId="0" xfId="2" applyFont="1" applyFill="1" applyBorder="1" applyAlignment="1" applyProtection="1">
      <alignment vertical="center" wrapText="1"/>
      <protection locked="0"/>
    </xf>
    <xf numFmtId="0" fontId="21" fillId="0" borderId="0" xfId="0" applyFont="1" applyFill="1" applyBorder="1" applyProtection="1">
      <protection hidden="1"/>
    </xf>
    <xf numFmtId="0" fontId="22" fillId="0" borderId="0" xfId="2" applyFont="1" applyFill="1" applyBorder="1" applyAlignment="1" applyProtection="1">
      <alignment horizontal="left" vertical="center" wrapText="1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10" fontId="21" fillId="0" borderId="0" xfId="0" applyNumberFormat="1" applyFont="1" applyFill="1" applyBorder="1" applyAlignment="1" applyProtection="1">
      <alignment horizontal="center" vertical="center"/>
      <protection locked="0"/>
    </xf>
    <xf numFmtId="10" fontId="2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10" fillId="0" borderId="0" xfId="5" quotePrefix="1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locked="0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164" fontId="4" fillId="0" borderId="18" xfId="4" quotePrefix="1" applyNumberFormat="1" applyFont="1" applyBorder="1" applyAlignment="1" applyProtection="1">
      <alignment horizontal="center" vertical="center"/>
      <protection locked="0"/>
    </xf>
    <xf numFmtId="164" fontId="4" fillId="0" borderId="19" xfId="4" quotePrefix="1" applyNumberFormat="1" applyFont="1" applyBorder="1" applyAlignment="1" applyProtection="1">
      <alignment horizontal="center" vertical="center"/>
      <protection locked="0"/>
    </xf>
    <xf numFmtId="0" fontId="11" fillId="2" borderId="1" xfId="0" applyFont="1" applyFill="1" applyBorder="1" applyAlignment="1" applyProtection="1">
      <alignment horizontal="center"/>
      <protection locked="0"/>
    </xf>
    <xf numFmtId="164" fontId="4" fillId="0" borderId="0" xfId="4" quotePrefix="1" applyNumberFormat="1" applyFont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5" xfId="0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Fill="1" applyBorder="1" applyAlignment="1" applyProtection="1">
      <alignment horizontal="center" vertical="center"/>
      <protection locked="0"/>
    </xf>
    <xf numFmtId="0" fontId="15" fillId="0" borderId="5" xfId="0" applyFont="1" applyFill="1" applyBorder="1" applyAlignment="1" applyProtection="1">
      <alignment horizontal="center" vertical="center"/>
      <protection locked="0"/>
    </xf>
    <xf numFmtId="0" fontId="15" fillId="0" borderId="2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 wrapText="1"/>
      <protection locked="0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7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right" vertical="center"/>
      <protection locked="0"/>
    </xf>
    <xf numFmtId="0" fontId="12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5" fillId="0" borderId="4" xfId="0" applyFont="1" applyFill="1" applyBorder="1" applyAlignment="1" applyProtection="1">
      <alignment horizontal="center" vertical="center" wrapText="1"/>
      <protection locked="0"/>
    </xf>
    <xf numFmtId="0" fontId="15" fillId="0" borderId="4" xfId="1" applyFont="1" applyFill="1" applyBorder="1" applyAlignment="1" applyProtection="1">
      <alignment horizontal="center" vertical="center"/>
      <protection locked="0"/>
    </xf>
    <xf numFmtId="0" fontId="15" fillId="0" borderId="4" xfId="0" applyFont="1" applyFill="1" applyBorder="1" applyAlignment="1" applyProtection="1">
      <alignment horizontal="center" vertical="center" textRotation="90" wrapText="1"/>
      <protection locked="0"/>
    </xf>
    <xf numFmtId="0" fontId="15" fillId="0" borderId="8" xfId="0" applyFont="1" applyFill="1" applyBorder="1" applyAlignment="1" applyProtection="1">
      <alignment horizontal="center" vertical="center" wrapText="1"/>
      <protection locked="0"/>
    </xf>
    <xf numFmtId="0" fontId="15" fillId="0" borderId="9" xfId="0" applyFont="1" applyFill="1" applyBorder="1" applyAlignment="1" applyProtection="1">
      <alignment horizontal="center" vertical="center" wrapText="1"/>
      <protection locked="0"/>
    </xf>
    <xf numFmtId="0" fontId="15" fillId="0" borderId="10" xfId="0" applyFont="1" applyFill="1" applyBorder="1" applyAlignment="1" applyProtection="1">
      <alignment horizontal="center" vertical="center" wrapText="1"/>
      <protection locked="0"/>
    </xf>
    <xf numFmtId="0" fontId="15" fillId="0" borderId="11" xfId="0" applyFont="1" applyFill="1" applyBorder="1" applyAlignment="1" applyProtection="1">
      <alignment horizontal="center" vertical="center" wrapText="1"/>
      <protection locked="0"/>
    </xf>
    <xf numFmtId="0" fontId="15" fillId="0" borderId="0" xfId="1" applyFont="1" applyFill="1" applyBorder="1" applyAlignment="1" applyProtection="1">
      <alignment horizontal="left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11" fillId="0" borderId="0" xfId="1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11" fillId="0" borderId="0" xfId="6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center"/>
      <protection locked="0"/>
    </xf>
  </cellXfs>
  <cellStyles count="8">
    <cellStyle name="Bình thường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iêu kết nối" xfId="3" builtinId="8"/>
    <cellStyle name="Style 1" xfId="7"/>
  </cellStyles>
  <dxfs count="4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82"/>
  <sheetViews>
    <sheetView tabSelected="1" workbookViewId="0">
      <pane ySplit="4" topLeftCell="A5" activePane="bottomLeft" state="frozen"/>
      <selection activeCell="G20" sqref="G20"/>
      <selection pane="bottomLeft" activeCell="G51" sqref="G51"/>
    </sheetView>
  </sheetViews>
  <sheetFormatPr defaultColWidth="9" defaultRowHeight="15.6"/>
  <cols>
    <col min="1" max="1" width="0.6328125" style="1" customWidth="1"/>
    <col min="2" max="2" width="4" style="1" customWidth="1"/>
    <col min="3" max="3" width="10.6328125" style="1" customWidth="1"/>
    <col min="4" max="4" width="13.08984375" style="1" bestFit="1" customWidth="1"/>
    <col min="5" max="5" width="7.90625" style="1" customWidth="1"/>
    <col min="6" max="6" width="9.36328125" style="1" hidden="1" customWidth="1"/>
    <col min="7" max="7" width="10.54296875" style="1" bestFit="1" customWidth="1"/>
    <col min="8" max="9" width="4.36328125" style="1" customWidth="1"/>
    <col min="10" max="11" width="4.36328125" style="1" hidden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9.08984375" style="1" hidden="1" customWidth="1"/>
    <col min="16" max="16" width="4.26953125" style="1" customWidth="1"/>
    <col min="17" max="17" width="6.453125" style="1" customWidth="1"/>
    <col min="18" max="18" width="6.453125" style="1" hidden="1" customWidth="1"/>
    <col min="19" max="19" width="11.90625" style="1" hidden="1" customWidth="1"/>
    <col min="20" max="20" width="14.7265625" style="1" customWidth="1"/>
    <col min="21" max="21" width="5.7265625" style="1" hidden="1" customWidth="1"/>
    <col min="22" max="22" width="6.453125" style="1" customWidth="1"/>
    <col min="23" max="23" width="6.453125" style="2" customWidth="1"/>
    <col min="24" max="24" width="9" style="68"/>
    <col min="25" max="25" width="9.08984375" style="68" bestFit="1" customWidth="1"/>
    <col min="26" max="26" width="9" style="68"/>
    <col min="27" max="27" width="10.36328125" style="68" bestFit="1" customWidth="1"/>
    <col min="28" max="28" width="9.08984375" style="68" bestFit="1" customWidth="1"/>
    <col min="29" max="39" width="9" style="68"/>
    <col min="40" max="16384" width="9" style="1"/>
  </cols>
  <sheetData>
    <row r="1" spans="2:39" ht="25.2" hidden="1">
      <c r="H1" s="100" t="s">
        <v>0</v>
      </c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2:39" ht="27.75" customHeight="1">
      <c r="B2" s="101" t="s">
        <v>1</v>
      </c>
      <c r="C2" s="101"/>
      <c r="D2" s="101"/>
      <c r="E2" s="101"/>
      <c r="F2" s="101"/>
      <c r="G2" s="101"/>
      <c r="H2" s="102" t="s">
        <v>87</v>
      </c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3"/>
    </row>
    <row r="3" spans="2:39" ht="25.5" customHeight="1">
      <c r="B3" s="103" t="s">
        <v>2</v>
      </c>
      <c r="C3" s="103"/>
      <c r="D3" s="103"/>
      <c r="E3" s="103"/>
      <c r="F3" s="103"/>
      <c r="G3" s="103"/>
      <c r="H3" s="104" t="s">
        <v>55</v>
      </c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4"/>
      <c r="W3" s="5"/>
      <c r="AE3" s="69"/>
      <c r="AF3" s="70"/>
      <c r="AG3" s="69"/>
      <c r="AH3" s="69"/>
      <c r="AI3" s="69"/>
      <c r="AJ3" s="70"/>
      <c r="AK3" s="69"/>
    </row>
    <row r="4" spans="2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2:39" ht="23.25" customHeight="1">
      <c r="B5" s="116" t="s">
        <v>3</v>
      </c>
      <c r="C5" s="116"/>
      <c r="D5" s="117" t="s">
        <v>381</v>
      </c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8" t="s">
        <v>611</v>
      </c>
      <c r="Q5" s="118"/>
      <c r="R5" s="118"/>
      <c r="S5" s="118"/>
      <c r="T5" s="118"/>
      <c r="U5" s="118"/>
      <c r="X5" s="69"/>
      <c r="Y5" s="105" t="s">
        <v>49</v>
      </c>
      <c r="Z5" s="105" t="s">
        <v>9</v>
      </c>
      <c r="AA5" s="105" t="s">
        <v>48</v>
      </c>
      <c r="AB5" s="105" t="s">
        <v>47</v>
      </c>
      <c r="AC5" s="105"/>
      <c r="AD5" s="105"/>
      <c r="AE5" s="105"/>
      <c r="AF5" s="105" t="s">
        <v>46</v>
      </c>
      <c r="AG5" s="105"/>
      <c r="AH5" s="105" t="s">
        <v>44</v>
      </c>
      <c r="AI5" s="105"/>
      <c r="AJ5" s="105" t="s">
        <v>45</v>
      </c>
      <c r="AK5" s="105"/>
      <c r="AL5" s="105" t="s">
        <v>43</v>
      </c>
      <c r="AM5" s="105"/>
    </row>
    <row r="6" spans="2:39" ht="17.25" customHeight="1">
      <c r="B6" s="114" t="s">
        <v>4</v>
      </c>
      <c r="C6" s="114"/>
      <c r="D6" s="9"/>
      <c r="G6" s="115" t="s">
        <v>54</v>
      </c>
      <c r="H6" s="115"/>
      <c r="I6" s="115"/>
      <c r="J6" s="115"/>
      <c r="K6" s="115"/>
      <c r="L6" s="115"/>
      <c r="M6" s="115"/>
      <c r="N6" s="115"/>
      <c r="O6" s="115"/>
      <c r="P6" s="115" t="s">
        <v>42</v>
      </c>
      <c r="Q6" s="115"/>
      <c r="R6" s="115"/>
      <c r="S6" s="115"/>
      <c r="T6" s="115"/>
      <c r="U6" s="115"/>
      <c r="X6" s="69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</row>
    <row r="7" spans="2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</row>
    <row r="8" spans="2:39" ht="44.25" customHeight="1">
      <c r="B8" s="106" t="s">
        <v>5</v>
      </c>
      <c r="C8" s="108" t="s">
        <v>6</v>
      </c>
      <c r="D8" s="110" t="s">
        <v>7</v>
      </c>
      <c r="E8" s="111"/>
      <c r="F8" s="106" t="s">
        <v>8</v>
      </c>
      <c r="G8" s="106" t="s">
        <v>9</v>
      </c>
      <c r="H8" s="122" t="s">
        <v>10</v>
      </c>
      <c r="I8" s="122" t="s">
        <v>11</v>
      </c>
      <c r="J8" s="122" t="s">
        <v>12</v>
      </c>
      <c r="K8" s="122" t="s">
        <v>13</v>
      </c>
      <c r="L8" s="120" t="s">
        <v>14</v>
      </c>
      <c r="M8" s="120" t="s">
        <v>15</v>
      </c>
      <c r="N8" s="120" t="s">
        <v>16</v>
      </c>
      <c r="O8" s="121" t="s">
        <v>17</v>
      </c>
      <c r="P8" s="120" t="s">
        <v>18</v>
      </c>
      <c r="Q8" s="106" t="s">
        <v>19</v>
      </c>
      <c r="R8" s="120" t="s">
        <v>20</v>
      </c>
      <c r="S8" s="106" t="s">
        <v>21</v>
      </c>
      <c r="T8" s="106" t="s">
        <v>22</v>
      </c>
      <c r="U8" s="106" t="s">
        <v>23</v>
      </c>
      <c r="X8" s="69"/>
      <c r="Y8" s="105"/>
      <c r="Z8" s="105"/>
      <c r="AA8" s="105"/>
      <c r="AB8" s="72" t="s">
        <v>24</v>
      </c>
      <c r="AC8" s="72" t="s">
        <v>25</v>
      </c>
      <c r="AD8" s="72" t="s">
        <v>26</v>
      </c>
      <c r="AE8" s="72" t="s">
        <v>27</v>
      </c>
      <c r="AF8" s="72" t="s">
        <v>28</v>
      </c>
      <c r="AG8" s="72" t="s">
        <v>27</v>
      </c>
      <c r="AH8" s="72" t="s">
        <v>28</v>
      </c>
      <c r="AI8" s="72" t="s">
        <v>27</v>
      </c>
      <c r="AJ8" s="72" t="s">
        <v>28</v>
      </c>
      <c r="AK8" s="72" t="s">
        <v>27</v>
      </c>
      <c r="AL8" s="72" t="s">
        <v>28</v>
      </c>
      <c r="AM8" s="73" t="s">
        <v>27</v>
      </c>
    </row>
    <row r="9" spans="2:39" ht="39.6">
      <c r="B9" s="107"/>
      <c r="C9" s="109"/>
      <c r="D9" s="112"/>
      <c r="E9" s="113"/>
      <c r="F9" s="107"/>
      <c r="G9" s="107"/>
      <c r="H9" s="122"/>
      <c r="I9" s="122"/>
      <c r="J9" s="122"/>
      <c r="K9" s="122"/>
      <c r="L9" s="120"/>
      <c r="M9" s="120"/>
      <c r="N9" s="120"/>
      <c r="O9" s="121"/>
      <c r="P9" s="120"/>
      <c r="Q9" s="123"/>
      <c r="R9" s="120"/>
      <c r="S9" s="107"/>
      <c r="T9" s="123"/>
      <c r="U9" s="123"/>
      <c r="W9" s="12"/>
      <c r="X9" s="69"/>
      <c r="Y9" s="74" t="str">
        <f>+D5</f>
        <v>Văn minh văn hóa thế giới</v>
      </c>
      <c r="Z9" s="75" t="str">
        <f>+P5</f>
        <v>Nhóm:  02</v>
      </c>
      <c r="AA9" s="76">
        <f>+$AJ$9+$AL$9+$AH$9</f>
        <v>40</v>
      </c>
      <c r="AB9" s="70">
        <f>COUNTIF($T$10:$T$114,"Khiển trách")</f>
        <v>0</v>
      </c>
      <c r="AC9" s="70">
        <f>COUNTIF($T$10:$T$114,"Cảnh cáo")</f>
        <v>0</v>
      </c>
      <c r="AD9" s="70">
        <f>COUNTIF($T$10:$T$114,"Đình chỉ thi")</f>
        <v>0</v>
      </c>
      <c r="AE9" s="77">
        <f>+($AB$9+$AC$9+$AD$9)/$AA$9*100%</f>
        <v>0</v>
      </c>
      <c r="AF9" s="70">
        <f>SUM(COUNTIF($T$10:$T$112,"Vắng"),COUNTIF($T$10:$T$112,"Vắng có phép"))</f>
        <v>0</v>
      </c>
      <c r="AG9" s="78">
        <f>+$AF$9/$AA$9</f>
        <v>0</v>
      </c>
      <c r="AH9" s="79">
        <f>COUNTIF($X$10:$X$112,"Thi lại")</f>
        <v>0</v>
      </c>
      <c r="AI9" s="78">
        <f>+$AH$9/$AA$9</f>
        <v>0</v>
      </c>
      <c r="AJ9" s="79">
        <f>COUNTIF($X$10:$X$113,"Học lại")</f>
        <v>5</v>
      </c>
      <c r="AK9" s="78">
        <f>+$AJ$9/$AA$9</f>
        <v>0.125</v>
      </c>
      <c r="AL9" s="70">
        <f>COUNTIF($X$11:$X$113,"Đạt")</f>
        <v>35</v>
      </c>
      <c r="AM9" s="77">
        <f>+$AL$9/$AA$9</f>
        <v>0.875</v>
      </c>
    </row>
    <row r="10" spans="2:39" ht="14.25" customHeight="1">
      <c r="B10" s="124" t="s">
        <v>29</v>
      </c>
      <c r="C10" s="125"/>
      <c r="D10" s="125"/>
      <c r="E10" s="125"/>
      <c r="F10" s="125"/>
      <c r="G10" s="126"/>
      <c r="H10" s="13">
        <v>10</v>
      </c>
      <c r="I10" s="13">
        <v>30</v>
      </c>
      <c r="J10" s="14"/>
      <c r="K10" s="13"/>
      <c r="L10" s="15"/>
      <c r="M10" s="16"/>
      <c r="N10" s="16"/>
      <c r="O10" s="17"/>
      <c r="P10" s="66">
        <f>100-(H10+I10+J10+K10)</f>
        <v>60</v>
      </c>
      <c r="Q10" s="107"/>
      <c r="R10" s="18"/>
      <c r="S10" s="18"/>
      <c r="T10" s="107"/>
      <c r="U10" s="107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19">
        <v>1</v>
      </c>
      <c r="C11" s="20" t="s">
        <v>512</v>
      </c>
      <c r="D11" s="21" t="s">
        <v>513</v>
      </c>
      <c r="E11" s="22" t="s">
        <v>58</v>
      </c>
      <c r="F11" s="23" t="s">
        <v>514</v>
      </c>
      <c r="G11" s="20" t="s">
        <v>364</v>
      </c>
      <c r="H11" s="24">
        <v>8</v>
      </c>
      <c r="I11" s="24">
        <v>7</v>
      </c>
      <c r="J11" s="24" t="s">
        <v>30</v>
      </c>
      <c r="K11" s="24" t="s">
        <v>30</v>
      </c>
      <c r="L11" s="25"/>
      <c r="M11" s="25"/>
      <c r="N11" s="25"/>
      <c r="O11" s="87"/>
      <c r="P11" s="36">
        <v>7</v>
      </c>
      <c r="Q11" s="27">
        <f>ROUND(SUMPRODUCT(H11:P11,$H$10:$P$10)/100,1)</f>
        <v>7.1</v>
      </c>
      <c r="R11" s="28" t="str">
        <f t="shared" ref="R11:R64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8" t="str">
        <f t="shared" ref="S11:S64" si="1">IF($Q11&lt;4,"Kém",IF(AND($Q11&gt;=4,$Q11&lt;=5.4),"Trung bình yếu",IF(AND($Q11&gt;=5.5,$Q11&lt;=6.9),"Trung bình",IF(AND($Q11&gt;=7,$Q11&lt;=8.4),"Khá",IF(AND($Q11&gt;=8.5,$Q11&lt;=10),"Giỏi","")))))</f>
        <v>Khá</v>
      </c>
      <c r="T11" s="92" t="str">
        <f>+IF(OR($H11=0,$I11=0,$J11=0,$K11=0),"Không đủ ĐKDT","")</f>
        <v/>
      </c>
      <c r="U11" s="29"/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2:39" ht="18.75" customHeight="1">
      <c r="B12" s="31">
        <v>2</v>
      </c>
      <c r="C12" s="32" t="s">
        <v>515</v>
      </c>
      <c r="D12" s="33" t="s">
        <v>516</v>
      </c>
      <c r="E12" s="34" t="s">
        <v>58</v>
      </c>
      <c r="F12" s="35" t="s">
        <v>517</v>
      </c>
      <c r="G12" s="32" t="s">
        <v>211</v>
      </c>
      <c r="H12" s="36">
        <v>8</v>
      </c>
      <c r="I12" s="36">
        <v>8</v>
      </c>
      <c r="J12" s="36" t="s">
        <v>30</v>
      </c>
      <c r="K12" s="36" t="s">
        <v>30</v>
      </c>
      <c r="L12" s="37"/>
      <c r="M12" s="37"/>
      <c r="N12" s="37"/>
      <c r="O12" s="88"/>
      <c r="P12" s="36">
        <v>8</v>
      </c>
      <c r="Q12" s="39">
        <f>ROUND(SUMPRODUCT(H12:P12,$H$10:$P$10)/100,1)</f>
        <v>8</v>
      </c>
      <c r="R12" s="40" t="str">
        <f t="shared" si="0"/>
        <v>B+</v>
      </c>
      <c r="S12" s="41" t="str">
        <f t="shared" si="1"/>
        <v>Khá</v>
      </c>
      <c r="T12" s="42" t="str">
        <f>+IF(OR($H12=0,$I12=0,$J12=0,$K12=0),"Không đủ ĐKDT","")</f>
        <v/>
      </c>
      <c r="U12" s="43"/>
      <c r="V12" s="3"/>
      <c r="W12" s="30"/>
      <c r="X12" s="81" t="str">
        <f t="shared" ref="X12:X64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2:39" ht="18.75" customHeight="1">
      <c r="B13" s="31">
        <v>3</v>
      </c>
      <c r="C13" s="32" t="s">
        <v>518</v>
      </c>
      <c r="D13" s="33" t="s">
        <v>519</v>
      </c>
      <c r="E13" s="34" t="s">
        <v>520</v>
      </c>
      <c r="F13" s="35" t="s">
        <v>521</v>
      </c>
      <c r="G13" s="32" t="s">
        <v>67</v>
      </c>
      <c r="H13" s="36">
        <v>6</v>
      </c>
      <c r="I13" s="36">
        <v>7</v>
      </c>
      <c r="J13" s="36" t="s">
        <v>30</v>
      </c>
      <c r="K13" s="36" t="s">
        <v>30</v>
      </c>
      <c r="L13" s="44"/>
      <c r="M13" s="44"/>
      <c r="N13" s="44"/>
      <c r="O13" s="88"/>
      <c r="P13" s="36">
        <v>7</v>
      </c>
      <c r="Q13" s="39">
        <f t="shared" ref="Q13:Q64" si="3">ROUND(SUMPRODUCT(H13:P13,$H$10:$P$10)/100,1)</f>
        <v>6.9</v>
      </c>
      <c r="R13" s="40" t="str">
        <f t="shared" si="0"/>
        <v>C+</v>
      </c>
      <c r="S13" s="41" t="str">
        <f t="shared" si="1"/>
        <v>Trung bình</v>
      </c>
      <c r="T13" s="42" t="str">
        <f t="shared" ref="T13:T64" si="4">+IF(OR($H13=0,$I13=0,$J13=0,$K13=0),"Không đủ ĐKDT","")</f>
        <v/>
      </c>
      <c r="U13" s="43"/>
      <c r="V13" s="3"/>
      <c r="W13" s="30"/>
      <c r="X13" s="81" t="str">
        <f t="shared" si="2"/>
        <v>Đạt</v>
      </c>
      <c r="Y13" s="82"/>
      <c r="Z13" s="82"/>
      <c r="AA13" s="94"/>
      <c r="AB13" s="71"/>
      <c r="AC13" s="71"/>
      <c r="AD13" s="71"/>
      <c r="AE13" s="84"/>
      <c r="AF13" s="71"/>
      <c r="AG13" s="85"/>
      <c r="AH13" s="86"/>
      <c r="AI13" s="85"/>
      <c r="AJ13" s="86"/>
      <c r="AK13" s="85"/>
      <c r="AL13" s="71"/>
      <c r="AM13" s="84"/>
    </row>
    <row r="14" spans="2:39" ht="18.75" customHeight="1">
      <c r="B14" s="31">
        <v>4</v>
      </c>
      <c r="C14" s="32" t="s">
        <v>522</v>
      </c>
      <c r="D14" s="33" t="s">
        <v>523</v>
      </c>
      <c r="E14" s="34" t="s">
        <v>524</v>
      </c>
      <c r="F14" s="35" t="s">
        <v>525</v>
      </c>
      <c r="G14" s="32" t="s">
        <v>211</v>
      </c>
      <c r="H14" s="36">
        <v>5</v>
      </c>
      <c r="I14" s="36">
        <v>5</v>
      </c>
      <c r="J14" s="36" t="s">
        <v>30</v>
      </c>
      <c r="K14" s="36" t="s">
        <v>30</v>
      </c>
      <c r="L14" s="44"/>
      <c r="M14" s="44"/>
      <c r="N14" s="44"/>
      <c r="O14" s="88"/>
      <c r="P14" s="36">
        <v>5</v>
      </c>
      <c r="Q14" s="39">
        <f t="shared" si="3"/>
        <v>5</v>
      </c>
      <c r="R14" s="40" t="str">
        <f t="shared" si="0"/>
        <v>D+</v>
      </c>
      <c r="S14" s="41" t="str">
        <f t="shared" si="1"/>
        <v>Trung bình yếu</v>
      </c>
      <c r="T14" s="42" t="str">
        <f t="shared" si="4"/>
        <v/>
      </c>
      <c r="U14" s="43"/>
      <c r="V14" s="3"/>
      <c r="W14" s="30"/>
      <c r="X14" s="81" t="str">
        <f t="shared" si="2"/>
        <v>Đạt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5</v>
      </c>
      <c r="C15" s="32" t="s">
        <v>526</v>
      </c>
      <c r="D15" s="33" t="s">
        <v>527</v>
      </c>
      <c r="E15" s="34" t="s">
        <v>167</v>
      </c>
      <c r="F15" s="35" t="s">
        <v>427</v>
      </c>
      <c r="G15" s="32" t="s">
        <v>364</v>
      </c>
      <c r="H15" s="36">
        <v>8</v>
      </c>
      <c r="I15" s="36">
        <v>7</v>
      </c>
      <c r="J15" s="36" t="s">
        <v>30</v>
      </c>
      <c r="K15" s="36" t="s">
        <v>30</v>
      </c>
      <c r="L15" s="44"/>
      <c r="M15" s="44"/>
      <c r="N15" s="44"/>
      <c r="O15" s="88"/>
      <c r="P15" s="36">
        <v>7</v>
      </c>
      <c r="Q15" s="39">
        <f t="shared" si="3"/>
        <v>7.1</v>
      </c>
      <c r="R15" s="40" t="str">
        <f t="shared" si="0"/>
        <v>B</v>
      </c>
      <c r="S15" s="41" t="str">
        <f t="shared" si="1"/>
        <v>Khá</v>
      </c>
      <c r="T15" s="42" t="str">
        <f t="shared" si="4"/>
        <v/>
      </c>
      <c r="U15" s="43"/>
      <c r="V15" s="3"/>
      <c r="W15" s="30"/>
      <c r="X15" s="81" t="str">
        <f t="shared" si="2"/>
        <v>Đạt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6</v>
      </c>
      <c r="C16" s="32" t="s">
        <v>528</v>
      </c>
      <c r="D16" s="33" t="s">
        <v>529</v>
      </c>
      <c r="E16" s="34" t="s">
        <v>167</v>
      </c>
      <c r="F16" s="35" t="s">
        <v>530</v>
      </c>
      <c r="G16" s="32" t="s">
        <v>211</v>
      </c>
      <c r="H16" s="36">
        <v>6</v>
      </c>
      <c r="I16" s="36">
        <v>0</v>
      </c>
      <c r="J16" s="36" t="s">
        <v>30</v>
      </c>
      <c r="K16" s="36" t="s">
        <v>30</v>
      </c>
      <c r="L16" s="44"/>
      <c r="M16" s="44"/>
      <c r="N16" s="44"/>
      <c r="O16" s="88"/>
      <c r="P16" s="36" t="s">
        <v>30</v>
      </c>
      <c r="Q16" s="39">
        <f t="shared" si="3"/>
        <v>0.6</v>
      </c>
      <c r="R16" s="40" t="str">
        <f t="shared" si="0"/>
        <v>F</v>
      </c>
      <c r="S16" s="41" t="str">
        <f t="shared" si="1"/>
        <v>Kém</v>
      </c>
      <c r="T16" s="42" t="str">
        <f t="shared" si="4"/>
        <v>Không đủ ĐKDT</v>
      </c>
      <c r="U16" s="43"/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7</v>
      </c>
      <c r="C17" s="32" t="s">
        <v>531</v>
      </c>
      <c r="D17" s="33" t="s">
        <v>532</v>
      </c>
      <c r="E17" s="34" t="s">
        <v>533</v>
      </c>
      <c r="F17" s="35" t="s">
        <v>534</v>
      </c>
      <c r="G17" s="32" t="s">
        <v>208</v>
      </c>
      <c r="H17" s="36">
        <v>7</v>
      </c>
      <c r="I17" s="36">
        <v>7</v>
      </c>
      <c r="J17" s="36" t="s">
        <v>30</v>
      </c>
      <c r="K17" s="36" t="s">
        <v>30</v>
      </c>
      <c r="L17" s="44"/>
      <c r="M17" s="44"/>
      <c r="N17" s="44"/>
      <c r="O17" s="88"/>
      <c r="P17" s="36">
        <v>8</v>
      </c>
      <c r="Q17" s="39">
        <f t="shared" si="3"/>
        <v>7.6</v>
      </c>
      <c r="R17" s="40" t="str">
        <f t="shared" si="0"/>
        <v>B</v>
      </c>
      <c r="S17" s="41" t="str">
        <f t="shared" si="1"/>
        <v>Khá</v>
      </c>
      <c r="T17" s="42" t="str">
        <f t="shared" si="4"/>
        <v/>
      </c>
      <c r="U17" s="43"/>
      <c r="V17" s="3"/>
      <c r="W17" s="30"/>
      <c r="X17" s="81" t="str">
        <f t="shared" si="2"/>
        <v>Đạt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8</v>
      </c>
      <c r="C18" s="32" t="s">
        <v>535</v>
      </c>
      <c r="D18" s="33" t="s">
        <v>69</v>
      </c>
      <c r="E18" s="34" t="s">
        <v>332</v>
      </c>
      <c r="F18" s="35" t="s">
        <v>536</v>
      </c>
      <c r="G18" s="32" t="s">
        <v>71</v>
      </c>
      <c r="H18" s="36">
        <v>6</v>
      </c>
      <c r="I18" s="36">
        <v>7</v>
      </c>
      <c r="J18" s="36" t="s">
        <v>30</v>
      </c>
      <c r="K18" s="36" t="s">
        <v>30</v>
      </c>
      <c r="L18" s="44"/>
      <c r="M18" s="44"/>
      <c r="N18" s="44"/>
      <c r="O18" s="88"/>
      <c r="P18" s="36">
        <v>7</v>
      </c>
      <c r="Q18" s="39">
        <f t="shared" si="3"/>
        <v>6.9</v>
      </c>
      <c r="R18" s="40" t="str">
        <f t="shared" si="0"/>
        <v>C+</v>
      </c>
      <c r="S18" s="41" t="str">
        <f t="shared" si="1"/>
        <v>Trung bình</v>
      </c>
      <c r="T18" s="42" t="str">
        <f t="shared" si="4"/>
        <v/>
      </c>
      <c r="U18" s="43"/>
      <c r="V18" s="3"/>
      <c r="W18" s="30"/>
      <c r="X18" s="81" t="str">
        <f t="shared" si="2"/>
        <v>Đạt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9</v>
      </c>
      <c r="C19" s="32" t="s">
        <v>168</v>
      </c>
      <c r="D19" s="33" t="s">
        <v>169</v>
      </c>
      <c r="E19" s="34" t="s">
        <v>170</v>
      </c>
      <c r="F19" s="35" t="s">
        <v>537</v>
      </c>
      <c r="G19" s="32" t="s">
        <v>171</v>
      </c>
      <c r="H19" s="36">
        <v>8</v>
      </c>
      <c r="I19" s="36">
        <v>8</v>
      </c>
      <c r="J19" s="36" t="s">
        <v>30</v>
      </c>
      <c r="K19" s="36" t="s">
        <v>30</v>
      </c>
      <c r="L19" s="44"/>
      <c r="M19" s="44"/>
      <c r="N19" s="44"/>
      <c r="O19" s="88"/>
      <c r="P19" s="36">
        <v>8</v>
      </c>
      <c r="Q19" s="39">
        <f t="shared" si="3"/>
        <v>8</v>
      </c>
      <c r="R19" s="40" t="str">
        <f t="shared" si="0"/>
        <v>B+</v>
      </c>
      <c r="S19" s="41" t="str">
        <f t="shared" si="1"/>
        <v>Khá</v>
      </c>
      <c r="T19" s="42" t="str">
        <f t="shared" si="4"/>
        <v/>
      </c>
      <c r="U19" s="43"/>
      <c r="V19" s="3"/>
      <c r="W19" s="30"/>
      <c r="X19" s="81" t="str">
        <f t="shared" si="2"/>
        <v>Đạt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10</v>
      </c>
      <c r="C20" s="32" t="s">
        <v>538</v>
      </c>
      <c r="D20" s="33" t="s">
        <v>539</v>
      </c>
      <c r="E20" s="34" t="s">
        <v>174</v>
      </c>
      <c r="F20" s="35" t="s">
        <v>540</v>
      </c>
      <c r="G20" s="32" t="s">
        <v>364</v>
      </c>
      <c r="H20" s="36">
        <v>8</v>
      </c>
      <c r="I20" s="36">
        <v>7</v>
      </c>
      <c r="J20" s="36" t="s">
        <v>30</v>
      </c>
      <c r="K20" s="36" t="s">
        <v>30</v>
      </c>
      <c r="L20" s="44"/>
      <c r="M20" s="44"/>
      <c r="N20" s="44"/>
      <c r="O20" s="88"/>
      <c r="P20" s="36">
        <v>7</v>
      </c>
      <c r="Q20" s="39">
        <f t="shared" si="3"/>
        <v>7.1</v>
      </c>
      <c r="R20" s="40" t="str">
        <f t="shared" si="0"/>
        <v>B</v>
      </c>
      <c r="S20" s="41" t="str">
        <f t="shared" si="1"/>
        <v>Khá</v>
      </c>
      <c r="T20" s="42" t="str">
        <f t="shared" si="4"/>
        <v/>
      </c>
      <c r="U20" s="43"/>
      <c r="V20" s="3"/>
      <c r="W20" s="30"/>
      <c r="X20" s="81" t="str">
        <f t="shared" si="2"/>
        <v>Đạt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11</v>
      </c>
      <c r="C21" s="32" t="s">
        <v>541</v>
      </c>
      <c r="D21" s="33" t="s">
        <v>542</v>
      </c>
      <c r="E21" s="34" t="s">
        <v>174</v>
      </c>
      <c r="F21" s="35" t="s">
        <v>543</v>
      </c>
      <c r="G21" s="32" t="s">
        <v>114</v>
      </c>
      <c r="H21" s="36">
        <v>8</v>
      </c>
      <c r="I21" s="36">
        <v>8</v>
      </c>
      <c r="J21" s="36" t="s">
        <v>30</v>
      </c>
      <c r="K21" s="36" t="s">
        <v>30</v>
      </c>
      <c r="L21" s="44"/>
      <c r="M21" s="44"/>
      <c r="N21" s="44"/>
      <c r="O21" s="88"/>
      <c r="P21" s="36">
        <v>7</v>
      </c>
      <c r="Q21" s="39">
        <f t="shared" si="3"/>
        <v>7.4</v>
      </c>
      <c r="R21" s="40" t="str">
        <f t="shared" si="0"/>
        <v>B</v>
      </c>
      <c r="S21" s="41" t="str">
        <f t="shared" si="1"/>
        <v>Khá</v>
      </c>
      <c r="T21" s="42" t="str">
        <f t="shared" si="4"/>
        <v/>
      </c>
      <c r="U21" s="43"/>
      <c r="V21" s="3"/>
      <c r="W21" s="30"/>
      <c r="X21" s="81" t="str">
        <f t="shared" si="2"/>
        <v>Đạt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12</v>
      </c>
      <c r="C22" s="32" t="s">
        <v>368</v>
      </c>
      <c r="D22" s="33" t="s">
        <v>183</v>
      </c>
      <c r="E22" s="34" t="s">
        <v>369</v>
      </c>
      <c r="F22" s="35" t="s">
        <v>272</v>
      </c>
      <c r="G22" s="32" t="s">
        <v>75</v>
      </c>
      <c r="H22" s="36">
        <v>9</v>
      </c>
      <c r="I22" s="36">
        <v>8</v>
      </c>
      <c r="J22" s="36" t="s">
        <v>30</v>
      </c>
      <c r="K22" s="36" t="s">
        <v>30</v>
      </c>
      <c r="L22" s="44"/>
      <c r="M22" s="44"/>
      <c r="N22" s="44"/>
      <c r="O22" s="88"/>
      <c r="P22" s="36">
        <v>7</v>
      </c>
      <c r="Q22" s="39">
        <f t="shared" si="3"/>
        <v>7.5</v>
      </c>
      <c r="R22" s="40" t="str">
        <f t="shared" si="0"/>
        <v>B</v>
      </c>
      <c r="S22" s="41" t="str">
        <f t="shared" si="1"/>
        <v>Khá</v>
      </c>
      <c r="T22" s="42" t="str">
        <f t="shared" si="4"/>
        <v/>
      </c>
      <c r="U22" s="43"/>
      <c r="V22" s="3"/>
      <c r="W22" s="30"/>
      <c r="X22" s="81" t="str">
        <f t="shared" si="2"/>
        <v>Đạt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13</v>
      </c>
      <c r="C23" s="32" t="s">
        <v>175</v>
      </c>
      <c r="D23" s="33" t="s">
        <v>176</v>
      </c>
      <c r="E23" s="34" t="s">
        <v>101</v>
      </c>
      <c r="F23" s="35" t="s">
        <v>544</v>
      </c>
      <c r="G23" s="32" t="s">
        <v>121</v>
      </c>
      <c r="H23" s="36">
        <v>9</v>
      </c>
      <c r="I23" s="36">
        <v>8</v>
      </c>
      <c r="J23" s="36" t="s">
        <v>30</v>
      </c>
      <c r="K23" s="36" t="s">
        <v>30</v>
      </c>
      <c r="L23" s="44"/>
      <c r="M23" s="44"/>
      <c r="N23" s="44"/>
      <c r="O23" s="88"/>
      <c r="P23" s="36">
        <v>8</v>
      </c>
      <c r="Q23" s="39">
        <f t="shared" si="3"/>
        <v>8.1</v>
      </c>
      <c r="R23" s="40" t="str">
        <f t="shared" si="0"/>
        <v>B+</v>
      </c>
      <c r="S23" s="41" t="str">
        <f t="shared" si="1"/>
        <v>Khá</v>
      </c>
      <c r="T23" s="42" t="str">
        <f t="shared" si="4"/>
        <v/>
      </c>
      <c r="U23" s="43"/>
      <c r="V23" s="3"/>
      <c r="W23" s="30"/>
      <c r="X23" s="81" t="str">
        <f t="shared" si="2"/>
        <v>Đạt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14</v>
      </c>
      <c r="C24" s="32" t="s">
        <v>545</v>
      </c>
      <c r="D24" s="33" t="s">
        <v>546</v>
      </c>
      <c r="E24" s="34" t="s">
        <v>101</v>
      </c>
      <c r="F24" s="35" t="s">
        <v>547</v>
      </c>
      <c r="G24" s="32" t="s">
        <v>75</v>
      </c>
      <c r="H24" s="36">
        <v>9</v>
      </c>
      <c r="I24" s="36">
        <v>9</v>
      </c>
      <c r="J24" s="36" t="s">
        <v>30</v>
      </c>
      <c r="K24" s="36" t="s">
        <v>30</v>
      </c>
      <c r="L24" s="44"/>
      <c r="M24" s="44"/>
      <c r="N24" s="44"/>
      <c r="O24" s="88"/>
      <c r="P24" s="36">
        <v>8</v>
      </c>
      <c r="Q24" s="39">
        <f t="shared" si="3"/>
        <v>8.4</v>
      </c>
      <c r="R24" s="40" t="str">
        <f t="shared" si="0"/>
        <v>B+</v>
      </c>
      <c r="S24" s="41" t="str">
        <f t="shared" si="1"/>
        <v>Khá</v>
      </c>
      <c r="T24" s="42" t="str">
        <f t="shared" si="4"/>
        <v/>
      </c>
      <c r="U24" s="43"/>
      <c r="V24" s="3"/>
      <c r="W24" s="30"/>
      <c r="X24" s="81" t="str">
        <f t="shared" si="2"/>
        <v>Đạt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15</v>
      </c>
      <c r="C25" s="32" t="s">
        <v>247</v>
      </c>
      <c r="D25" s="33" t="s">
        <v>223</v>
      </c>
      <c r="E25" s="34" t="s">
        <v>248</v>
      </c>
      <c r="F25" s="35" t="s">
        <v>246</v>
      </c>
      <c r="G25" s="32" t="s">
        <v>82</v>
      </c>
      <c r="H25" s="36">
        <v>9</v>
      </c>
      <c r="I25" s="36">
        <v>8</v>
      </c>
      <c r="J25" s="36" t="s">
        <v>30</v>
      </c>
      <c r="K25" s="36" t="s">
        <v>30</v>
      </c>
      <c r="L25" s="44"/>
      <c r="M25" s="44"/>
      <c r="N25" s="44"/>
      <c r="O25" s="88"/>
      <c r="P25" s="36">
        <v>8</v>
      </c>
      <c r="Q25" s="39">
        <f t="shared" si="3"/>
        <v>8.1</v>
      </c>
      <c r="R25" s="40" t="str">
        <f t="shared" si="0"/>
        <v>B+</v>
      </c>
      <c r="S25" s="41" t="str">
        <f t="shared" si="1"/>
        <v>Khá</v>
      </c>
      <c r="T25" s="42" t="str">
        <f t="shared" si="4"/>
        <v/>
      </c>
      <c r="U25" s="43"/>
      <c r="V25" s="3"/>
      <c r="W25" s="30"/>
      <c r="X25" s="81" t="str">
        <f t="shared" si="2"/>
        <v>Đạt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16</v>
      </c>
      <c r="C26" s="32" t="s">
        <v>179</v>
      </c>
      <c r="D26" s="33" t="s">
        <v>127</v>
      </c>
      <c r="E26" s="34" t="s">
        <v>90</v>
      </c>
      <c r="F26" s="35" t="s">
        <v>356</v>
      </c>
      <c r="G26" s="32" t="s">
        <v>71</v>
      </c>
      <c r="H26" s="36">
        <v>6</v>
      </c>
      <c r="I26" s="36">
        <v>7</v>
      </c>
      <c r="J26" s="36" t="s">
        <v>30</v>
      </c>
      <c r="K26" s="36" t="s">
        <v>30</v>
      </c>
      <c r="L26" s="44"/>
      <c r="M26" s="44"/>
      <c r="N26" s="44"/>
      <c r="O26" s="88"/>
      <c r="P26" s="36">
        <v>7</v>
      </c>
      <c r="Q26" s="39">
        <f t="shared" si="3"/>
        <v>6.9</v>
      </c>
      <c r="R26" s="40" t="str">
        <f t="shared" si="0"/>
        <v>C+</v>
      </c>
      <c r="S26" s="41" t="str">
        <f t="shared" si="1"/>
        <v>Trung bình</v>
      </c>
      <c r="T26" s="42" t="str">
        <f t="shared" si="4"/>
        <v/>
      </c>
      <c r="U26" s="43"/>
      <c r="V26" s="3"/>
      <c r="W26" s="30"/>
      <c r="X26" s="81" t="str">
        <f t="shared" si="2"/>
        <v>Đạt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17</v>
      </c>
      <c r="C27" s="32" t="s">
        <v>548</v>
      </c>
      <c r="D27" s="33" t="s">
        <v>549</v>
      </c>
      <c r="E27" s="34" t="s">
        <v>90</v>
      </c>
      <c r="F27" s="35" t="s">
        <v>550</v>
      </c>
      <c r="G27" s="32" t="s">
        <v>121</v>
      </c>
      <c r="H27" s="36">
        <v>8</v>
      </c>
      <c r="I27" s="36">
        <v>7</v>
      </c>
      <c r="J27" s="36" t="s">
        <v>30</v>
      </c>
      <c r="K27" s="36" t="s">
        <v>30</v>
      </c>
      <c r="L27" s="44"/>
      <c r="M27" s="44"/>
      <c r="N27" s="44"/>
      <c r="O27" s="88"/>
      <c r="P27" s="36">
        <v>7</v>
      </c>
      <c r="Q27" s="39">
        <f t="shared" si="3"/>
        <v>7.1</v>
      </c>
      <c r="R27" s="40" t="str">
        <f t="shared" si="0"/>
        <v>B</v>
      </c>
      <c r="S27" s="41" t="str">
        <f t="shared" si="1"/>
        <v>Khá</v>
      </c>
      <c r="T27" s="42" t="str">
        <f t="shared" si="4"/>
        <v/>
      </c>
      <c r="U27" s="43"/>
      <c r="V27" s="3"/>
      <c r="W27" s="30"/>
      <c r="X27" s="81" t="str">
        <f t="shared" si="2"/>
        <v>Đạt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18</v>
      </c>
      <c r="C28" s="32" t="s">
        <v>255</v>
      </c>
      <c r="D28" s="33" t="s">
        <v>256</v>
      </c>
      <c r="E28" s="34" t="s">
        <v>257</v>
      </c>
      <c r="F28" s="35" t="s">
        <v>258</v>
      </c>
      <c r="G28" s="32" t="s">
        <v>82</v>
      </c>
      <c r="H28" s="36">
        <v>8</v>
      </c>
      <c r="I28" s="36">
        <v>7</v>
      </c>
      <c r="J28" s="36" t="s">
        <v>30</v>
      </c>
      <c r="K28" s="36" t="s">
        <v>30</v>
      </c>
      <c r="L28" s="44"/>
      <c r="M28" s="44"/>
      <c r="N28" s="44"/>
      <c r="O28" s="88"/>
      <c r="P28" s="36">
        <v>7</v>
      </c>
      <c r="Q28" s="39">
        <f t="shared" si="3"/>
        <v>7.1</v>
      </c>
      <c r="R28" s="40" t="str">
        <f t="shared" si="0"/>
        <v>B</v>
      </c>
      <c r="S28" s="41" t="str">
        <f t="shared" si="1"/>
        <v>Khá</v>
      </c>
      <c r="T28" s="42" t="str">
        <f t="shared" si="4"/>
        <v/>
      </c>
      <c r="U28" s="43"/>
      <c r="V28" s="3"/>
      <c r="W28" s="30"/>
      <c r="X28" s="81" t="str">
        <f t="shared" si="2"/>
        <v>Đạt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19</v>
      </c>
      <c r="C29" s="32" t="s">
        <v>259</v>
      </c>
      <c r="D29" s="33" t="s">
        <v>183</v>
      </c>
      <c r="E29" s="34" t="s">
        <v>260</v>
      </c>
      <c r="F29" s="35" t="s">
        <v>261</v>
      </c>
      <c r="G29" s="32" t="s">
        <v>75</v>
      </c>
      <c r="H29" s="36">
        <v>9</v>
      </c>
      <c r="I29" s="36">
        <v>9</v>
      </c>
      <c r="J29" s="36" t="s">
        <v>30</v>
      </c>
      <c r="K29" s="36" t="s">
        <v>30</v>
      </c>
      <c r="L29" s="44"/>
      <c r="M29" s="44"/>
      <c r="N29" s="44"/>
      <c r="O29" s="88"/>
      <c r="P29" s="36">
        <v>9</v>
      </c>
      <c r="Q29" s="39">
        <f t="shared" si="3"/>
        <v>9</v>
      </c>
      <c r="R29" s="40" t="str">
        <f t="shared" si="0"/>
        <v>A+</v>
      </c>
      <c r="S29" s="41" t="str">
        <f t="shared" si="1"/>
        <v>Giỏi</v>
      </c>
      <c r="T29" s="42" t="str">
        <f t="shared" si="4"/>
        <v/>
      </c>
      <c r="U29" s="43"/>
      <c r="V29" s="3"/>
      <c r="W29" s="30"/>
      <c r="X29" s="81" t="str">
        <f t="shared" si="2"/>
        <v>Đạt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20</v>
      </c>
      <c r="C30" s="32" t="s">
        <v>551</v>
      </c>
      <c r="D30" s="33" t="s">
        <v>552</v>
      </c>
      <c r="E30" s="34" t="s">
        <v>553</v>
      </c>
      <c r="F30" s="35" t="s">
        <v>554</v>
      </c>
      <c r="G30" s="32" t="s">
        <v>211</v>
      </c>
      <c r="H30" s="36">
        <v>6</v>
      </c>
      <c r="I30" s="36">
        <v>7</v>
      </c>
      <c r="J30" s="36" t="s">
        <v>30</v>
      </c>
      <c r="K30" s="36" t="s">
        <v>30</v>
      </c>
      <c r="L30" s="44"/>
      <c r="M30" s="44"/>
      <c r="N30" s="44"/>
      <c r="O30" s="88"/>
      <c r="P30" s="36">
        <v>7</v>
      </c>
      <c r="Q30" s="39">
        <f t="shared" si="3"/>
        <v>6.9</v>
      </c>
      <c r="R30" s="40" t="str">
        <f t="shared" si="0"/>
        <v>C+</v>
      </c>
      <c r="S30" s="41" t="str">
        <f t="shared" si="1"/>
        <v>Trung bình</v>
      </c>
      <c r="T30" s="42" t="str">
        <f t="shared" si="4"/>
        <v/>
      </c>
      <c r="U30" s="43"/>
      <c r="V30" s="3"/>
      <c r="W30" s="30"/>
      <c r="X30" s="81" t="str">
        <f t="shared" si="2"/>
        <v>Đạt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21</v>
      </c>
      <c r="C31" s="32" t="s">
        <v>555</v>
      </c>
      <c r="D31" s="33" t="s">
        <v>556</v>
      </c>
      <c r="E31" s="34" t="s">
        <v>553</v>
      </c>
      <c r="F31" s="35" t="s">
        <v>557</v>
      </c>
      <c r="G31" s="32" t="s">
        <v>67</v>
      </c>
      <c r="H31" s="36">
        <v>6</v>
      </c>
      <c r="I31" s="36">
        <v>7</v>
      </c>
      <c r="J31" s="36" t="s">
        <v>30</v>
      </c>
      <c r="K31" s="36" t="s">
        <v>30</v>
      </c>
      <c r="L31" s="44"/>
      <c r="M31" s="44"/>
      <c r="N31" s="44"/>
      <c r="O31" s="88"/>
      <c r="P31" s="36">
        <v>8</v>
      </c>
      <c r="Q31" s="39">
        <f t="shared" si="3"/>
        <v>7.5</v>
      </c>
      <c r="R31" s="40" t="str">
        <f t="shared" si="0"/>
        <v>B</v>
      </c>
      <c r="S31" s="41" t="str">
        <f t="shared" si="1"/>
        <v>Khá</v>
      </c>
      <c r="T31" s="42" t="str">
        <f t="shared" si="4"/>
        <v/>
      </c>
      <c r="U31" s="43"/>
      <c r="V31" s="3"/>
      <c r="W31" s="30"/>
      <c r="X31" s="81" t="str">
        <f t="shared" si="2"/>
        <v>Đạt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22</v>
      </c>
      <c r="C32" s="32" t="s">
        <v>558</v>
      </c>
      <c r="D32" s="33" t="s">
        <v>194</v>
      </c>
      <c r="E32" s="34" t="s">
        <v>559</v>
      </c>
      <c r="F32" s="35" t="s">
        <v>560</v>
      </c>
      <c r="G32" s="32" t="s">
        <v>364</v>
      </c>
      <c r="H32" s="36">
        <v>6</v>
      </c>
      <c r="I32" s="36">
        <v>7</v>
      </c>
      <c r="J32" s="36" t="s">
        <v>30</v>
      </c>
      <c r="K32" s="36" t="s">
        <v>30</v>
      </c>
      <c r="L32" s="44"/>
      <c r="M32" s="44"/>
      <c r="N32" s="44"/>
      <c r="O32" s="88"/>
      <c r="P32" s="36">
        <v>7</v>
      </c>
      <c r="Q32" s="39">
        <f t="shared" si="3"/>
        <v>6.9</v>
      </c>
      <c r="R32" s="40" t="str">
        <f t="shared" si="0"/>
        <v>C+</v>
      </c>
      <c r="S32" s="41" t="str">
        <f t="shared" si="1"/>
        <v>Trung bình</v>
      </c>
      <c r="T32" s="42" t="str">
        <f t="shared" si="4"/>
        <v/>
      </c>
      <c r="U32" s="43"/>
      <c r="V32" s="3"/>
      <c r="W32" s="30"/>
      <c r="X32" s="81" t="str">
        <f t="shared" si="2"/>
        <v>Đạt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23</v>
      </c>
      <c r="C33" s="32" t="s">
        <v>561</v>
      </c>
      <c r="D33" s="33" t="s">
        <v>69</v>
      </c>
      <c r="E33" s="34" t="s">
        <v>562</v>
      </c>
      <c r="F33" s="35" t="s">
        <v>563</v>
      </c>
      <c r="G33" s="32" t="s">
        <v>171</v>
      </c>
      <c r="H33" s="36">
        <v>8</v>
      </c>
      <c r="I33" s="36">
        <v>7</v>
      </c>
      <c r="J33" s="36" t="s">
        <v>30</v>
      </c>
      <c r="K33" s="36" t="s">
        <v>30</v>
      </c>
      <c r="L33" s="44"/>
      <c r="M33" s="44"/>
      <c r="N33" s="44"/>
      <c r="O33" s="88"/>
      <c r="P33" s="36">
        <v>7</v>
      </c>
      <c r="Q33" s="39">
        <f t="shared" si="3"/>
        <v>7.1</v>
      </c>
      <c r="R33" s="40" t="str">
        <f t="shared" si="0"/>
        <v>B</v>
      </c>
      <c r="S33" s="41" t="str">
        <f t="shared" si="1"/>
        <v>Khá</v>
      </c>
      <c r="T33" s="42" t="str">
        <f t="shared" si="4"/>
        <v/>
      </c>
      <c r="U33" s="43"/>
      <c r="V33" s="3"/>
      <c r="W33" s="30"/>
      <c r="X33" s="81" t="str">
        <f t="shared" si="2"/>
        <v>Đạt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24</v>
      </c>
      <c r="C34" s="32" t="s">
        <v>564</v>
      </c>
      <c r="D34" s="33" t="s">
        <v>565</v>
      </c>
      <c r="E34" s="34" t="s">
        <v>105</v>
      </c>
      <c r="F34" s="35" t="s">
        <v>566</v>
      </c>
      <c r="G34" s="32" t="s">
        <v>82</v>
      </c>
      <c r="H34" s="36">
        <v>9</v>
      </c>
      <c r="I34" s="36">
        <v>9</v>
      </c>
      <c r="J34" s="36" t="s">
        <v>30</v>
      </c>
      <c r="K34" s="36" t="s">
        <v>30</v>
      </c>
      <c r="L34" s="44"/>
      <c r="M34" s="44"/>
      <c r="N34" s="44"/>
      <c r="O34" s="88"/>
      <c r="P34" s="36">
        <v>9</v>
      </c>
      <c r="Q34" s="39">
        <f t="shared" si="3"/>
        <v>9</v>
      </c>
      <c r="R34" s="40" t="str">
        <f t="shared" si="0"/>
        <v>A+</v>
      </c>
      <c r="S34" s="41" t="str">
        <f t="shared" si="1"/>
        <v>Giỏi</v>
      </c>
      <c r="T34" s="42" t="str">
        <f t="shared" si="4"/>
        <v/>
      </c>
      <c r="U34" s="43"/>
      <c r="V34" s="3"/>
      <c r="W34" s="30"/>
      <c r="X34" s="81" t="str">
        <f t="shared" si="2"/>
        <v>Đạt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25</v>
      </c>
      <c r="C35" s="32" t="s">
        <v>567</v>
      </c>
      <c r="D35" s="33" t="s">
        <v>568</v>
      </c>
      <c r="E35" s="34" t="s">
        <v>70</v>
      </c>
      <c r="F35" s="35" t="s">
        <v>560</v>
      </c>
      <c r="G35" s="32" t="s">
        <v>364</v>
      </c>
      <c r="H35" s="36">
        <v>9</v>
      </c>
      <c r="I35" s="36">
        <v>8</v>
      </c>
      <c r="J35" s="36" t="s">
        <v>30</v>
      </c>
      <c r="K35" s="36" t="s">
        <v>30</v>
      </c>
      <c r="L35" s="44"/>
      <c r="M35" s="44"/>
      <c r="N35" s="44"/>
      <c r="O35" s="88"/>
      <c r="P35" s="36">
        <v>8</v>
      </c>
      <c r="Q35" s="39">
        <f t="shared" si="3"/>
        <v>8.1</v>
      </c>
      <c r="R35" s="40" t="str">
        <f t="shared" si="0"/>
        <v>B+</v>
      </c>
      <c r="S35" s="41" t="str">
        <f t="shared" si="1"/>
        <v>Khá</v>
      </c>
      <c r="T35" s="42" t="str">
        <f t="shared" si="4"/>
        <v/>
      </c>
      <c r="U35" s="43"/>
      <c r="V35" s="3"/>
      <c r="W35" s="30"/>
      <c r="X35" s="81" t="str">
        <f t="shared" si="2"/>
        <v>Đạt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26</v>
      </c>
      <c r="C36" s="32" t="s">
        <v>569</v>
      </c>
      <c r="D36" s="33" t="s">
        <v>570</v>
      </c>
      <c r="E36" s="34" t="s">
        <v>372</v>
      </c>
      <c r="F36" s="35" t="s">
        <v>571</v>
      </c>
      <c r="G36" s="32" t="s">
        <v>71</v>
      </c>
      <c r="H36" s="36">
        <v>9</v>
      </c>
      <c r="I36" s="36">
        <v>8</v>
      </c>
      <c r="J36" s="36" t="s">
        <v>30</v>
      </c>
      <c r="K36" s="36" t="s">
        <v>30</v>
      </c>
      <c r="L36" s="44"/>
      <c r="M36" s="44"/>
      <c r="N36" s="44"/>
      <c r="O36" s="88"/>
      <c r="P36" s="36">
        <v>7</v>
      </c>
      <c r="Q36" s="39">
        <f t="shared" si="3"/>
        <v>7.5</v>
      </c>
      <c r="R36" s="40" t="str">
        <f t="shared" si="0"/>
        <v>B</v>
      </c>
      <c r="S36" s="41" t="str">
        <f t="shared" si="1"/>
        <v>Khá</v>
      </c>
      <c r="T36" s="42" t="str">
        <f t="shared" si="4"/>
        <v/>
      </c>
      <c r="U36" s="43"/>
      <c r="V36" s="3"/>
      <c r="W36" s="30"/>
      <c r="X36" s="81" t="str">
        <f t="shared" si="2"/>
        <v>Đạt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27</v>
      </c>
      <c r="C37" s="32" t="s">
        <v>572</v>
      </c>
      <c r="D37" s="33" t="s">
        <v>573</v>
      </c>
      <c r="E37" s="34" t="s">
        <v>574</v>
      </c>
      <c r="F37" s="35" t="s">
        <v>575</v>
      </c>
      <c r="G37" s="32" t="s">
        <v>82</v>
      </c>
      <c r="H37" s="36">
        <v>0</v>
      </c>
      <c r="I37" s="36">
        <v>0</v>
      </c>
      <c r="J37" s="36" t="s">
        <v>30</v>
      </c>
      <c r="K37" s="36" t="s">
        <v>30</v>
      </c>
      <c r="L37" s="44"/>
      <c r="M37" s="44"/>
      <c r="N37" s="44"/>
      <c r="O37" s="88"/>
      <c r="P37" s="36" t="s">
        <v>30</v>
      </c>
      <c r="Q37" s="39">
        <f t="shared" si="3"/>
        <v>0</v>
      </c>
      <c r="R37" s="40"/>
      <c r="S37" s="41"/>
      <c r="T37" s="42" t="str">
        <f t="shared" si="4"/>
        <v>Không đủ ĐKDT</v>
      </c>
      <c r="U37" s="43"/>
      <c r="V37" s="3"/>
      <c r="W37" s="30"/>
      <c r="X37" s="81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28</v>
      </c>
      <c r="C38" s="32" t="s">
        <v>273</v>
      </c>
      <c r="D38" s="33" t="s">
        <v>274</v>
      </c>
      <c r="E38" s="34" t="s">
        <v>189</v>
      </c>
      <c r="F38" s="35" t="s">
        <v>275</v>
      </c>
      <c r="G38" s="32" t="s">
        <v>82</v>
      </c>
      <c r="H38" s="36">
        <v>6</v>
      </c>
      <c r="I38" s="36">
        <v>7</v>
      </c>
      <c r="J38" s="36" t="s">
        <v>30</v>
      </c>
      <c r="K38" s="36" t="s">
        <v>30</v>
      </c>
      <c r="L38" s="44"/>
      <c r="M38" s="44"/>
      <c r="N38" s="44"/>
      <c r="O38" s="88"/>
      <c r="P38" s="36">
        <v>7</v>
      </c>
      <c r="Q38" s="39">
        <f t="shared" si="3"/>
        <v>6.9</v>
      </c>
      <c r="R38" s="40"/>
      <c r="S38" s="41"/>
      <c r="T38" s="42" t="str">
        <f t="shared" si="4"/>
        <v/>
      </c>
      <c r="U38" s="43"/>
      <c r="V38" s="3"/>
      <c r="W38" s="30"/>
      <c r="X38" s="81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29</v>
      </c>
      <c r="C39" s="32" t="s">
        <v>576</v>
      </c>
      <c r="D39" s="33" t="s">
        <v>577</v>
      </c>
      <c r="E39" s="34" t="s">
        <v>192</v>
      </c>
      <c r="F39" s="35" t="s">
        <v>554</v>
      </c>
      <c r="G39" s="32" t="s">
        <v>71</v>
      </c>
      <c r="H39" s="36">
        <v>7</v>
      </c>
      <c r="I39" s="36">
        <v>7</v>
      </c>
      <c r="J39" s="36" t="s">
        <v>30</v>
      </c>
      <c r="K39" s="36" t="s">
        <v>30</v>
      </c>
      <c r="L39" s="44"/>
      <c r="M39" s="44"/>
      <c r="N39" s="44"/>
      <c r="O39" s="88"/>
      <c r="P39" s="36">
        <v>6</v>
      </c>
      <c r="Q39" s="39">
        <f t="shared" si="3"/>
        <v>6.4</v>
      </c>
      <c r="R39" s="40"/>
      <c r="S39" s="41"/>
      <c r="T39" s="42" t="str">
        <f t="shared" si="4"/>
        <v/>
      </c>
      <c r="U39" s="43"/>
      <c r="V39" s="3"/>
      <c r="W39" s="30"/>
      <c r="X39" s="81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30</v>
      </c>
      <c r="C40" s="32" t="s">
        <v>152</v>
      </c>
      <c r="D40" s="33" t="s">
        <v>153</v>
      </c>
      <c r="E40" s="34" t="s">
        <v>74</v>
      </c>
      <c r="F40" s="35" t="s">
        <v>154</v>
      </c>
      <c r="G40" s="32" t="s">
        <v>94</v>
      </c>
      <c r="H40" s="36">
        <v>8</v>
      </c>
      <c r="I40" s="36">
        <v>7</v>
      </c>
      <c r="J40" s="36" t="s">
        <v>30</v>
      </c>
      <c r="K40" s="36" t="s">
        <v>30</v>
      </c>
      <c r="L40" s="44"/>
      <c r="M40" s="44"/>
      <c r="N40" s="44"/>
      <c r="O40" s="88"/>
      <c r="P40" s="36">
        <v>7</v>
      </c>
      <c r="Q40" s="39">
        <f t="shared" si="3"/>
        <v>7.1</v>
      </c>
      <c r="R40" s="40"/>
      <c r="S40" s="41"/>
      <c r="T40" s="42" t="str">
        <f t="shared" si="4"/>
        <v/>
      </c>
      <c r="U40" s="43"/>
      <c r="V40" s="3"/>
      <c r="W40" s="30"/>
      <c r="X40" s="81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31</v>
      </c>
      <c r="C41" s="32" t="s">
        <v>195</v>
      </c>
      <c r="D41" s="33" t="s">
        <v>196</v>
      </c>
      <c r="E41" s="34" t="s">
        <v>74</v>
      </c>
      <c r="F41" s="35" t="s">
        <v>277</v>
      </c>
      <c r="G41" s="32" t="s">
        <v>82</v>
      </c>
      <c r="H41" s="36">
        <v>6</v>
      </c>
      <c r="I41" s="36">
        <v>7</v>
      </c>
      <c r="J41" s="36" t="s">
        <v>30</v>
      </c>
      <c r="K41" s="36" t="s">
        <v>30</v>
      </c>
      <c r="L41" s="44"/>
      <c r="M41" s="44"/>
      <c r="N41" s="44"/>
      <c r="O41" s="88"/>
      <c r="P41" s="36">
        <v>8</v>
      </c>
      <c r="Q41" s="39">
        <f t="shared" si="3"/>
        <v>7.5</v>
      </c>
      <c r="R41" s="40"/>
      <c r="S41" s="41"/>
      <c r="T41" s="42" t="str">
        <f t="shared" si="4"/>
        <v/>
      </c>
      <c r="U41" s="43"/>
      <c r="V41" s="3"/>
      <c r="W41" s="30"/>
      <c r="X41" s="81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32</v>
      </c>
      <c r="C42" s="32" t="s">
        <v>279</v>
      </c>
      <c r="D42" s="33" t="s">
        <v>280</v>
      </c>
      <c r="E42" s="34" t="s">
        <v>198</v>
      </c>
      <c r="F42" s="35" t="s">
        <v>281</v>
      </c>
      <c r="G42" s="32" t="s">
        <v>75</v>
      </c>
      <c r="H42" s="36">
        <v>0</v>
      </c>
      <c r="I42" s="36">
        <v>0</v>
      </c>
      <c r="J42" s="36" t="s">
        <v>30</v>
      </c>
      <c r="K42" s="36" t="s">
        <v>30</v>
      </c>
      <c r="L42" s="44"/>
      <c r="M42" s="44"/>
      <c r="N42" s="44"/>
      <c r="O42" s="88"/>
      <c r="P42" s="36" t="s">
        <v>30</v>
      </c>
      <c r="Q42" s="39">
        <f t="shared" si="3"/>
        <v>0</v>
      </c>
      <c r="R42" s="40"/>
      <c r="S42" s="41"/>
      <c r="T42" s="42" t="str">
        <f t="shared" si="4"/>
        <v>Không đủ ĐKDT</v>
      </c>
      <c r="U42" s="43"/>
      <c r="V42" s="3"/>
      <c r="W42" s="30"/>
      <c r="X42" s="81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33</v>
      </c>
      <c r="C43" s="32" t="s">
        <v>578</v>
      </c>
      <c r="D43" s="33" t="s">
        <v>579</v>
      </c>
      <c r="E43" s="34" t="s">
        <v>580</v>
      </c>
      <c r="F43" s="35" t="s">
        <v>581</v>
      </c>
      <c r="G43" s="32" t="s">
        <v>82</v>
      </c>
      <c r="H43" s="36">
        <v>8</v>
      </c>
      <c r="I43" s="36">
        <v>9</v>
      </c>
      <c r="J43" s="36" t="s">
        <v>30</v>
      </c>
      <c r="K43" s="36" t="s">
        <v>30</v>
      </c>
      <c r="L43" s="44"/>
      <c r="M43" s="44"/>
      <c r="N43" s="44"/>
      <c r="O43" s="88"/>
      <c r="P43" s="36">
        <v>8</v>
      </c>
      <c r="Q43" s="39">
        <f t="shared" si="3"/>
        <v>8.3000000000000007</v>
      </c>
      <c r="R43" s="40"/>
      <c r="S43" s="41"/>
      <c r="T43" s="42" t="str">
        <f t="shared" si="4"/>
        <v/>
      </c>
      <c r="U43" s="43"/>
      <c r="V43" s="3"/>
      <c r="W43" s="30"/>
      <c r="X43" s="81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34</v>
      </c>
      <c r="C44" s="32" t="s">
        <v>582</v>
      </c>
      <c r="D44" s="33" t="s">
        <v>183</v>
      </c>
      <c r="E44" s="34" t="s">
        <v>583</v>
      </c>
      <c r="F44" s="35" t="s">
        <v>238</v>
      </c>
      <c r="G44" s="32" t="s">
        <v>82</v>
      </c>
      <c r="H44" s="36">
        <v>8</v>
      </c>
      <c r="I44" s="36">
        <v>7</v>
      </c>
      <c r="J44" s="36" t="s">
        <v>30</v>
      </c>
      <c r="K44" s="36" t="s">
        <v>30</v>
      </c>
      <c r="L44" s="44"/>
      <c r="M44" s="44"/>
      <c r="N44" s="44"/>
      <c r="O44" s="88"/>
      <c r="P44" s="36">
        <v>5</v>
      </c>
      <c r="Q44" s="39">
        <f t="shared" si="3"/>
        <v>5.9</v>
      </c>
      <c r="R44" s="40"/>
      <c r="S44" s="41"/>
      <c r="T44" s="42" t="str">
        <f t="shared" si="4"/>
        <v/>
      </c>
      <c r="U44" s="43"/>
      <c r="V44" s="3"/>
      <c r="W44" s="30"/>
      <c r="X44" s="81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35</v>
      </c>
      <c r="C45" s="32" t="s">
        <v>584</v>
      </c>
      <c r="D45" s="33" t="s">
        <v>183</v>
      </c>
      <c r="E45" s="34" t="s">
        <v>157</v>
      </c>
      <c r="F45" s="35" t="s">
        <v>543</v>
      </c>
      <c r="G45" s="32" t="s">
        <v>82</v>
      </c>
      <c r="H45" s="36">
        <v>9</v>
      </c>
      <c r="I45" s="36">
        <v>9</v>
      </c>
      <c r="J45" s="36" t="s">
        <v>30</v>
      </c>
      <c r="K45" s="36" t="s">
        <v>30</v>
      </c>
      <c r="L45" s="44"/>
      <c r="M45" s="44"/>
      <c r="N45" s="44"/>
      <c r="O45" s="88"/>
      <c r="P45" s="36">
        <v>8</v>
      </c>
      <c r="Q45" s="39">
        <f t="shared" si="3"/>
        <v>8.4</v>
      </c>
      <c r="R45" s="40"/>
      <c r="S45" s="41"/>
      <c r="T45" s="42" t="str">
        <f t="shared" si="4"/>
        <v/>
      </c>
      <c r="U45" s="43"/>
      <c r="V45" s="3"/>
      <c r="W45" s="30"/>
      <c r="X45" s="81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36</v>
      </c>
      <c r="C46" s="32" t="s">
        <v>585</v>
      </c>
      <c r="D46" s="33" t="s">
        <v>586</v>
      </c>
      <c r="E46" s="34" t="s">
        <v>157</v>
      </c>
      <c r="F46" s="35" t="s">
        <v>587</v>
      </c>
      <c r="G46" s="32" t="s">
        <v>178</v>
      </c>
      <c r="H46" s="36">
        <v>7</v>
      </c>
      <c r="I46" s="36">
        <v>7</v>
      </c>
      <c r="J46" s="36" t="s">
        <v>30</v>
      </c>
      <c r="K46" s="36" t="s">
        <v>30</v>
      </c>
      <c r="L46" s="44"/>
      <c r="M46" s="44"/>
      <c r="N46" s="44"/>
      <c r="O46" s="88"/>
      <c r="P46" s="36">
        <v>7</v>
      </c>
      <c r="Q46" s="39">
        <f t="shared" si="3"/>
        <v>7</v>
      </c>
      <c r="R46" s="40"/>
      <c r="S46" s="41"/>
      <c r="T46" s="42" t="str">
        <f t="shared" si="4"/>
        <v/>
      </c>
      <c r="U46" s="43"/>
      <c r="V46" s="3"/>
      <c r="W46" s="30"/>
      <c r="X46" s="81"/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37</v>
      </c>
      <c r="C47" s="32" t="s">
        <v>588</v>
      </c>
      <c r="D47" s="33" t="s">
        <v>589</v>
      </c>
      <c r="E47" s="34" t="s">
        <v>461</v>
      </c>
      <c r="F47" s="35" t="s">
        <v>590</v>
      </c>
      <c r="G47" s="32" t="s">
        <v>178</v>
      </c>
      <c r="H47" s="36">
        <v>8</v>
      </c>
      <c r="I47" s="36">
        <v>7</v>
      </c>
      <c r="J47" s="36" t="s">
        <v>30</v>
      </c>
      <c r="K47" s="36" t="s">
        <v>30</v>
      </c>
      <c r="L47" s="44"/>
      <c r="M47" s="44"/>
      <c r="N47" s="44"/>
      <c r="O47" s="88"/>
      <c r="P47" s="36">
        <v>7</v>
      </c>
      <c r="Q47" s="39">
        <f t="shared" si="3"/>
        <v>7.1</v>
      </c>
      <c r="R47" s="40"/>
      <c r="S47" s="41"/>
      <c r="T47" s="42" t="str">
        <f t="shared" si="4"/>
        <v/>
      </c>
      <c r="U47" s="43"/>
      <c r="V47" s="3"/>
      <c r="W47" s="30"/>
      <c r="X47" s="81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38</v>
      </c>
      <c r="C48" s="32" t="s">
        <v>284</v>
      </c>
      <c r="D48" s="33" t="s">
        <v>285</v>
      </c>
      <c r="E48" s="34" t="s">
        <v>161</v>
      </c>
      <c r="F48" s="35" t="s">
        <v>286</v>
      </c>
      <c r="G48" s="32" t="s">
        <v>67</v>
      </c>
      <c r="H48" s="36">
        <v>8</v>
      </c>
      <c r="I48" s="36">
        <v>7</v>
      </c>
      <c r="J48" s="36" t="s">
        <v>30</v>
      </c>
      <c r="K48" s="36" t="s">
        <v>30</v>
      </c>
      <c r="L48" s="44"/>
      <c r="M48" s="44"/>
      <c r="N48" s="44"/>
      <c r="O48" s="88"/>
      <c r="P48" s="36">
        <v>7</v>
      </c>
      <c r="Q48" s="39">
        <f t="shared" si="3"/>
        <v>7.1</v>
      </c>
      <c r="R48" s="40"/>
      <c r="S48" s="41"/>
      <c r="T48" s="42" t="str">
        <f t="shared" si="4"/>
        <v/>
      </c>
      <c r="U48" s="43"/>
      <c r="V48" s="3"/>
      <c r="W48" s="30"/>
      <c r="X48" s="81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39</v>
      </c>
      <c r="C49" s="32" t="s">
        <v>591</v>
      </c>
      <c r="D49" s="33" t="s">
        <v>475</v>
      </c>
      <c r="E49" s="34" t="s">
        <v>205</v>
      </c>
      <c r="F49" s="35" t="s">
        <v>592</v>
      </c>
      <c r="G49" s="32" t="s">
        <v>71</v>
      </c>
      <c r="H49" s="36">
        <v>6</v>
      </c>
      <c r="I49" s="36">
        <v>6</v>
      </c>
      <c r="J49" s="36" t="s">
        <v>30</v>
      </c>
      <c r="K49" s="36" t="s">
        <v>30</v>
      </c>
      <c r="L49" s="44"/>
      <c r="M49" s="44"/>
      <c r="N49" s="44"/>
      <c r="O49" s="88"/>
      <c r="P49" s="36">
        <v>5</v>
      </c>
      <c r="Q49" s="39">
        <f t="shared" si="3"/>
        <v>5.4</v>
      </c>
      <c r="R49" s="40"/>
      <c r="S49" s="41"/>
      <c r="T49" s="42" t="str">
        <f t="shared" si="4"/>
        <v/>
      </c>
      <c r="U49" s="43"/>
      <c r="V49" s="3"/>
      <c r="W49" s="30"/>
      <c r="X49" s="81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40</v>
      </c>
      <c r="C50" s="32" t="s">
        <v>209</v>
      </c>
      <c r="D50" s="33" t="s">
        <v>210</v>
      </c>
      <c r="E50" s="34" t="s">
        <v>141</v>
      </c>
      <c r="F50" s="35" t="s">
        <v>397</v>
      </c>
      <c r="G50" s="32" t="s">
        <v>211</v>
      </c>
      <c r="H50" s="36">
        <v>9</v>
      </c>
      <c r="I50" s="36">
        <v>9</v>
      </c>
      <c r="J50" s="36" t="s">
        <v>30</v>
      </c>
      <c r="K50" s="36" t="s">
        <v>30</v>
      </c>
      <c r="L50" s="44"/>
      <c r="M50" s="44"/>
      <c r="N50" s="44"/>
      <c r="O50" s="88"/>
      <c r="P50" s="36">
        <v>8</v>
      </c>
      <c r="Q50" s="39">
        <f t="shared" si="3"/>
        <v>8.4</v>
      </c>
      <c r="R50" s="40" t="str">
        <f t="shared" si="0"/>
        <v>B+</v>
      </c>
      <c r="S50" s="41" t="str">
        <f t="shared" si="1"/>
        <v>Khá</v>
      </c>
      <c r="T50" s="42" t="str">
        <f t="shared" si="4"/>
        <v/>
      </c>
      <c r="U50" s="43"/>
      <c r="V50" s="3"/>
      <c r="W50" s="30"/>
      <c r="X50" s="81" t="str">
        <f t="shared" si="2"/>
        <v>Đạt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41</v>
      </c>
      <c r="C51" s="32" t="s">
        <v>593</v>
      </c>
      <c r="D51" s="33" t="s">
        <v>594</v>
      </c>
      <c r="E51" s="34" t="s">
        <v>141</v>
      </c>
      <c r="F51" s="35" t="s">
        <v>595</v>
      </c>
      <c r="G51" s="32" t="s">
        <v>211</v>
      </c>
      <c r="H51" s="36">
        <v>8</v>
      </c>
      <c r="I51" s="36">
        <v>7</v>
      </c>
      <c r="J51" s="36" t="s">
        <v>30</v>
      </c>
      <c r="K51" s="36" t="s">
        <v>30</v>
      </c>
      <c r="L51" s="44"/>
      <c r="M51" s="44"/>
      <c r="N51" s="44"/>
      <c r="O51" s="88"/>
      <c r="P51" s="36">
        <v>6</v>
      </c>
      <c r="Q51" s="39">
        <f t="shared" si="3"/>
        <v>6.5</v>
      </c>
      <c r="R51" s="40" t="str">
        <f t="shared" si="0"/>
        <v>C+</v>
      </c>
      <c r="S51" s="41" t="str">
        <f t="shared" si="1"/>
        <v>Trung bình</v>
      </c>
      <c r="T51" s="42" t="str">
        <f t="shared" si="4"/>
        <v/>
      </c>
      <c r="U51" s="43"/>
      <c r="V51" s="3"/>
      <c r="W51" s="30"/>
      <c r="X51" s="81" t="str">
        <f t="shared" si="2"/>
        <v>Đạt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42</v>
      </c>
      <c r="C52" s="32" t="s">
        <v>215</v>
      </c>
      <c r="D52" s="33" t="s">
        <v>213</v>
      </c>
      <c r="E52" s="34" t="s">
        <v>216</v>
      </c>
      <c r="F52" s="35" t="s">
        <v>596</v>
      </c>
      <c r="G52" s="32" t="s">
        <v>75</v>
      </c>
      <c r="H52" s="36">
        <v>8</v>
      </c>
      <c r="I52" s="36">
        <v>7</v>
      </c>
      <c r="J52" s="36" t="s">
        <v>30</v>
      </c>
      <c r="K52" s="36" t="s">
        <v>30</v>
      </c>
      <c r="L52" s="44"/>
      <c r="M52" s="44"/>
      <c r="N52" s="44"/>
      <c r="O52" s="88"/>
      <c r="P52" s="36">
        <v>8</v>
      </c>
      <c r="Q52" s="39">
        <f t="shared" si="3"/>
        <v>7.7</v>
      </c>
      <c r="R52" s="40" t="str">
        <f t="shared" si="0"/>
        <v>B</v>
      </c>
      <c r="S52" s="41" t="str">
        <f t="shared" si="1"/>
        <v>Khá</v>
      </c>
      <c r="T52" s="42" t="str">
        <f t="shared" si="4"/>
        <v/>
      </c>
      <c r="U52" s="43"/>
      <c r="V52" s="3"/>
      <c r="W52" s="30"/>
      <c r="X52" s="81" t="str">
        <f t="shared" si="2"/>
        <v>Đạt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43</v>
      </c>
      <c r="C53" s="32" t="s">
        <v>142</v>
      </c>
      <c r="D53" s="33" t="s">
        <v>143</v>
      </c>
      <c r="E53" s="34" t="s">
        <v>93</v>
      </c>
      <c r="F53" s="35" t="s">
        <v>306</v>
      </c>
      <c r="G53" s="32" t="s">
        <v>82</v>
      </c>
      <c r="H53" s="36">
        <v>0</v>
      </c>
      <c r="I53" s="36">
        <v>0</v>
      </c>
      <c r="J53" s="36" t="s">
        <v>30</v>
      </c>
      <c r="K53" s="36" t="s">
        <v>30</v>
      </c>
      <c r="L53" s="44"/>
      <c r="M53" s="44"/>
      <c r="N53" s="44"/>
      <c r="O53" s="88"/>
      <c r="P53" s="36" t="s">
        <v>30</v>
      </c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>Không đủ ĐKDT</v>
      </c>
      <c r="U53" s="43"/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44</v>
      </c>
      <c r="C54" s="32" t="s">
        <v>310</v>
      </c>
      <c r="D54" s="33" t="s">
        <v>213</v>
      </c>
      <c r="E54" s="34" t="s">
        <v>311</v>
      </c>
      <c r="F54" s="35" t="s">
        <v>312</v>
      </c>
      <c r="G54" s="32" t="s">
        <v>114</v>
      </c>
      <c r="H54" s="36">
        <v>8</v>
      </c>
      <c r="I54" s="36">
        <v>0</v>
      </c>
      <c r="J54" s="36" t="s">
        <v>30</v>
      </c>
      <c r="K54" s="36" t="s">
        <v>30</v>
      </c>
      <c r="L54" s="44"/>
      <c r="M54" s="44"/>
      <c r="N54" s="44"/>
      <c r="O54" s="88"/>
      <c r="P54" s="36" t="s">
        <v>30</v>
      </c>
      <c r="Q54" s="39">
        <f t="shared" si="3"/>
        <v>0.8</v>
      </c>
      <c r="R54" s="40" t="str">
        <f t="shared" si="0"/>
        <v>F</v>
      </c>
      <c r="S54" s="41" t="str">
        <f t="shared" si="1"/>
        <v>Kém</v>
      </c>
      <c r="T54" s="42" t="str">
        <f t="shared" si="4"/>
        <v>Không đủ ĐKDT</v>
      </c>
      <c r="U54" s="43"/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45</v>
      </c>
      <c r="C55" s="32" t="s">
        <v>217</v>
      </c>
      <c r="D55" s="33" t="s">
        <v>218</v>
      </c>
      <c r="E55" s="34" t="s">
        <v>219</v>
      </c>
      <c r="F55" s="35" t="s">
        <v>597</v>
      </c>
      <c r="G55" s="32" t="s">
        <v>82</v>
      </c>
      <c r="H55" s="36">
        <v>7</v>
      </c>
      <c r="I55" s="36">
        <v>7</v>
      </c>
      <c r="J55" s="36" t="s">
        <v>30</v>
      </c>
      <c r="K55" s="36" t="s">
        <v>30</v>
      </c>
      <c r="L55" s="44"/>
      <c r="M55" s="44"/>
      <c r="N55" s="44"/>
      <c r="O55" s="88"/>
      <c r="P55" s="36">
        <v>7</v>
      </c>
      <c r="Q55" s="39">
        <f t="shared" si="3"/>
        <v>7</v>
      </c>
      <c r="R55" s="40" t="str">
        <f t="shared" si="0"/>
        <v>B</v>
      </c>
      <c r="S55" s="41" t="str">
        <f t="shared" si="1"/>
        <v>Khá</v>
      </c>
      <c r="T55" s="42" t="str">
        <f t="shared" si="4"/>
        <v/>
      </c>
      <c r="U55" s="43"/>
      <c r="V55" s="3"/>
      <c r="W55" s="30"/>
      <c r="X55" s="81" t="str">
        <f t="shared" si="2"/>
        <v>Đạt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46</v>
      </c>
      <c r="C56" s="32" t="s">
        <v>598</v>
      </c>
      <c r="D56" s="33" t="s">
        <v>213</v>
      </c>
      <c r="E56" s="34" t="s">
        <v>219</v>
      </c>
      <c r="F56" s="35" t="s">
        <v>599</v>
      </c>
      <c r="G56" s="32" t="s">
        <v>121</v>
      </c>
      <c r="H56" s="36">
        <v>0</v>
      </c>
      <c r="I56" s="36">
        <v>0</v>
      </c>
      <c r="J56" s="36" t="s">
        <v>30</v>
      </c>
      <c r="K56" s="36" t="s">
        <v>30</v>
      </c>
      <c r="L56" s="44"/>
      <c r="M56" s="44"/>
      <c r="N56" s="44"/>
      <c r="O56" s="88"/>
      <c r="P56" s="36" t="s">
        <v>30</v>
      </c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>Không đủ ĐKDT</v>
      </c>
      <c r="U56" s="43"/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47</v>
      </c>
      <c r="C57" s="32" t="s">
        <v>600</v>
      </c>
      <c r="D57" s="33" t="s">
        <v>210</v>
      </c>
      <c r="E57" s="34" t="s">
        <v>315</v>
      </c>
      <c r="F57" s="35" t="s">
        <v>601</v>
      </c>
      <c r="G57" s="32" t="s">
        <v>114</v>
      </c>
      <c r="H57" s="36">
        <v>8</v>
      </c>
      <c r="I57" s="36">
        <v>8</v>
      </c>
      <c r="J57" s="36" t="s">
        <v>30</v>
      </c>
      <c r="K57" s="36" t="s">
        <v>30</v>
      </c>
      <c r="L57" s="44"/>
      <c r="M57" s="44"/>
      <c r="N57" s="44"/>
      <c r="O57" s="88"/>
      <c r="P57" s="36">
        <v>8</v>
      </c>
      <c r="Q57" s="39">
        <f t="shared" si="3"/>
        <v>8</v>
      </c>
      <c r="R57" s="40" t="str">
        <f t="shared" si="0"/>
        <v>B+</v>
      </c>
      <c r="S57" s="41" t="str">
        <f t="shared" si="1"/>
        <v>Khá</v>
      </c>
      <c r="T57" s="42" t="str">
        <f t="shared" si="4"/>
        <v/>
      </c>
      <c r="U57" s="43"/>
      <c r="V57" s="3"/>
      <c r="W57" s="30"/>
      <c r="X57" s="81" t="str">
        <f t="shared" si="2"/>
        <v>Đạt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48</v>
      </c>
      <c r="C58" s="32" t="s">
        <v>313</v>
      </c>
      <c r="D58" s="33" t="s">
        <v>314</v>
      </c>
      <c r="E58" s="34" t="s">
        <v>315</v>
      </c>
      <c r="F58" s="35" t="s">
        <v>316</v>
      </c>
      <c r="G58" s="32" t="s">
        <v>82</v>
      </c>
      <c r="H58" s="36">
        <v>9</v>
      </c>
      <c r="I58" s="36">
        <v>8</v>
      </c>
      <c r="J58" s="36" t="s">
        <v>30</v>
      </c>
      <c r="K58" s="36" t="s">
        <v>30</v>
      </c>
      <c r="L58" s="44"/>
      <c r="M58" s="44"/>
      <c r="N58" s="44"/>
      <c r="O58" s="88"/>
      <c r="P58" s="36">
        <v>8</v>
      </c>
      <c r="Q58" s="39">
        <f t="shared" si="3"/>
        <v>8.1</v>
      </c>
      <c r="R58" s="40" t="str">
        <f t="shared" si="0"/>
        <v>B+</v>
      </c>
      <c r="S58" s="41" t="str">
        <f t="shared" si="1"/>
        <v>Khá</v>
      </c>
      <c r="T58" s="42" t="str">
        <f t="shared" si="4"/>
        <v/>
      </c>
      <c r="U58" s="43"/>
      <c r="V58" s="3"/>
      <c r="W58" s="30"/>
      <c r="X58" s="81" t="str">
        <f t="shared" si="2"/>
        <v>Đạt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49</v>
      </c>
      <c r="C59" s="32" t="s">
        <v>602</v>
      </c>
      <c r="D59" s="33" t="s">
        <v>603</v>
      </c>
      <c r="E59" s="34" t="s">
        <v>220</v>
      </c>
      <c r="F59" s="35" t="s">
        <v>604</v>
      </c>
      <c r="G59" s="32" t="s">
        <v>178</v>
      </c>
      <c r="H59" s="36">
        <v>8</v>
      </c>
      <c r="I59" s="36">
        <v>7</v>
      </c>
      <c r="J59" s="36" t="s">
        <v>30</v>
      </c>
      <c r="K59" s="36" t="s">
        <v>30</v>
      </c>
      <c r="L59" s="44"/>
      <c r="M59" s="44"/>
      <c r="N59" s="44"/>
      <c r="O59" s="88"/>
      <c r="P59" s="36">
        <v>7</v>
      </c>
      <c r="Q59" s="39">
        <f t="shared" si="3"/>
        <v>7.1</v>
      </c>
      <c r="R59" s="40" t="str">
        <f t="shared" si="0"/>
        <v>B</v>
      </c>
      <c r="S59" s="41" t="str">
        <f t="shared" si="1"/>
        <v>Khá</v>
      </c>
      <c r="T59" s="42" t="str">
        <f t="shared" si="4"/>
        <v/>
      </c>
      <c r="U59" s="43"/>
      <c r="V59" s="3"/>
      <c r="W59" s="30"/>
      <c r="X59" s="81" t="str">
        <f t="shared" si="2"/>
        <v>Đạt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50</v>
      </c>
      <c r="C60" s="32" t="s">
        <v>317</v>
      </c>
      <c r="D60" s="33" t="s">
        <v>166</v>
      </c>
      <c r="E60" s="34" t="s">
        <v>81</v>
      </c>
      <c r="F60" s="35" t="s">
        <v>318</v>
      </c>
      <c r="G60" s="32" t="s">
        <v>114</v>
      </c>
      <c r="H60" s="36">
        <v>8</v>
      </c>
      <c r="I60" s="36">
        <v>8</v>
      </c>
      <c r="J60" s="36" t="s">
        <v>30</v>
      </c>
      <c r="K60" s="36" t="s">
        <v>30</v>
      </c>
      <c r="L60" s="44"/>
      <c r="M60" s="44"/>
      <c r="N60" s="44"/>
      <c r="O60" s="88"/>
      <c r="P60" s="36">
        <v>7</v>
      </c>
      <c r="Q60" s="39">
        <f t="shared" si="3"/>
        <v>7.4</v>
      </c>
      <c r="R60" s="40" t="str">
        <f t="shared" si="0"/>
        <v>B</v>
      </c>
      <c r="S60" s="41" t="str">
        <f t="shared" si="1"/>
        <v>Khá</v>
      </c>
      <c r="T60" s="42" t="str">
        <f t="shared" si="4"/>
        <v/>
      </c>
      <c r="U60" s="43"/>
      <c r="V60" s="3"/>
      <c r="W60" s="30"/>
      <c r="X60" s="81" t="str">
        <f t="shared" si="2"/>
        <v>Đạt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51</v>
      </c>
      <c r="C61" s="32" t="s">
        <v>132</v>
      </c>
      <c r="D61" s="33" t="s">
        <v>133</v>
      </c>
      <c r="E61" s="34" t="s">
        <v>81</v>
      </c>
      <c r="F61" s="35" t="s">
        <v>605</v>
      </c>
      <c r="G61" s="32" t="s">
        <v>63</v>
      </c>
      <c r="H61" s="36">
        <v>0</v>
      </c>
      <c r="I61" s="36">
        <v>0</v>
      </c>
      <c r="J61" s="36" t="s">
        <v>30</v>
      </c>
      <c r="K61" s="36" t="s">
        <v>30</v>
      </c>
      <c r="L61" s="44"/>
      <c r="M61" s="44"/>
      <c r="N61" s="44"/>
      <c r="O61" s="88"/>
      <c r="P61" s="36" t="s">
        <v>30</v>
      </c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>Không đủ ĐKDT</v>
      </c>
      <c r="U61" s="43"/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52</v>
      </c>
      <c r="C62" s="32" t="s">
        <v>606</v>
      </c>
      <c r="D62" s="33" t="s">
        <v>491</v>
      </c>
      <c r="E62" s="34" t="s">
        <v>492</v>
      </c>
      <c r="F62" s="35" t="s">
        <v>607</v>
      </c>
      <c r="G62" s="32" t="s">
        <v>211</v>
      </c>
      <c r="H62" s="36">
        <v>6</v>
      </c>
      <c r="I62" s="36">
        <v>7</v>
      </c>
      <c r="J62" s="36" t="s">
        <v>30</v>
      </c>
      <c r="K62" s="36" t="s">
        <v>30</v>
      </c>
      <c r="L62" s="44"/>
      <c r="M62" s="44"/>
      <c r="N62" s="44"/>
      <c r="O62" s="88"/>
      <c r="P62" s="36">
        <v>7</v>
      </c>
      <c r="Q62" s="39">
        <f t="shared" si="3"/>
        <v>6.9</v>
      </c>
      <c r="R62" s="40"/>
      <c r="S62" s="41"/>
      <c r="T62" s="42" t="str">
        <f t="shared" si="4"/>
        <v/>
      </c>
      <c r="U62" s="43"/>
      <c r="V62" s="3"/>
      <c r="W62" s="30"/>
      <c r="X62" s="81"/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53</v>
      </c>
      <c r="C63" s="32" t="s">
        <v>365</v>
      </c>
      <c r="D63" s="33" t="s">
        <v>366</v>
      </c>
      <c r="E63" s="34" t="s">
        <v>221</v>
      </c>
      <c r="F63" s="35" t="s">
        <v>367</v>
      </c>
      <c r="G63" s="32" t="s">
        <v>178</v>
      </c>
      <c r="H63" s="36">
        <v>8</v>
      </c>
      <c r="I63" s="36">
        <v>8</v>
      </c>
      <c r="J63" s="36" t="s">
        <v>30</v>
      </c>
      <c r="K63" s="36" t="s">
        <v>30</v>
      </c>
      <c r="L63" s="44"/>
      <c r="M63" s="44"/>
      <c r="N63" s="44"/>
      <c r="O63" s="88"/>
      <c r="P63" s="36">
        <v>7</v>
      </c>
      <c r="Q63" s="39">
        <f t="shared" si="3"/>
        <v>7.4</v>
      </c>
      <c r="R63" s="40" t="str">
        <f t="shared" si="0"/>
        <v>B</v>
      </c>
      <c r="S63" s="41" t="str">
        <f t="shared" si="1"/>
        <v>Khá</v>
      </c>
      <c r="T63" s="42" t="str">
        <f t="shared" si="4"/>
        <v/>
      </c>
      <c r="U63" s="43"/>
      <c r="V63" s="3"/>
      <c r="W63" s="30"/>
      <c r="X63" s="81" t="str">
        <f t="shared" si="2"/>
        <v>Đạt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54</v>
      </c>
      <c r="C64" s="32" t="s">
        <v>608</v>
      </c>
      <c r="D64" s="33" t="s">
        <v>519</v>
      </c>
      <c r="E64" s="34" t="s">
        <v>609</v>
      </c>
      <c r="F64" s="35" t="s">
        <v>610</v>
      </c>
      <c r="G64" s="32" t="s">
        <v>71</v>
      </c>
      <c r="H64" s="36">
        <v>6</v>
      </c>
      <c r="I64" s="36">
        <v>7</v>
      </c>
      <c r="J64" s="36" t="s">
        <v>30</v>
      </c>
      <c r="K64" s="36" t="s">
        <v>30</v>
      </c>
      <c r="L64" s="44"/>
      <c r="M64" s="44"/>
      <c r="N64" s="44"/>
      <c r="O64" s="88"/>
      <c r="P64" s="36">
        <v>7</v>
      </c>
      <c r="Q64" s="39">
        <f t="shared" si="3"/>
        <v>6.9</v>
      </c>
      <c r="R64" s="40" t="str">
        <f t="shared" si="0"/>
        <v>C+</v>
      </c>
      <c r="S64" s="41" t="str">
        <f t="shared" si="1"/>
        <v>Trung bình</v>
      </c>
      <c r="T64" s="42" t="str">
        <f t="shared" si="4"/>
        <v/>
      </c>
      <c r="U64" s="43"/>
      <c r="V64" s="3"/>
      <c r="W64" s="30"/>
      <c r="X64" s="81" t="str">
        <f t="shared" si="2"/>
        <v>Đạt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9" customHeight="1">
      <c r="A65" s="2"/>
      <c r="B65" s="45"/>
      <c r="C65" s="46"/>
      <c r="D65" s="46"/>
      <c r="E65" s="47"/>
      <c r="F65" s="47"/>
      <c r="G65" s="47"/>
      <c r="H65" s="48"/>
      <c r="I65" s="49"/>
      <c r="J65" s="49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3"/>
    </row>
    <row r="66" spans="1:39" ht="16.8">
      <c r="A66" s="2"/>
      <c r="B66" s="127" t="s">
        <v>31</v>
      </c>
      <c r="C66" s="127"/>
      <c r="D66" s="46"/>
      <c r="E66" s="47"/>
      <c r="F66" s="47"/>
      <c r="G66" s="47"/>
      <c r="H66" s="48"/>
      <c r="I66" s="49"/>
      <c r="J66" s="49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3"/>
    </row>
    <row r="67" spans="1:39" ht="16.5" customHeight="1">
      <c r="A67" s="2"/>
      <c r="B67" s="51" t="s">
        <v>32</v>
      </c>
      <c r="C67" s="51"/>
      <c r="D67" s="52">
        <f>+$AA$9</f>
        <v>40</v>
      </c>
      <c r="E67" s="53" t="s">
        <v>33</v>
      </c>
      <c r="F67" s="119" t="s">
        <v>34</v>
      </c>
      <c r="G67" s="119"/>
      <c r="H67" s="119"/>
      <c r="I67" s="119"/>
      <c r="J67" s="119"/>
      <c r="K67" s="119"/>
      <c r="L67" s="119"/>
      <c r="M67" s="119"/>
      <c r="N67" s="119"/>
      <c r="O67" s="119"/>
      <c r="P67" s="54">
        <f>$AA$9 -COUNTIF($T$10:$T$244,"Vắng") -COUNTIF($T$10:$T$244,"Vắng có phép") - COUNTIF($T$10:$T$244,"Đình chỉ thi") - COUNTIF($T$10:$T$244,"Không đủ ĐKDT")</f>
        <v>33</v>
      </c>
      <c r="Q67" s="54"/>
      <c r="R67" s="54"/>
      <c r="S67" s="55"/>
      <c r="T67" s="56" t="s">
        <v>33</v>
      </c>
      <c r="U67" s="55"/>
      <c r="V67" s="3"/>
    </row>
    <row r="68" spans="1:39" ht="16.5" customHeight="1">
      <c r="A68" s="2"/>
      <c r="B68" s="51" t="s">
        <v>35</v>
      </c>
      <c r="C68" s="51"/>
      <c r="D68" s="52">
        <f>+$AL$9</f>
        <v>35</v>
      </c>
      <c r="E68" s="53" t="s">
        <v>33</v>
      </c>
      <c r="F68" s="119" t="s">
        <v>36</v>
      </c>
      <c r="G68" s="119"/>
      <c r="H68" s="119"/>
      <c r="I68" s="119"/>
      <c r="J68" s="119"/>
      <c r="K68" s="119"/>
      <c r="L68" s="119"/>
      <c r="M68" s="119"/>
      <c r="N68" s="119"/>
      <c r="O68" s="119"/>
      <c r="P68" s="57">
        <f>COUNTIF($T$10:$T$120,"Vắng")</f>
        <v>0</v>
      </c>
      <c r="Q68" s="57"/>
      <c r="R68" s="57"/>
      <c r="S68" s="58"/>
      <c r="T68" s="56" t="s">
        <v>33</v>
      </c>
      <c r="U68" s="58"/>
      <c r="V68" s="3"/>
    </row>
    <row r="69" spans="1:39" ht="16.5" customHeight="1">
      <c r="A69" s="2"/>
      <c r="B69" s="51" t="s">
        <v>50</v>
      </c>
      <c r="C69" s="51"/>
      <c r="D69" s="67">
        <f>COUNTIF(X11:X64,"Học lại")</f>
        <v>5</v>
      </c>
      <c r="E69" s="53" t="s">
        <v>33</v>
      </c>
      <c r="F69" s="119" t="s">
        <v>51</v>
      </c>
      <c r="G69" s="119"/>
      <c r="H69" s="119"/>
      <c r="I69" s="119"/>
      <c r="J69" s="119"/>
      <c r="K69" s="119"/>
      <c r="L69" s="119"/>
      <c r="M69" s="119"/>
      <c r="N69" s="119"/>
      <c r="O69" s="119"/>
      <c r="P69" s="54">
        <f>COUNTIF($T$10:$T$120,"Vắng có phép")</f>
        <v>0</v>
      </c>
      <c r="Q69" s="54"/>
      <c r="R69" s="54"/>
      <c r="S69" s="55"/>
      <c r="T69" s="56" t="s">
        <v>33</v>
      </c>
      <c r="U69" s="55"/>
      <c r="V69" s="3"/>
    </row>
    <row r="70" spans="1:39" ht="3" customHeight="1">
      <c r="A70" s="2"/>
      <c r="B70" s="45"/>
      <c r="C70" s="46"/>
      <c r="D70" s="46"/>
      <c r="E70" s="47"/>
      <c r="F70" s="47"/>
      <c r="G70" s="47"/>
      <c r="H70" s="48"/>
      <c r="I70" s="49"/>
      <c r="J70" s="49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3"/>
    </row>
    <row r="71" spans="1:39">
      <c r="B71" s="89" t="s">
        <v>52</v>
      </c>
      <c r="C71" s="89"/>
      <c r="D71" s="90">
        <f>COUNTIF(X11:X64,"Thi lại")</f>
        <v>0</v>
      </c>
      <c r="E71" s="91" t="s">
        <v>33</v>
      </c>
      <c r="F71" s="3"/>
      <c r="G71" s="3"/>
      <c r="H71" s="3"/>
      <c r="I71" s="3"/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3"/>
    </row>
    <row r="72" spans="1:39" ht="24.75" customHeight="1">
      <c r="B72" s="89"/>
      <c r="C72" s="89"/>
      <c r="D72" s="90"/>
      <c r="E72" s="91"/>
      <c r="F72" s="3"/>
      <c r="G72" s="3"/>
      <c r="H72" s="3"/>
      <c r="I72" s="3"/>
      <c r="J72" s="128" t="s">
        <v>85</v>
      </c>
      <c r="K72" s="128"/>
      <c r="L72" s="128"/>
      <c r="M72" s="128"/>
      <c r="N72" s="128"/>
      <c r="O72" s="128"/>
      <c r="P72" s="128"/>
      <c r="Q72" s="128"/>
      <c r="R72" s="128"/>
      <c r="S72" s="128"/>
      <c r="T72" s="128"/>
      <c r="U72" s="128"/>
      <c r="V72" s="3"/>
    </row>
    <row r="73" spans="1:39">
      <c r="A73" s="59"/>
      <c r="B73" s="129" t="s">
        <v>37</v>
      </c>
      <c r="C73" s="129"/>
      <c r="D73" s="129"/>
      <c r="E73" s="129"/>
      <c r="F73" s="129"/>
      <c r="G73" s="129"/>
      <c r="H73" s="129"/>
      <c r="I73" s="60"/>
      <c r="J73" s="130" t="s">
        <v>38</v>
      </c>
      <c r="K73" s="130"/>
      <c r="L73" s="130"/>
      <c r="M73" s="130"/>
      <c r="N73" s="130"/>
      <c r="O73" s="130"/>
      <c r="P73" s="130"/>
      <c r="Q73" s="130"/>
      <c r="R73" s="130"/>
      <c r="S73" s="130"/>
      <c r="T73" s="130"/>
      <c r="U73" s="130"/>
      <c r="V73" s="3"/>
    </row>
    <row r="74" spans="1:39" ht="4.5" customHeight="1">
      <c r="A74" s="2"/>
      <c r="B74" s="45"/>
      <c r="C74" s="61"/>
      <c r="D74" s="61"/>
      <c r="E74" s="62"/>
      <c r="F74" s="62"/>
      <c r="G74" s="62"/>
      <c r="H74" s="63"/>
      <c r="I74" s="64"/>
      <c r="J74" s="64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</row>
    <row r="75" spans="1:39" s="2" customFormat="1">
      <c r="B75" s="129" t="s">
        <v>39</v>
      </c>
      <c r="C75" s="129"/>
      <c r="D75" s="131" t="s">
        <v>40</v>
      </c>
      <c r="E75" s="131"/>
      <c r="F75" s="131"/>
      <c r="G75" s="131"/>
      <c r="H75" s="131"/>
      <c r="I75" s="64"/>
      <c r="J75" s="64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3"/>
      <c r="X75" s="68"/>
      <c r="Y75" s="68"/>
      <c r="Z75" s="68"/>
      <c r="AA75" s="68"/>
      <c r="AB75" s="68"/>
      <c r="AC75" s="68"/>
      <c r="AD75" s="68"/>
      <c r="AE75" s="68"/>
      <c r="AF75" s="68"/>
      <c r="AG75" s="68"/>
      <c r="AH75" s="68"/>
      <c r="AI75" s="68"/>
      <c r="AJ75" s="68"/>
      <c r="AK75" s="68"/>
      <c r="AL75" s="68"/>
      <c r="AM75" s="68"/>
    </row>
    <row r="76" spans="1:39" s="2" customForma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  <c r="AJ76" s="68"/>
      <c r="AK76" s="68"/>
      <c r="AL76" s="68"/>
      <c r="AM76" s="68"/>
    </row>
    <row r="77" spans="1:39" s="2" customForma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</row>
    <row r="78" spans="1:39" s="2" customForma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X78" s="68"/>
      <c r="Y78" s="68"/>
      <c r="Z78" s="68"/>
      <c r="AA78" s="68"/>
      <c r="AB78" s="68"/>
      <c r="AC78" s="68"/>
      <c r="AD78" s="68"/>
      <c r="AE78" s="68"/>
      <c r="AF78" s="68"/>
      <c r="AG78" s="68"/>
      <c r="AH78" s="68"/>
      <c r="AI78" s="68"/>
      <c r="AJ78" s="68"/>
      <c r="AK78" s="68"/>
      <c r="AL78" s="68"/>
      <c r="AM78" s="68"/>
    </row>
    <row r="79" spans="1:39" s="2" customForma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  <c r="AM79" s="68"/>
    </row>
    <row r="80" spans="1:39" s="2" customForma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  <c r="AM80" s="68"/>
    </row>
    <row r="81" spans="1:39" s="2" customFormat="1" ht="18" customHeight="1">
      <c r="A81" s="1"/>
      <c r="B81" s="132" t="s">
        <v>83</v>
      </c>
      <c r="C81" s="132"/>
      <c r="D81" s="132" t="s">
        <v>84</v>
      </c>
      <c r="E81" s="132"/>
      <c r="F81" s="132"/>
      <c r="G81" s="132"/>
      <c r="H81" s="132"/>
      <c r="I81" s="132"/>
      <c r="J81" s="132" t="s">
        <v>41</v>
      </c>
      <c r="K81" s="132"/>
      <c r="L81" s="132"/>
      <c r="M81" s="132"/>
      <c r="N81" s="132"/>
      <c r="O81" s="132"/>
      <c r="P81" s="132"/>
      <c r="Q81" s="132"/>
      <c r="R81" s="132"/>
      <c r="S81" s="132"/>
      <c r="T81" s="132"/>
      <c r="U81" s="132"/>
      <c r="V81" s="3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</row>
    <row r="82" spans="1:39" s="2" customFormat="1" ht="4.5" customHeigh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8"/>
      <c r="AL82" s="68"/>
      <c r="AM82" s="68"/>
    </row>
  </sheetData>
  <sheetProtection formatCells="0" formatColumns="0" formatRows="0" insertColumns="0" insertRows="0" insertHyperlinks="0" deleteColumns="0" deleteRows="0" sort="0" autoFilter="0" pivotTables="0"/>
  <autoFilter ref="A9:AM64">
    <filterColumn colId="3" showButton="0"/>
  </autoFilter>
  <mergeCells count="53">
    <mergeCell ref="B81:C81"/>
    <mergeCell ref="D81:I81"/>
    <mergeCell ref="J81:U81"/>
    <mergeCell ref="J72:U72"/>
    <mergeCell ref="B73:H73"/>
    <mergeCell ref="J73:U73"/>
    <mergeCell ref="B75:C75"/>
    <mergeCell ref="D75:H75"/>
    <mergeCell ref="Q8:Q10"/>
    <mergeCell ref="R8:R9"/>
    <mergeCell ref="F68:O68"/>
    <mergeCell ref="F69:O69"/>
    <mergeCell ref="J71:U71"/>
    <mergeCell ref="F67:O67"/>
    <mergeCell ref="M8:M9"/>
    <mergeCell ref="N8:N9"/>
    <mergeCell ref="O8:O9"/>
    <mergeCell ref="P8:P9"/>
    <mergeCell ref="G8:G9"/>
    <mergeCell ref="H8:H9"/>
    <mergeCell ref="I8:I9"/>
    <mergeCell ref="J8:J9"/>
    <mergeCell ref="K8:K9"/>
    <mergeCell ref="L8:L9"/>
    <mergeCell ref="B10:G10"/>
    <mergeCell ref="B66:C66"/>
    <mergeCell ref="AB5:AE7"/>
    <mergeCell ref="AF5:AG7"/>
    <mergeCell ref="AH5:AI7"/>
    <mergeCell ref="AJ5:AK7"/>
    <mergeCell ref="AL5:AM7"/>
    <mergeCell ref="Y5:Y8"/>
    <mergeCell ref="Z5:Z8"/>
    <mergeCell ref="AA5:AA8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T8:T10"/>
    <mergeCell ref="U8:U10"/>
    <mergeCell ref="H1:K1"/>
    <mergeCell ref="L1:U1"/>
    <mergeCell ref="B2:G2"/>
    <mergeCell ref="H2:U2"/>
    <mergeCell ref="B3:G3"/>
    <mergeCell ref="H3:U3"/>
  </mergeCells>
  <conditionalFormatting sqref="H11:N64 P11:P64">
    <cfRule type="cellIs" dxfId="46" priority="3" operator="greaterThan">
      <formula>10</formula>
    </cfRule>
  </conditionalFormatting>
  <conditionalFormatting sqref="O1:O1048576">
    <cfRule type="duplicateValues" dxfId="45" priority="2"/>
  </conditionalFormatting>
  <conditionalFormatting sqref="C1:C1048576">
    <cfRule type="duplicateValues" dxfId="44" priority="1"/>
  </conditionalFormatting>
  <dataValidations count="1">
    <dataValidation allowBlank="1" showInputMessage="1" showErrorMessage="1" errorTitle="Không xóa dữ liệu" error="Không xóa dữ liệu" prompt="Không xóa dữ liệu" sqref="D69 X11:X64 Y3:AM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M36"/>
  <sheetViews>
    <sheetView workbookViewId="0">
      <pane ySplit="4" topLeftCell="A11" activePane="bottomLeft" state="frozen"/>
      <selection activeCell="G20" sqref="G20"/>
      <selection pane="bottomLeft" activeCell="G20" sqref="G20"/>
    </sheetView>
  </sheetViews>
  <sheetFormatPr defaultColWidth="9" defaultRowHeight="15.6"/>
  <cols>
    <col min="1" max="1" width="0.6328125" style="1" customWidth="1"/>
    <col min="2" max="2" width="4" style="1" customWidth="1"/>
    <col min="3" max="3" width="10.6328125" style="1" customWidth="1"/>
    <col min="4" max="4" width="8.54296875" style="1" bestFit="1" customWidth="1"/>
    <col min="5" max="5" width="7.90625" style="1" customWidth="1"/>
    <col min="6" max="6" width="9.36328125" style="1" hidden="1" customWidth="1"/>
    <col min="7" max="7" width="10.54296875" style="1" bestFit="1" customWidth="1"/>
    <col min="8" max="9" width="4.36328125" style="1" customWidth="1"/>
    <col min="10" max="11" width="4.36328125" style="1" hidden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9.08984375" style="1" hidden="1" customWidth="1"/>
    <col min="16" max="16" width="4.26953125" style="1" customWidth="1"/>
    <col min="17" max="17" width="6.453125" style="1" customWidth="1"/>
    <col min="18" max="18" width="6.453125" style="1" hidden="1" customWidth="1"/>
    <col min="19" max="19" width="11.90625" style="1" hidden="1" customWidth="1"/>
    <col min="20" max="20" width="13.6328125" style="1" customWidth="1"/>
    <col min="21" max="21" width="5.7265625" style="1" hidden="1" customWidth="1"/>
    <col min="22" max="22" width="6.453125" style="1" customWidth="1"/>
    <col min="23" max="23" width="6.453125" style="2" customWidth="1"/>
    <col min="24" max="24" width="9" style="68"/>
    <col min="25" max="25" width="9.08984375" style="68" bestFit="1" customWidth="1"/>
    <col min="26" max="26" width="9" style="68"/>
    <col min="27" max="27" width="10.36328125" style="68" bestFit="1" customWidth="1"/>
    <col min="28" max="28" width="9.08984375" style="68" bestFit="1" customWidth="1"/>
    <col min="29" max="39" width="9" style="68"/>
    <col min="40" max="16384" width="9" style="1"/>
  </cols>
  <sheetData>
    <row r="1" spans="2:39" ht="25.2" hidden="1">
      <c r="H1" s="100" t="s">
        <v>0</v>
      </c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2:39" ht="27.75" customHeight="1">
      <c r="B2" s="101" t="s">
        <v>1</v>
      </c>
      <c r="C2" s="101"/>
      <c r="D2" s="101"/>
      <c r="E2" s="101"/>
      <c r="F2" s="101"/>
      <c r="G2" s="101"/>
      <c r="H2" s="102" t="s">
        <v>87</v>
      </c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3"/>
    </row>
    <row r="3" spans="2:39" ht="25.5" customHeight="1">
      <c r="B3" s="103" t="s">
        <v>2</v>
      </c>
      <c r="C3" s="103"/>
      <c r="D3" s="103"/>
      <c r="E3" s="103"/>
      <c r="F3" s="103"/>
      <c r="G3" s="103"/>
      <c r="H3" s="104" t="s">
        <v>55</v>
      </c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4"/>
      <c r="W3" s="5"/>
      <c r="AE3" s="69"/>
      <c r="AF3" s="70"/>
      <c r="AG3" s="69"/>
      <c r="AH3" s="69"/>
      <c r="AI3" s="69"/>
      <c r="AJ3" s="70"/>
      <c r="AK3" s="69"/>
    </row>
    <row r="4" spans="2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2:39" ht="23.25" customHeight="1">
      <c r="B5" s="116" t="s">
        <v>3</v>
      </c>
      <c r="C5" s="116"/>
      <c r="D5" s="117" t="s">
        <v>148</v>
      </c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8" t="s">
        <v>53</v>
      </c>
      <c r="Q5" s="118"/>
      <c r="R5" s="118"/>
      <c r="S5" s="118"/>
      <c r="T5" s="118"/>
      <c r="U5" s="118"/>
      <c r="X5" s="69"/>
      <c r="Y5" s="105" t="s">
        <v>49</v>
      </c>
      <c r="Z5" s="105" t="s">
        <v>9</v>
      </c>
      <c r="AA5" s="105" t="s">
        <v>48</v>
      </c>
      <c r="AB5" s="105" t="s">
        <v>47</v>
      </c>
      <c r="AC5" s="105"/>
      <c r="AD5" s="105"/>
      <c r="AE5" s="105"/>
      <c r="AF5" s="105" t="s">
        <v>46</v>
      </c>
      <c r="AG5" s="105"/>
      <c r="AH5" s="105" t="s">
        <v>44</v>
      </c>
      <c r="AI5" s="105"/>
      <c r="AJ5" s="105" t="s">
        <v>45</v>
      </c>
      <c r="AK5" s="105"/>
      <c r="AL5" s="105" t="s">
        <v>43</v>
      </c>
      <c r="AM5" s="105"/>
    </row>
    <row r="6" spans="2:39" ht="17.25" customHeight="1">
      <c r="B6" s="114" t="s">
        <v>4</v>
      </c>
      <c r="C6" s="114"/>
      <c r="D6" s="9"/>
      <c r="G6" s="115" t="s">
        <v>54</v>
      </c>
      <c r="H6" s="115"/>
      <c r="I6" s="115"/>
      <c r="J6" s="115"/>
      <c r="K6" s="115"/>
      <c r="L6" s="115"/>
      <c r="M6" s="115"/>
      <c r="N6" s="115"/>
      <c r="O6" s="115"/>
      <c r="P6" s="115" t="s">
        <v>42</v>
      </c>
      <c r="Q6" s="115"/>
      <c r="R6" s="115"/>
      <c r="S6" s="115"/>
      <c r="T6" s="115"/>
      <c r="U6" s="115"/>
      <c r="X6" s="69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</row>
    <row r="7" spans="2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</row>
    <row r="8" spans="2:39" ht="44.25" customHeight="1">
      <c r="B8" s="106" t="s">
        <v>5</v>
      </c>
      <c r="C8" s="108" t="s">
        <v>6</v>
      </c>
      <c r="D8" s="110" t="s">
        <v>7</v>
      </c>
      <c r="E8" s="111"/>
      <c r="F8" s="106" t="s">
        <v>8</v>
      </c>
      <c r="G8" s="106" t="s">
        <v>9</v>
      </c>
      <c r="H8" s="122" t="s">
        <v>10</v>
      </c>
      <c r="I8" s="122" t="s">
        <v>11</v>
      </c>
      <c r="J8" s="122" t="s">
        <v>12</v>
      </c>
      <c r="K8" s="122" t="s">
        <v>13</v>
      </c>
      <c r="L8" s="120" t="s">
        <v>14</v>
      </c>
      <c r="M8" s="120" t="s">
        <v>15</v>
      </c>
      <c r="N8" s="120" t="s">
        <v>16</v>
      </c>
      <c r="O8" s="121" t="s">
        <v>17</v>
      </c>
      <c r="P8" s="120" t="s">
        <v>18</v>
      </c>
      <c r="Q8" s="106" t="s">
        <v>19</v>
      </c>
      <c r="R8" s="120" t="s">
        <v>20</v>
      </c>
      <c r="S8" s="106" t="s">
        <v>21</v>
      </c>
      <c r="T8" s="106" t="s">
        <v>22</v>
      </c>
      <c r="U8" s="106" t="s">
        <v>23</v>
      </c>
      <c r="X8" s="69"/>
      <c r="Y8" s="105"/>
      <c r="Z8" s="105"/>
      <c r="AA8" s="105"/>
      <c r="AB8" s="72" t="s">
        <v>24</v>
      </c>
      <c r="AC8" s="72" t="s">
        <v>25</v>
      </c>
      <c r="AD8" s="72" t="s">
        <v>26</v>
      </c>
      <c r="AE8" s="72" t="s">
        <v>27</v>
      </c>
      <c r="AF8" s="72" t="s">
        <v>28</v>
      </c>
      <c r="AG8" s="72" t="s">
        <v>27</v>
      </c>
      <c r="AH8" s="72" t="s">
        <v>28</v>
      </c>
      <c r="AI8" s="72" t="s">
        <v>27</v>
      </c>
      <c r="AJ8" s="72" t="s">
        <v>28</v>
      </c>
      <c r="AK8" s="72" t="s">
        <v>27</v>
      </c>
      <c r="AL8" s="72" t="s">
        <v>28</v>
      </c>
      <c r="AM8" s="73" t="s">
        <v>27</v>
      </c>
    </row>
    <row r="9" spans="2:39" ht="44.25" customHeight="1">
      <c r="B9" s="107"/>
      <c r="C9" s="109"/>
      <c r="D9" s="112"/>
      <c r="E9" s="113"/>
      <c r="F9" s="107"/>
      <c r="G9" s="107"/>
      <c r="H9" s="122"/>
      <c r="I9" s="122"/>
      <c r="J9" s="122"/>
      <c r="K9" s="122"/>
      <c r="L9" s="120"/>
      <c r="M9" s="120"/>
      <c r="N9" s="120"/>
      <c r="O9" s="121"/>
      <c r="P9" s="120"/>
      <c r="Q9" s="123"/>
      <c r="R9" s="120"/>
      <c r="S9" s="107"/>
      <c r="T9" s="123"/>
      <c r="U9" s="123"/>
      <c r="W9" s="12"/>
      <c r="X9" s="69"/>
      <c r="Y9" s="74" t="str">
        <f>+D5</f>
        <v>Kỹ thuật âm thanh</v>
      </c>
      <c r="Z9" s="75" t="str">
        <f>+P5</f>
        <v>Nhóm:  01</v>
      </c>
      <c r="AA9" s="76">
        <f>+$AJ$9+$AL$9+$AH$9</f>
        <v>8</v>
      </c>
      <c r="AB9" s="70">
        <f>COUNTIF($T$10:$T$68,"Khiển trách")</f>
        <v>0</v>
      </c>
      <c r="AC9" s="70">
        <f>COUNTIF($T$10:$T$68,"Cảnh cáo")</f>
        <v>0</v>
      </c>
      <c r="AD9" s="70">
        <f>COUNTIF($T$10:$T$68,"Đình chỉ thi")</f>
        <v>0</v>
      </c>
      <c r="AE9" s="77">
        <f>+($AB$9+$AC$9+$AD$9)/$AA$9*100%</f>
        <v>0</v>
      </c>
      <c r="AF9" s="70">
        <f>SUM(COUNTIF($T$10:$T$66,"Vắng"),COUNTIF($T$10:$T$66,"Vắng có phép"))</f>
        <v>0</v>
      </c>
      <c r="AG9" s="78">
        <f>+$AF$9/$AA$9</f>
        <v>0</v>
      </c>
      <c r="AH9" s="79">
        <f>COUNTIF($X$10:$X$66,"Thi lại")</f>
        <v>0</v>
      </c>
      <c r="AI9" s="78">
        <f>+$AH$9/$AA$9</f>
        <v>0</v>
      </c>
      <c r="AJ9" s="79">
        <f>COUNTIF($X$10:$X$67,"Học lại")</f>
        <v>1</v>
      </c>
      <c r="AK9" s="78">
        <f>+$AJ$9/$AA$9</f>
        <v>0.125</v>
      </c>
      <c r="AL9" s="70">
        <f>COUNTIF($X$11:$X$67,"Đạt")</f>
        <v>7</v>
      </c>
      <c r="AM9" s="77">
        <f>+$AL$9/$AA$9</f>
        <v>0.875</v>
      </c>
    </row>
    <row r="10" spans="2:39" ht="14.25" customHeight="1">
      <c r="B10" s="124" t="s">
        <v>29</v>
      </c>
      <c r="C10" s="125"/>
      <c r="D10" s="125"/>
      <c r="E10" s="125"/>
      <c r="F10" s="125"/>
      <c r="G10" s="126"/>
      <c r="H10" s="13">
        <v>10</v>
      </c>
      <c r="I10" s="13">
        <v>30</v>
      </c>
      <c r="J10" s="97"/>
      <c r="K10" s="13"/>
      <c r="L10" s="15"/>
      <c r="M10" s="16"/>
      <c r="N10" s="16"/>
      <c r="O10" s="17"/>
      <c r="P10" s="66">
        <f>100-(H10+I10+J10+K10)</f>
        <v>60</v>
      </c>
      <c r="Q10" s="107"/>
      <c r="R10" s="18"/>
      <c r="S10" s="18"/>
      <c r="T10" s="107"/>
      <c r="U10" s="107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25.2" customHeight="1">
      <c r="B11" s="19">
        <v>1</v>
      </c>
      <c r="C11" s="20" t="s">
        <v>56</v>
      </c>
      <c r="D11" s="21" t="s">
        <v>57</v>
      </c>
      <c r="E11" s="22" t="s">
        <v>58</v>
      </c>
      <c r="F11" s="23" t="s">
        <v>149</v>
      </c>
      <c r="G11" s="20" t="s">
        <v>59</v>
      </c>
      <c r="H11" s="24">
        <v>7</v>
      </c>
      <c r="I11" s="95">
        <v>8.5</v>
      </c>
      <c r="J11" s="98" t="s">
        <v>30</v>
      </c>
      <c r="K11" s="24" t="s">
        <v>30</v>
      </c>
      <c r="L11" s="25"/>
      <c r="M11" s="25"/>
      <c r="N11" s="25"/>
      <c r="O11" s="87"/>
      <c r="P11" s="26">
        <v>8</v>
      </c>
      <c r="Q11" s="27">
        <f>ROUND(SUMPRODUCT(H11:P11,$H$10:$P$10)/100,1)</f>
        <v>8.1</v>
      </c>
      <c r="R11" s="28" t="str">
        <f t="shared" ref="R11:R18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B+</v>
      </c>
      <c r="S11" s="28" t="str">
        <f t="shared" ref="S11:S18" si="1">IF($Q11&lt;4,"Kém",IF(AND($Q11&gt;=4,$Q11&lt;=5.4),"Trung bình yếu",IF(AND($Q11&gt;=5.5,$Q11&lt;=6.9),"Trung bình",IF(AND($Q11&gt;=7,$Q11&lt;=8.4),"Khá",IF(AND($Q11&gt;=8.5,$Q11&lt;=10),"Giỏi","")))))</f>
        <v>Khá</v>
      </c>
      <c r="T11" s="92" t="str">
        <f>+IF(OR($H11=0,$I11=0,$J11=0,$K11=0),"Không đủ ĐKDT","")</f>
        <v/>
      </c>
      <c r="U11" s="29"/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2:39" ht="25.2" customHeight="1">
      <c r="B12" s="31">
        <v>2</v>
      </c>
      <c r="C12" s="32" t="s">
        <v>99</v>
      </c>
      <c r="D12" s="33" t="s">
        <v>100</v>
      </c>
      <c r="E12" s="34" t="s">
        <v>101</v>
      </c>
      <c r="F12" s="35" t="s">
        <v>150</v>
      </c>
      <c r="G12" s="32" t="s">
        <v>102</v>
      </c>
      <c r="H12" s="36">
        <v>7</v>
      </c>
      <c r="I12" s="96">
        <v>8.5</v>
      </c>
      <c r="J12" s="98" t="s">
        <v>30</v>
      </c>
      <c r="K12" s="36" t="s">
        <v>30</v>
      </c>
      <c r="L12" s="37"/>
      <c r="M12" s="37"/>
      <c r="N12" s="37"/>
      <c r="O12" s="88"/>
      <c r="P12" s="38">
        <v>8</v>
      </c>
      <c r="Q12" s="39">
        <f>ROUND(SUMPRODUCT(H12:P12,$H$10:$P$10)/100,1)</f>
        <v>8.1</v>
      </c>
      <c r="R12" s="40" t="str">
        <f t="shared" si="0"/>
        <v>B+</v>
      </c>
      <c r="S12" s="41" t="str">
        <f t="shared" si="1"/>
        <v>Khá</v>
      </c>
      <c r="T12" s="42" t="str">
        <f>+IF(OR($H12=0,$I12=0,$J12=0,$K12=0),"Không đủ ĐKDT","")</f>
        <v/>
      </c>
      <c r="U12" s="43"/>
      <c r="V12" s="3"/>
      <c r="W12" s="30"/>
      <c r="X12" s="81" t="str">
        <f t="shared" ref="X12:X18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2:39" ht="25.2" customHeight="1">
      <c r="B13" s="31">
        <v>3</v>
      </c>
      <c r="C13" s="32" t="s">
        <v>106</v>
      </c>
      <c r="D13" s="33" t="s">
        <v>107</v>
      </c>
      <c r="E13" s="34" t="s">
        <v>105</v>
      </c>
      <c r="F13" s="35" t="s">
        <v>151</v>
      </c>
      <c r="G13" s="32" t="s">
        <v>94</v>
      </c>
      <c r="H13" s="36">
        <v>7</v>
      </c>
      <c r="I13" s="96">
        <v>7</v>
      </c>
      <c r="J13" s="98" t="s">
        <v>30</v>
      </c>
      <c r="K13" s="36" t="s">
        <v>30</v>
      </c>
      <c r="L13" s="44"/>
      <c r="M13" s="44"/>
      <c r="N13" s="44"/>
      <c r="O13" s="88"/>
      <c r="P13" s="38">
        <v>8</v>
      </c>
      <c r="Q13" s="39">
        <f t="shared" ref="Q13:Q18" si="3">ROUND(SUMPRODUCT(H13:P13,$H$10:$P$10)/100,1)</f>
        <v>7.6</v>
      </c>
      <c r="R13" s="40" t="str">
        <f t="shared" si="0"/>
        <v>B</v>
      </c>
      <c r="S13" s="41" t="str">
        <f t="shared" si="1"/>
        <v>Khá</v>
      </c>
      <c r="T13" s="42" t="str">
        <f t="shared" ref="T13:T18" si="4">+IF(OR($H13=0,$I13=0,$J13=0,$K13=0),"Không đủ ĐKDT","")</f>
        <v/>
      </c>
      <c r="U13" s="43"/>
      <c r="V13" s="3"/>
      <c r="W13" s="30"/>
      <c r="X13" s="81" t="str">
        <f t="shared" si="2"/>
        <v>Đạt</v>
      </c>
      <c r="Y13" s="82"/>
      <c r="Z13" s="82"/>
      <c r="AA13" s="93"/>
      <c r="AB13" s="71"/>
      <c r="AC13" s="71"/>
      <c r="AD13" s="71"/>
      <c r="AE13" s="84"/>
      <c r="AF13" s="71"/>
      <c r="AG13" s="85"/>
      <c r="AH13" s="86"/>
      <c r="AI13" s="85"/>
      <c r="AJ13" s="86"/>
      <c r="AK13" s="85"/>
      <c r="AL13" s="71"/>
      <c r="AM13" s="84"/>
    </row>
    <row r="14" spans="2:39" ht="25.2" customHeight="1">
      <c r="B14" s="31">
        <v>4</v>
      </c>
      <c r="C14" s="32" t="s">
        <v>152</v>
      </c>
      <c r="D14" s="33" t="s">
        <v>153</v>
      </c>
      <c r="E14" s="34" t="s">
        <v>74</v>
      </c>
      <c r="F14" s="35" t="s">
        <v>154</v>
      </c>
      <c r="G14" s="32" t="s">
        <v>94</v>
      </c>
      <c r="H14" s="36">
        <v>10</v>
      </c>
      <c r="I14" s="96">
        <v>8.5</v>
      </c>
      <c r="J14" s="98" t="s">
        <v>30</v>
      </c>
      <c r="K14" s="36" t="s">
        <v>30</v>
      </c>
      <c r="L14" s="44"/>
      <c r="M14" s="44"/>
      <c r="N14" s="44"/>
      <c r="O14" s="88"/>
      <c r="P14" s="38">
        <v>9</v>
      </c>
      <c r="Q14" s="39">
        <f t="shared" si="3"/>
        <v>9</v>
      </c>
      <c r="R14" s="40" t="str">
        <f t="shared" si="0"/>
        <v>A+</v>
      </c>
      <c r="S14" s="41" t="str">
        <f t="shared" si="1"/>
        <v>Giỏi</v>
      </c>
      <c r="T14" s="42" t="str">
        <f t="shared" si="4"/>
        <v/>
      </c>
      <c r="U14" s="43"/>
      <c r="V14" s="3"/>
      <c r="W14" s="30"/>
      <c r="X14" s="81" t="str">
        <f t="shared" si="2"/>
        <v>Đạt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25.2" customHeight="1">
      <c r="B15" s="31">
        <v>5</v>
      </c>
      <c r="C15" s="32" t="s">
        <v>155</v>
      </c>
      <c r="D15" s="33" t="s">
        <v>156</v>
      </c>
      <c r="E15" s="34" t="s">
        <v>157</v>
      </c>
      <c r="F15" s="35" t="s">
        <v>158</v>
      </c>
      <c r="G15" s="32" t="s">
        <v>63</v>
      </c>
      <c r="H15" s="36">
        <v>10</v>
      </c>
      <c r="I15" s="96">
        <v>8</v>
      </c>
      <c r="J15" s="98" t="s">
        <v>30</v>
      </c>
      <c r="K15" s="36" t="s">
        <v>30</v>
      </c>
      <c r="L15" s="44"/>
      <c r="M15" s="44"/>
      <c r="N15" s="44"/>
      <c r="O15" s="88"/>
      <c r="P15" s="38">
        <v>9</v>
      </c>
      <c r="Q15" s="39">
        <f t="shared" si="3"/>
        <v>8.8000000000000007</v>
      </c>
      <c r="R15" s="40" t="str">
        <f t="shared" si="0"/>
        <v>A</v>
      </c>
      <c r="S15" s="41" t="str">
        <f t="shared" si="1"/>
        <v>Giỏi</v>
      </c>
      <c r="T15" s="42" t="str">
        <f t="shared" si="4"/>
        <v/>
      </c>
      <c r="U15" s="43"/>
      <c r="V15" s="3"/>
      <c r="W15" s="30"/>
      <c r="X15" s="81" t="str">
        <f t="shared" si="2"/>
        <v>Đạt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25.2" customHeight="1">
      <c r="B16" s="31">
        <v>6</v>
      </c>
      <c r="C16" s="32" t="s">
        <v>159</v>
      </c>
      <c r="D16" s="33" t="s">
        <v>160</v>
      </c>
      <c r="E16" s="34" t="s">
        <v>161</v>
      </c>
      <c r="F16" s="35"/>
      <c r="G16" s="32" t="s">
        <v>63</v>
      </c>
      <c r="H16" s="36">
        <v>0</v>
      </c>
      <c r="I16" s="96">
        <v>0</v>
      </c>
      <c r="J16" s="98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>Không đủ ĐKDT</v>
      </c>
      <c r="U16" s="43"/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1:39" ht="25.2" customHeight="1">
      <c r="B17" s="31">
        <v>7</v>
      </c>
      <c r="C17" s="32" t="s">
        <v>162</v>
      </c>
      <c r="D17" s="33" t="s">
        <v>163</v>
      </c>
      <c r="E17" s="34" t="s">
        <v>81</v>
      </c>
      <c r="F17" s="35"/>
      <c r="G17" s="32" t="s">
        <v>94</v>
      </c>
      <c r="H17" s="36">
        <v>10</v>
      </c>
      <c r="I17" s="96">
        <v>8.5</v>
      </c>
      <c r="J17" s="98" t="s">
        <v>30</v>
      </c>
      <c r="K17" s="36" t="s">
        <v>30</v>
      </c>
      <c r="L17" s="44"/>
      <c r="M17" s="44"/>
      <c r="N17" s="44"/>
      <c r="O17" s="88"/>
      <c r="P17" s="38">
        <v>9</v>
      </c>
      <c r="Q17" s="39">
        <f t="shared" si="3"/>
        <v>9</v>
      </c>
      <c r="R17" s="40" t="str">
        <f t="shared" si="0"/>
        <v>A+</v>
      </c>
      <c r="S17" s="41" t="str">
        <f t="shared" si="1"/>
        <v>Giỏi</v>
      </c>
      <c r="T17" s="42" t="str">
        <f t="shared" si="4"/>
        <v/>
      </c>
      <c r="U17" s="43"/>
      <c r="V17" s="3"/>
      <c r="W17" s="30"/>
      <c r="X17" s="81" t="str">
        <f t="shared" si="2"/>
        <v>Đạt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1:39" ht="25.2" customHeight="1">
      <c r="B18" s="31">
        <v>8</v>
      </c>
      <c r="C18" s="32" t="s">
        <v>79</v>
      </c>
      <c r="D18" s="33" t="s">
        <v>80</v>
      </c>
      <c r="E18" s="34" t="s">
        <v>81</v>
      </c>
      <c r="F18" s="35" t="s">
        <v>164</v>
      </c>
      <c r="G18" s="32" t="s">
        <v>82</v>
      </c>
      <c r="H18" s="36">
        <v>10</v>
      </c>
      <c r="I18" s="96">
        <v>8.5</v>
      </c>
      <c r="J18" s="98" t="s">
        <v>30</v>
      </c>
      <c r="K18" s="36" t="s">
        <v>30</v>
      </c>
      <c r="L18" s="44"/>
      <c r="M18" s="44"/>
      <c r="N18" s="44"/>
      <c r="O18" s="88"/>
      <c r="P18" s="38">
        <v>9</v>
      </c>
      <c r="Q18" s="39">
        <f t="shared" si="3"/>
        <v>9</v>
      </c>
      <c r="R18" s="40" t="str">
        <f t="shared" si="0"/>
        <v>A+</v>
      </c>
      <c r="S18" s="41" t="str">
        <f t="shared" si="1"/>
        <v>Giỏi</v>
      </c>
      <c r="T18" s="42" t="str">
        <f t="shared" si="4"/>
        <v/>
      </c>
      <c r="U18" s="43"/>
      <c r="V18" s="3"/>
      <c r="W18" s="30"/>
      <c r="X18" s="81" t="str">
        <f t="shared" si="2"/>
        <v>Đạt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1:39" ht="9" customHeight="1">
      <c r="A19" s="2"/>
      <c r="B19" s="45"/>
      <c r="C19" s="46"/>
      <c r="D19" s="46"/>
      <c r="E19" s="47"/>
      <c r="F19" s="47"/>
      <c r="G19" s="47"/>
      <c r="H19" s="48"/>
      <c r="I19" s="49"/>
      <c r="J19" s="49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3"/>
    </row>
    <row r="20" spans="1:39" ht="16.8">
      <c r="A20" s="2"/>
      <c r="B20" s="127" t="s">
        <v>31</v>
      </c>
      <c r="C20" s="127"/>
      <c r="D20" s="46"/>
      <c r="E20" s="47"/>
      <c r="F20" s="47"/>
      <c r="G20" s="47"/>
      <c r="H20" s="48"/>
      <c r="I20" s="49"/>
      <c r="J20" s="49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3"/>
    </row>
    <row r="21" spans="1:39" ht="16.5" customHeight="1">
      <c r="A21" s="2"/>
      <c r="B21" s="51" t="s">
        <v>32</v>
      </c>
      <c r="C21" s="51"/>
      <c r="D21" s="52">
        <f>+$AA$9</f>
        <v>8</v>
      </c>
      <c r="E21" s="53" t="s">
        <v>33</v>
      </c>
      <c r="F21" s="119" t="s">
        <v>34</v>
      </c>
      <c r="G21" s="119"/>
      <c r="H21" s="119"/>
      <c r="I21" s="119"/>
      <c r="J21" s="119"/>
      <c r="K21" s="119"/>
      <c r="L21" s="119"/>
      <c r="M21" s="119"/>
      <c r="N21" s="119"/>
      <c r="O21" s="119"/>
      <c r="P21" s="54">
        <f>$AA$9 -COUNTIF($T$10:$T$198,"Vắng") -COUNTIF($T$10:$T$198,"Vắng có phép") - COUNTIF($T$10:$T$198,"Đình chỉ thi") - COUNTIF($T$10:$T$198,"Không đủ ĐKDT")</f>
        <v>7</v>
      </c>
      <c r="Q21" s="54"/>
      <c r="R21" s="54"/>
      <c r="S21" s="55"/>
      <c r="T21" s="56" t="s">
        <v>33</v>
      </c>
      <c r="U21" s="55"/>
      <c r="V21" s="3"/>
    </row>
    <row r="22" spans="1:39" ht="16.5" customHeight="1">
      <c r="A22" s="2"/>
      <c r="B22" s="51" t="s">
        <v>35</v>
      </c>
      <c r="C22" s="51"/>
      <c r="D22" s="52">
        <f>+$AL$9</f>
        <v>7</v>
      </c>
      <c r="E22" s="53" t="s">
        <v>33</v>
      </c>
      <c r="F22" s="119" t="s">
        <v>36</v>
      </c>
      <c r="G22" s="119"/>
      <c r="H22" s="119"/>
      <c r="I22" s="119"/>
      <c r="J22" s="119"/>
      <c r="K22" s="119"/>
      <c r="L22" s="119"/>
      <c r="M22" s="119"/>
      <c r="N22" s="119"/>
      <c r="O22" s="119"/>
      <c r="P22" s="57">
        <f>COUNTIF($T$10:$T$74,"Vắng")</f>
        <v>0</v>
      </c>
      <c r="Q22" s="57"/>
      <c r="R22" s="57"/>
      <c r="S22" s="58"/>
      <c r="T22" s="56" t="s">
        <v>33</v>
      </c>
      <c r="U22" s="58"/>
      <c r="V22" s="3"/>
    </row>
    <row r="23" spans="1:39" ht="16.5" customHeight="1">
      <c r="A23" s="2"/>
      <c r="B23" s="51" t="s">
        <v>50</v>
      </c>
      <c r="C23" s="51"/>
      <c r="D23" s="67">
        <f>COUNTIF(X11:X18,"Học lại")</f>
        <v>1</v>
      </c>
      <c r="E23" s="53" t="s">
        <v>33</v>
      </c>
      <c r="F23" s="119" t="s">
        <v>51</v>
      </c>
      <c r="G23" s="119"/>
      <c r="H23" s="119"/>
      <c r="I23" s="119"/>
      <c r="J23" s="119"/>
      <c r="K23" s="119"/>
      <c r="L23" s="119"/>
      <c r="M23" s="119"/>
      <c r="N23" s="119"/>
      <c r="O23" s="119"/>
      <c r="P23" s="54">
        <f>COUNTIF($T$10:$T$74,"Vắng có phép")</f>
        <v>0</v>
      </c>
      <c r="Q23" s="54"/>
      <c r="R23" s="54"/>
      <c r="S23" s="55"/>
      <c r="T23" s="56" t="s">
        <v>33</v>
      </c>
      <c r="U23" s="55"/>
      <c r="V23" s="3"/>
    </row>
    <row r="24" spans="1:39" ht="3" customHeight="1">
      <c r="A24" s="2"/>
      <c r="B24" s="45"/>
      <c r="C24" s="46"/>
      <c r="D24" s="46"/>
      <c r="E24" s="47"/>
      <c r="F24" s="47"/>
      <c r="G24" s="47"/>
      <c r="H24" s="48"/>
      <c r="I24" s="49"/>
      <c r="J24" s="49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3"/>
    </row>
    <row r="25" spans="1:39">
      <c r="B25" s="89" t="s">
        <v>52</v>
      </c>
      <c r="C25" s="89"/>
      <c r="D25" s="90">
        <f>COUNTIF(X11:X18,"Thi lại")</f>
        <v>0</v>
      </c>
      <c r="E25" s="91" t="s">
        <v>33</v>
      </c>
      <c r="F25" s="3"/>
      <c r="G25" s="3"/>
      <c r="H25" s="3"/>
      <c r="I25" s="3"/>
      <c r="J25" s="128"/>
      <c r="K25" s="128"/>
      <c r="L25" s="128"/>
      <c r="M25" s="128"/>
      <c r="N25" s="128"/>
      <c r="O25" s="128"/>
      <c r="P25" s="128"/>
      <c r="Q25" s="128"/>
      <c r="R25" s="128"/>
      <c r="S25" s="128"/>
      <c r="T25" s="128"/>
      <c r="U25" s="128"/>
      <c r="V25" s="3"/>
    </row>
    <row r="26" spans="1:39" ht="24.75" customHeight="1">
      <c r="B26" s="89"/>
      <c r="C26" s="89"/>
      <c r="D26" s="90"/>
      <c r="E26" s="91"/>
      <c r="F26" s="3"/>
      <c r="G26" s="3"/>
      <c r="H26" s="3"/>
      <c r="I26" s="3"/>
      <c r="J26" s="128" t="s">
        <v>85</v>
      </c>
      <c r="K26" s="128"/>
      <c r="L26" s="128"/>
      <c r="M26" s="128"/>
      <c r="N26" s="128"/>
      <c r="O26" s="128"/>
      <c r="P26" s="128"/>
      <c r="Q26" s="128"/>
      <c r="R26" s="128"/>
      <c r="S26" s="128"/>
      <c r="T26" s="128"/>
      <c r="U26" s="128"/>
      <c r="V26" s="3"/>
    </row>
    <row r="27" spans="1:39">
      <c r="A27" s="59"/>
      <c r="B27" s="129" t="s">
        <v>37</v>
      </c>
      <c r="C27" s="129"/>
      <c r="D27" s="129"/>
      <c r="E27" s="129"/>
      <c r="F27" s="129"/>
      <c r="G27" s="129"/>
      <c r="H27" s="129"/>
      <c r="I27" s="60"/>
      <c r="J27" s="130" t="s">
        <v>38</v>
      </c>
      <c r="K27" s="130"/>
      <c r="L27" s="130"/>
      <c r="M27" s="130"/>
      <c r="N27" s="130"/>
      <c r="O27" s="130"/>
      <c r="P27" s="130"/>
      <c r="Q27" s="130"/>
      <c r="R27" s="130"/>
      <c r="S27" s="130"/>
      <c r="T27" s="130"/>
      <c r="U27" s="130"/>
      <c r="V27" s="3"/>
    </row>
    <row r="28" spans="1:39" ht="4.5" customHeight="1">
      <c r="A28" s="2"/>
      <c r="B28" s="45"/>
      <c r="C28" s="61"/>
      <c r="D28" s="61"/>
      <c r="E28" s="62"/>
      <c r="F28" s="62"/>
      <c r="G28" s="62"/>
      <c r="H28" s="63"/>
      <c r="I28" s="64"/>
      <c r="J28" s="64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:39" s="2" customFormat="1">
      <c r="B29" s="129" t="s">
        <v>39</v>
      </c>
      <c r="C29" s="129"/>
      <c r="D29" s="131" t="s">
        <v>40</v>
      </c>
      <c r="E29" s="131"/>
      <c r="F29" s="131"/>
      <c r="G29" s="131"/>
      <c r="H29" s="131"/>
      <c r="I29" s="64"/>
      <c r="J29" s="64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3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</row>
    <row r="30" spans="1:39" s="2" customForma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</row>
    <row r="31" spans="1:39" s="2" customForma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</row>
    <row r="32" spans="1:39" s="2" customFormat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</row>
    <row r="33" spans="1:39" s="2" customFormat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</row>
    <row r="34" spans="1:39" s="2" customFormat="1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</row>
    <row r="35" spans="1:39" s="2" customFormat="1" ht="18" customHeight="1">
      <c r="A35" s="1"/>
      <c r="B35" s="132" t="s">
        <v>83</v>
      </c>
      <c r="C35" s="132"/>
      <c r="D35" s="132" t="s">
        <v>84</v>
      </c>
      <c r="E35" s="132"/>
      <c r="F35" s="132"/>
      <c r="G35" s="132"/>
      <c r="H35" s="132"/>
      <c r="I35" s="132"/>
      <c r="J35" s="132" t="s">
        <v>41</v>
      </c>
      <c r="K35" s="132"/>
      <c r="L35" s="132"/>
      <c r="M35" s="132"/>
      <c r="N35" s="132"/>
      <c r="O35" s="132"/>
      <c r="P35" s="132"/>
      <c r="Q35" s="132"/>
      <c r="R35" s="132"/>
      <c r="S35" s="132"/>
      <c r="T35" s="132"/>
      <c r="U35" s="132"/>
      <c r="V35" s="3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</row>
    <row r="36" spans="1:39" s="2" customFormat="1" ht="4.5" customHeight="1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</row>
  </sheetData>
  <sheetProtection formatCells="0" formatColumns="0" formatRows="0" insertColumns="0" insertRows="0" insertHyperlinks="0" deleteColumns="0" deleteRows="0" sort="0" autoFilter="0" pivotTables="0"/>
  <autoFilter ref="A9:AM18">
    <filterColumn colId="3" showButton="0"/>
  </autoFilter>
  <mergeCells count="53">
    <mergeCell ref="T8:T10"/>
    <mergeCell ref="U8:U10"/>
    <mergeCell ref="H1:K1"/>
    <mergeCell ref="L1:U1"/>
    <mergeCell ref="B2:G2"/>
    <mergeCell ref="H2:U2"/>
    <mergeCell ref="B3:G3"/>
    <mergeCell ref="H3:U3"/>
    <mergeCell ref="AJ5:AK7"/>
    <mergeCell ref="AL5:AM7"/>
    <mergeCell ref="Y5:Y8"/>
    <mergeCell ref="Z5:Z8"/>
    <mergeCell ref="AA5:AA8"/>
    <mergeCell ref="B10:G10"/>
    <mergeCell ref="B20:C20"/>
    <mergeCell ref="AB5:AE7"/>
    <mergeCell ref="AF5:AG7"/>
    <mergeCell ref="AH5:AI7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Q8:Q10"/>
    <mergeCell ref="R8:R9"/>
    <mergeCell ref="F22:O22"/>
    <mergeCell ref="F23:O23"/>
    <mergeCell ref="J25:U25"/>
    <mergeCell ref="F21:O21"/>
    <mergeCell ref="M8:M9"/>
    <mergeCell ref="N8:N9"/>
    <mergeCell ref="O8:O9"/>
    <mergeCell ref="P8:P9"/>
    <mergeCell ref="G8:G9"/>
    <mergeCell ref="H8:H9"/>
    <mergeCell ref="I8:I9"/>
    <mergeCell ref="J8:J9"/>
    <mergeCell ref="K8:K9"/>
    <mergeCell ref="L8:L9"/>
    <mergeCell ref="B35:C35"/>
    <mergeCell ref="D35:I35"/>
    <mergeCell ref="J35:U35"/>
    <mergeCell ref="J26:U26"/>
    <mergeCell ref="B27:H27"/>
    <mergeCell ref="J27:U27"/>
    <mergeCell ref="B29:C29"/>
    <mergeCell ref="D29:H29"/>
  </mergeCells>
  <conditionalFormatting sqref="P11:P18 H11:N18">
    <cfRule type="cellIs" dxfId="20" priority="3" operator="greaterThan">
      <formula>10</formula>
    </cfRule>
  </conditionalFormatting>
  <conditionalFormatting sqref="O1:O1048576">
    <cfRule type="duplicateValues" dxfId="19" priority="2"/>
  </conditionalFormatting>
  <conditionalFormatting sqref="C1:C1048576">
    <cfRule type="duplicateValues" dxfId="18" priority="1"/>
  </conditionalFormatting>
  <dataValidations count="1">
    <dataValidation allowBlank="1" showInputMessage="1" showErrorMessage="1" errorTitle="Không xóa dữ liệu" error="Không xóa dữ liệu" prompt="Không xóa dữ liệu" sqref="D23 X11:X18 Y3:AM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M33"/>
  <sheetViews>
    <sheetView workbookViewId="0">
      <pane ySplit="4" topLeftCell="A5" activePane="bottomLeft" state="frozen"/>
      <selection activeCell="G20" sqref="G20"/>
      <selection pane="bottomLeft" activeCell="K4" sqref="K1:K1048576"/>
    </sheetView>
  </sheetViews>
  <sheetFormatPr defaultColWidth="9" defaultRowHeight="15.6"/>
  <cols>
    <col min="1" max="1" width="0.6328125" style="1" customWidth="1"/>
    <col min="2" max="2" width="4" style="1" customWidth="1"/>
    <col min="3" max="3" width="10.6328125" style="1" customWidth="1"/>
    <col min="4" max="4" width="11.08984375" style="1" bestFit="1" customWidth="1"/>
    <col min="5" max="5" width="7.90625" style="1" customWidth="1"/>
    <col min="6" max="6" width="9.36328125" style="1" hidden="1" customWidth="1"/>
    <col min="7" max="7" width="10.54296875" style="1" bestFit="1" customWidth="1"/>
    <col min="8" max="10" width="4.36328125" style="1" customWidth="1"/>
    <col min="11" max="11" width="4.36328125" style="1" hidden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9.08984375" style="1" hidden="1" customWidth="1"/>
    <col min="16" max="16" width="4.26953125" style="1" customWidth="1"/>
    <col min="17" max="17" width="6.453125" style="1" customWidth="1"/>
    <col min="18" max="18" width="6.453125" style="1" hidden="1" customWidth="1"/>
    <col min="19" max="19" width="11.90625" style="1" hidden="1" customWidth="1"/>
    <col min="20" max="20" width="13.6328125" style="1" customWidth="1"/>
    <col min="21" max="21" width="5.7265625" style="1" hidden="1" customWidth="1"/>
    <col min="22" max="22" width="6.453125" style="1" customWidth="1"/>
    <col min="23" max="23" width="6.453125" style="2" customWidth="1"/>
    <col min="24" max="24" width="9" style="68"/>
    <col min="25" max="25" width="9.08984375" style="68" bestFit="1" customWidth="1"/>
    <col min="26" max="26" width="9" style="68"/>
    <col min="27" max="27" width="10.36328125" style="68" bestFit="1" customWidth="1"/>
    <col min="28" max="28" width="9.08984375" style="68" bestFit="1" customWidth="1"/>
    <col min="29" max="39" width="9" style="68"/>
    <col min="40" max="16384" width="9" style="1"/>
  </cols>
  <sheetData>
    <row r="1" spans="1:39" ht="25.2" hidden="1">
      <c r="H1" s="100" t="s">
        <v>0</v>
      </c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1:39" ht="27.75" customHeight="1">
      <c r="B2" s="101" t="s">
        <v>1</v>
      </c>
      <c r="C2" s="101"/>
      <c r="D2" s="101"/>
      <c r="E2" s="101"/>
      <c r="F2" s="101"/>
      <c r="G2" s="101"/>
      <c r="H2" s="102" t="s">
        <v>87</v>
      </c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3"/>
    </row>
    <row r="3" spans="1:39" ht="25.5" customHeight="1">
      <c r="B3" s="103" t="s">
        <v>2</v>
      </c>
      <c r="C3" s="103"/>
      <c r="D3" s="103"/>
      <c r="E3" s="103"/>
      <c r="F3" s="103"/>
      <c r="G3" s="103"/>
      <c r="H3" s="104" t="s">
        <v>55</v>
      </c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4"/>
      <c r="W3" s="5"/>
      <c r="AE3" s="69"/>
      <c r="AF3" s="70"/>
      <c r="AG3" s="69"/>
      <c r="AH3" s="69"/>
      <c r="AI3" s="69"/>
      <c r="AJ3" s="70"/>
      <c r="AK3" s="69"/>
    </row>
    <row r="4" spans="1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1:39" ht="23.25" customHeight="1">
      <c r="B5" s="116" t="s">
        <v>3</v>
      </c>
      <c r="C5" s="116"/>
      <c r="D5" s="117" t="s">
        <v>146</v>
      </c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8" t="s">
        <v>53</v>
      </c>
      <c r="Q5" s="118"/>
      <c r="R5" s="118"/>
      <c r="S5" s="118"/>
      <c r="T5" s="118"/>
      <c r="U5" s="118"/>
      <c r="X5" s="69"/>
      <c r="Y5" s="105" t="s">
        <v>49</v>
      </c>
      <c r="Z5" s="105" t="s">
        <v>9</v>
      </c>
      <c r="AA5" s="105" t="s">
        <v>48</v>
      </c>
      <c r="AB5" s="105" t="s">
        <v>47</v>
      </c>
      <c r="AC5" s="105"/>
      <c r="AD5" s="105"/>
      <c r="AE5" s="105"/>
      <c r="AF5" s="105" t="s">
        <v>46</v>
      </c>
      <c r="AG5" s="105"/>
      <c r="AH5" s="105" t="s">
        <v>44</v>
      </c>
      <c r="AI5" s="105"/>
      <c r="AJ5" s="105" t="s">
        <v>45</v>
      </c>
      <c r="AK5" s="105"/>
      <c r="AL5" s="105" t="s">
        <v>43</v>
      </c>
      <c r="AM5" s="105"/>
    </row>
    <row r="6" spans="1:39" ht="17.25" customHeight="1">
      <c r="B6" s="114" t="s">
        <v>4</v>
      </c>
      <c r="C6" s="114"/>
      <c r="D6" s="9"/>
      <c r="G6" s="115" t="s">
        <v>54</v>
      </c>
      <c r="H6" s="115"/>
      <c r="I6" s="115"/>
      <c r="J6" s="115"/>
      <c r="K6" s="115"/>
      <c r="L6" s="115"/>
      <c r="M6" s="115"/>
      <c r="N6" s="115"/>
      <c r="O6" s="115"/>
      <c r="P6" s="115" t="s">
        <v>42</v>
      </c>
      <c r="Q6" s="115"/>
      <c r="R6" s="115"/>
      <c r="S6" s="115"/>
      <c r="T6" s="115"/>
      <c r="U6" s="115"/>
      <c r="X6" s="69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</row>
    <row r="7" spans="1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</row>
    <row r="8" spans="1:39" ht="44.25" customHeight="1">
      <c r="B8" s="106" t="s">
        <v>5</v>
      </c>
      <c r="C8" s="108" t="s">
        <v>6</v>
      </c>
      <c r="D8" s="110" t="s">
        <v>7</v>
      </c>
      <c r="E8" s="111"/>
      <c r="F8" s="106" t="s">
        <v>8</v>
      </c>
      <c r="G8" s="106" t="s">
        <v>9</v>
      </c>
      <c r="H8" s="122" t="s">
        <v>10</v>
      </c>
      <c r="I8" s="122" t="s">
        <v>11</v>
      </c>
      <c r="J8" s="122" t="s">
        <v>12</v>
      </c>
      <c r="K8" s="122" t="s">
        <v>13</v>
      </c>
      <c r="L8" s="120" t="s">
        <v>14</v>
      </c>
      <c r="M8" s="120" t="s">
        <v>15</v>
      </c>
      <c r="N8" s="120" t="s">
        <v>16</v>
      </c>
      <c r="O8" s="121" t="s">
        <v>17</v>
      </c>
      <c r="P8" s="120" t="s">
        <v>18</v>
      </c>
      <c r="Q8" s="106" t="s">
        <v>19</v>
      </c>
      <c r="R8" s="120" t="s">
        <v>20</v>
      </c>
      <c r="S8" s="106" t="s">
        <v>21</v>
      </c>
      <c r="T8" s="106" t="s">
        <v>22</v>
      </c>
      <c r="U8" s="106" t="s">
        <v>23</v>
      </c>
      <c r="X8" s="69"/>
      <c r="Y8" s="105"/>
      <c r="Z8" s="105"/>
      <c r="AA8" s="105"/>
      <c r="AB8" s="72" t="s">
        <v>24</v>
      </c>
      <c r="AC8" s="72" t="s">
        <v>25</v>
      </c>
      <c r="AD8" s="72" t="s">
        <v>26</v>
      </c>
      <c r="AE8" s="72" t="s">
        <v>27</v>
      </c>
      <c r="AF8" s="72" t="s">
        <v>28</v>
      </c>
      <c r="AG8" s="72" t="s">
        <v>27</v>
      </c>
      <c r="AH8" s="72" t="s">
        <v>28</v>
      </c>
      <c r="AI8" s="72" t="s">
        <v>27</v>
      </c>
      <c r="AJ8" s="72" t="s">
        <v>28</v>
      </c>
      <c r="AK8" s="72" t="s">
        <v>27</v>
      </c>
      <c r="AL8" s="72" t="s">
        <v>28</v>
      </c>
      <c r="AM8" s="73" t="s">
        <v>27</v>
      </c>
    </row>
    <row r="9" spans="1:39" ht="44.25" customHeight="1">
      <c r="B9" s="107"/>
      <c r="C9" s="109"/>
      <c r="D9" s="112"/>
      <c r="E9" s="113"/>
      <c r="F9" s="107"/>
      <c r="G9" s="107"/>
      <c r="H9" s="122"/>
      <c r="I9" s="122"/>
      <c r="J9" s="122"/>
      <c r="K9" s="122"/>
      <c r="L9" s="120"/>
      <c r="M9" s="120"/>
      <c r="N9" s="120"/>
      <c r="O9" s="121"/>
      <c r="P9" s="120"/>
      <c r="Q9" s="123"/>
      <c r="R9" s="120"/>
      <c r="S9" s="107"/>
      <c r="T9" s="123"/>
      <c r="U9" s="123"/>
      <c r="W9" s="12"/>
      <c r="X9" s="69"/>
      <c r="Y9" s="74" t="str">
        <f>+D5</f>
        <v>Thiết kế web cơ bản</v>
      </c>
      <c r="Z9" s="75" t="str">
        <f>+P5</f>
        <v>Nhóm:  01</v>
      </c>
      <c r="AA9" s="76">
        <f>+$AJ$9+$AL$9+$AH$9</f>
        <v>5</v>
      </c>
      <c r="AB9" s="70">
        <f>COUNTIF($T$10:$T$65,"Khiển trách")</f>
        <v>0</v>
      </c>
      <c r="AC9" s="70">
        <f>COUNTIF($T$10:$T$65,"Cảnh cáo")</f>
        <v>0</v>
      </c>
      <c r="AD9" s="70">
        <f>COUNTIF($T$10:$T$65,"Đình chỉ thi")</f>
        <v>0</v>
      </c>
      <c r="AE9" s="77">
        <f>+($AB$9+$AC$9+$AD$9)/$AA$9*100%</f>
        <v>0</v>
      </c>
      <c r="AF9" s="70">
        <f>SUM(COUNTIF($T$10:$T$63,"Vắng"),COUNTIF($T$10:$T$63,"Vắng có phép"))</f>
        <v>0</v>
      </c>
      <c r="AG9" s="78">
        <f>+$AF$9/$AA$9</f>
        <v>0</v>
      </c>
      <c r="AH9" s="79">
        <f>COUNTIF($X$10:$X$63,"Thi lại")</f>
        <v>0</v>
      </c>
      <c r="AI9" s="78">
        <f>+$AH$9/$AA$9</f>
        <v>0</v>
      </c>
      <c r="AJ9" s="79">
        <f>COUNTIF($X$10:$X$64,"Học lại")</f>
        <v>0</v>
      </c>
      <c r="AK9" s="78">
        <f>+$AJ$9/$AA$9</f>
        <v>0</v>
      </c>
      <c r="AL9" s="70">
        <f>COUNTIF($X$11:$X$64,"Đạt")</f>
        <v>5</v>
      </c>
      <c r="AM9" s="77">
        <f>+$AL$9/$AA$9</f>
        <v>1</v>
      </c>
    </row>
    <row r="10" spans="1:39" ht="14.25" customHeight="1">
      <c r="B10" s="124" t="s">
        <v>29</v>
      </c>
      <c r="C10" s="125"/>
      <c r="D10" s="125"/>
      <c r="E10" s="125"/>
      <c r="F10" s="125"/>
      <c r="G10" s="126"/>
      <c r="H10" s="13">
        <v>10</v>
      </c>
      <c r="I10" s="13">
        <v>10</v>
      </c>
      <c r="J10" s="14">
        <v>20</v>
      </c>
      <c r="K10" s="13"/>
      <c r="L10" s="15"/>
      <c r="M10" s="16"/>
      <c r="N10" s="16"/>
      <c r="O10" s="17"/>
      <c r="P10" s="66">
        <f>100-(H10+I10+J10+K10)</f>
        <v>60</v>
      </c>
      <c r="Q10" s="107"/>
      <c r="R10" s="18"/>
      <c r="S10" s="18"/>
      <c r="T10" s="107"/>
      <c r="U10" s="107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1:39" ht="18.75" customHeight="1">
      <c r="B11" s="19">
        <v>1</v>
      </c>
      <c r="C11" s="20" t="s">
        <v>134</v>
      </c>
      <c r="D11" s="21" t="s">
        <v>135</v>
      </c>
      <c r="E11" s="22" t="s">
        <v>101</v>
      </c>
      <c r="F11" s="23">
        <v>34959</v>
      </c>
      <c r="G11" s="20" t="s">
        <v>82</v>
      </c>
      <c r="H11" s="24">
        <v>8</v>
      </c>
      <c r="I11" s="24">
        <v>7</v>
      </c>
      <c r="J11" s="24">
        <v>5</v>
      </c>
      <c r="K11" s="24" t="s">
        <v>30</v>
      </c>
      <c r="L11" s="25"/>
      <c r="M11" s="25"/>
      <c r="N11" s="25"/>
      <c r="O11" s="87"/>
      <c r="P11" s="26">
        <v>6.5</v>
      </c>
      <c r="Q11" s="27">
        <f>ROUND(SUMPRODUCT(H11:P11,$H$10:$P$10)/100,1)</f>
        <v>6.4</v>
      </c>
      <c r="R11" s="28" t="str">
        <f t="shared" ref="R11:R15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</v>
      </c>
      <c r="S11" s="28" t="str">
        <f t="shared" ref="S11:S15" si="1">IF($Q11&lt;4,"Kém",IF(AND($Q11&gt;=4,$Q11&lt;=5.4),"Trung bình yếu",IF(AND($Q11&gt;=5.5,$Q11&lt;=6.9),"Trung bình",IF(AND($Q11&gt;=7,$Q11&lt;=8.4),"Khá",IF(AND($Q11&gt;=8.5,$Q11&lt;=10),"Giỏi","")))))</f>
        <v>Trung bình</v>
      </c>
      <c r="T11" s="92" t="str">
        <f>+IF(OR($H11=0,$I11=0,$J11=0,$K11=0),"Không đủ ĐKDT","")</f>
        <v/>
      </c>
      <c r="U11" s="29"/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1:39" ht="18.75" customHeight="1">
      <c r="B12" s="31">
        <v>2</v>
      </c>
      <c r="C12" s="32" t="s">
        <v>136</v>
      </c>
      <c r="D12" s="33" t="s">
        <v>137</v>
      </c>
      <c r="E12" s="34" t="s">
        <v>138</v>
      </c>
      <c r="F12" s="35">
        <v>34708</v>
      </c>
      <c r="G12" s="32" t="s">
        <v>67</v>
      </c>
      <c r="H12" s="36">
        <v>10</v>
      </c>
      <c r="I12" s="36">
        <v>7.5</v>
      </c>
      <c r="J12" s="36">
        <v>8</v>
      </c>
      <c r="K12" s="36" t="s">
        <v>30</v>
      </c>
      <c r="L12" s="37"/>
      <c r="M12" s="37"/>
      <c r="N12" s="37"/>
      <c r="O12" s="88"/>
      <c r="P12" s="38">
        <v>6.5</v>
      </c>
      <c r="Q12" s="39">
        <f>ROUND(SUMPRODUCT(H12:P12,$H$10:$P$10)/100,1)</f>
        <v>7.3</v>
      </c>
      <c r="R12" s="40" t="str">
        <f t="shared" si="0"/>
        <v>B</v>
      </c>
      <c r="S12" s="41" t="str">
        <f t="shared" si="1"/>
        <v>Khá</v>
      </c>
      <c r="T12" s="42" t="str">
        <f>+IF(OR($H12=0,$I12=0,$J12=0,$K12=0),"Không đủ ĐKDT","")</f>
        <v/>
      </c>
      <c r="U12" s="43"/>
      <c r="V12" s="3"/>
      <c r="W12" s="30"/>
      <c r="X12" s="81" t="str">
        <f t="shared" ref="X12:X1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1:39" ht="18.75" customHeight="1">
      <c r="B13" s="31">
        <v>3</v>
      </c>
      <c r="C13" s="32" t="s">
        <v>139</v>
      </c>
      <c r="D13" s="33" t="s">
        <v>140</v>
      </c>
      <c r="E13" s="34" t="s">
        <v>141</v>
      </c>
      <c r="F13" s="35">
        <v>34978</v>
      </c>
      <c r="G13" s="32" t="s">
        <v>67</v>
      </c>
      <c r="H13" s="36">
        <v>9</v>
      </c>
      <c r="I13" s="36">
        <v>6.5</v>
      </c>
      <c r="J13" s="36">
        <v>8</v>
      </c>
      <c r="K13" s="36" t="s">
        <v>30</v>
      </c>
      <c r="L13" s="44"/>
      <c r="M13" s="44"/>
      <c r="N13" s="44"/>
      <c r="O13" s="88"/>
      <c r="P13" s="38">
        <v>7</v>
      </c>
      <c r="Q13" s="39">
        <f t="shared" ref="Q13:Q15" si="3">ROUND(SUMPRODUCT(H13:P13,$H$10:$P$10)/100,1)</f>
        <v>7.4</v>
      </c>
      <c r="R13" s="40" t="str">
        <f t="shared" si="0"/>
        <v>B</v>
      </c>
      <c r="S13" s="41" t="str">
        <f t="shared" si="1"/>
        <v>Khá</v>
      </c>
      <c r="T13" s="42" t="str">
        <f t="shared" ref="T13:T15" si="4">+IF(OR($H13=0,$I13=0,$J13=0,$K13=0),"Không đủ ĐKDT","")</f>
        <v/>
      </c>
      <c r="U13" s="43"/>
      <c r="V13" s="3"/>
      <c r="W13" s="30"/>
      <c r="X13" s="81" t="str">
        <f t="shared" si="2"/>
        <v>Đạt</v>
      </c>
      <c r="Y13" s="82"/>
      <c r="Z13" s="82"/>
      <c r="AA13" s="93"/>
      <c r="AB13" s="71"/>
      <c r="AC13" s="71"/>
      <c r="AD13" s="71"/>
      <c r="AE13" s="84"/>
      <c r="AF13" s="71"/>
      <c r="AG13" s="85"/>
      <c r="AH13" s="86"/>
      <c r="AI13" s="85"/>
      <c r="AJ13" s="86"/>
      <c r="AK13" s="85"/>
      <c r="AL13" s="71"/>
      <c r="AM13" s="84"/>
    </row>
    <row r="14" spans="1:39" ht="18.75" customHeight="1">
      <c r="B14" s="31">
        <v>4</v>
      </c>
      <c r="C14" s="32" t="s">
        <v>142</v>
      </c>
      <c r="D14" s="33" t="s">
        <v>143</v>
      </c>
      <c r="E14" s="34" t="s">
        <v>93</v>
      </c>
      <c r="F14" s="35">
        <v>34936</v>
      </c>
      <c r="G14" s="32" t="s">
        <v>82</v>
      </c>
      <c r="H14" s="36">
        <v>10</v>
      </c>
      <c r="I14" s="36">
        <v>7.5</v>
      </c>
      <c r="J14" s="36">
        <v>8</v>
      </c>
      <c r="K14" s="36" t="s">
        <v>30</v>
      </c>
      <c r="L14" s="44"/>
      <c r="M14" s="44"/>
      <c r="N14" s="44"/>
      <c r="O14" s="88"/>
      <c r="P14" s="38">
        <v>7</v>
      </c>
      <c r="Q14" s="39">
        <f t="shared" si="3"/>
        <v>7.6</v>
      </c>
      <c r="R14" s="40" t="str">
        <f t="shared" si="0"/>
        <v>B</v>
      </c>
      <c r="S14" s="41" t="str">
        <f t="shared" si="1"/>
        <v>Khá</v>
      </c>
      <c r="T14" s="42" t="str">
        <f t="shared" si="4"/>
        <v/>
      </c>
      <c r="U14" s="43"/>
      <c r="V14" s="3"/>
      <c r="W14" s="30"/>
      <c r="X14" s="81" t="str">
        <f t="shared" si="2"/>
        <v>Đạt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1:39" ht="18.75" customHeight="1">
      <c r="B15" s="31">
        <v>5</v>
      </c>
      <c r="C15" s="32" t="s">
        <v>144</v>
      </c>
      <c r="D15" s="33" t="s">
        <v>145</v>
      </c>
      <c r="E15" s="34" t="s">
        <v>81</v>
      </c>
      <c r="F15" s="35">
        <v>34535</v>
      </c>
      <c r="G15" s="32" t="s">
        <v>63</v>
      </c>
      <c r="H15" s="36">
        <v>9</v>
      </c>
      <c r="I15" s="36">
        <v>7</v>
      </c>
      <c r="J15" s="36">
        <v>8</v>
      </c>
      <c r="K15" s="36" t="s">
        <v>30</v>
      </c>
      <c r="L15" s="44"/>
      <c r="M15" s="44"/>
      <c r="N15" s="44"/>
      <c r="O15" s="88"/>
      <c r="P15" s="38">
        <v>6.5</v>
      </c>
      <c r="Q15" s="39">
        <f t="shared" si="3"/>
        <v>7.1</v>
      </c>
      <c r="R15" s="40" t="str">
        <f t="shared" si="0"/>
        <v>B</v>
      </c>
      <c r="S15" s="41" t="str">
        <f t="shared" si="1"/>
        <v>Khá</v>
      </c>
      <c r="T15" s="42" t="str">
        <f t="shared" si="4"/>
        <v/>
      </c>
      <c r="U15" s="43"/>
      <c r="V15" s="3"/>
      <c r="W15" s="30"/>
      <c r="X15" s="81" t="str">
        <f t="shared" si="2"/>
        <v>Đạt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1:39" ht="9" customHeight="1">
      <c r="A16" s="2"/>
      <c r="B16" s="45"/>
      <c r="C16" s="46"/>
      <c r="D16" s="46"/>
      <c r="E16" s="47"/>
      <c r="F16" s="47"/>
      <c r="G16" s="47"/>
      <c r="H16" s="48"/>
      <c r="I16" s="49"/>
      <c r="J16" s="49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3"/>
    </row>
    <row r="17" spans="1:39" ht="16.8">
      <c r="A17" s="2"/>
      <c r="B17" s="127" t="s">
        <v>31</v>
      </c>
      <c r="C17" s="127"/>
      <c r="D17" s="46"/>
      <c r="E17" s="47"/>
      <c r="F17" s="47"/>
      <c r="G17" s="47"/>
      <c r="H17" s="48"/>
      <c r="I17" s="49"/>
      <c r="J17" s="49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3"/>
    </row>
    <row r="18" spans="1:39" ht="16.5" customHeight="1">
      <c r="A18" s="2"/>
      <c r="B18" s="51" t="s">
        <v>32</v>
      </c>
      <c r="C18" s="51"/>
      <c r="D18" s="52">
        <f>+$AA$9</f>
        <v>5</v>
      </c>
      <c r="E18" s="53" t="s">
        <v>33</v>
      </c>
      <c r="F18" s="119" t="s">
        <v>34</v>
      </c>
      <c r="G18" s="119"/>
      <c r="H18" s="119"/>
      <c r="I18" s="119"/>
      <c r="J18" s="119"/>
      <c r="K18" s="119"/>
      <c r="L18" s="119"/>
      <c r="M18" s="119"/>
      <c r="N18" s="119"/>
      <c r="O18" s="119"/>
      <c r="P18" s="54">
        <f>$AA$9 -COUNTIF($T$10:$T$195,"Vắng") -COUNTIF($T$10:$T$195,"Vắng có phép") - COUNTIF($T$10:$T$195,"Đình chỉ thi") - COUNTIF($T$10:$T$195,"Không đủ ĐKDT")</f>
        <v>5</v>
      </c>
      <c r="Q18" s="54"/>
      <c r="R18" s="54"/>
      <c r="S18" s="55"/>
      <c r="T18" s="56" t="s">
        <v>33</v>
      </c>
      <c r="U18" s="55"/>
      <c r="V18" s="3"/>
    </row>
    <row r="19" spans="1:39" ht="16.5" customHeight="1">
      <c r="A19" s="2"/>
      <c r="B19" s="51" t="s">
        <v>35</v>
      </c>
      <c r="C19" s="51"/>
      <c r="D19" s="52">
        <f>+$AL$9</f>
        <v>5</v>
      </c>
      <c r="E19" s="53" t="s">
        <v>33</v>
      </c>
      <c r="F19" s="119" t="s">
        <v>36</v>
      </c>
      <c r="G19" s="119"/>
      <c r="H19" s="119"/>
      <c r="I19" s="119"/>
      <c r="J19" s="119"/>
      <c r="K19" s="119"/>
      <c r="L19" s="119"/>
      <c r="M19" s="119"/>
      <c r="N19" s="119"/>
      <c r="O19" s="119"/>
      <c r="P19" s="57">
        <f>COUNTIF($T$10:$T$71,"Vắng")</f>
        <v>0</v>
      </c>
      <c r="Q19" s="57"/>
      <c r="R19" s="57"/>
      <c r="S19" s="58"/>
      <c r="T19" s="56" t="s">
        <v>33</v>
      </c>
      <c r="U19" s="58"/>
      <c r="V19" s="3"/>
    </row>
    <row r="20" spans="1:39" ht="16.5" customHeight="1">
      <c r="A20" s="2"/>
      <c r="B20" s="51" t="s">
        <v>50</v>
      </c>
      <c r="C20" s="51"/>
      <c r="D20" s="67">
        <f>COUNTIF(X11:X15,"Học lại")</f>
        <v>0</v>
      </c>
      <c r="E20" s="53" t="s">
        <v>33</v>
      </c>
      <c r="F20" s="119" t="s">
        <v>51</v>
      </c>
      <c r="G20" s="119"/>
      <c r="H20" s="119"/>
      <c r="I20" s="119"/>
      <c r="J20" s="119"/>
      <c r="K20" s="119"/>
      <c r="L20" s="119"/>
      <c r="M20" s="119"/>
      <c r="N20" s="119"/>
      <c r="O20" s="119"/>
      <c r="P20" s="54">
        <f>COUNTIF($T$10:$T$71,"Vắng có phép")</f>
        <v>0</v>
      </c>
      <c r="Q20" s="54"/>
      <c r="R20" s="54"/>
      <c r="S20" s="55"/>
      <c r="T20" s="56" t="s">
        <v>33</v>
      </c>
      <c r="U20" s="55"/>
      <c r="V20" s="3"/>
    </row>
    <row r="21" spans="1:39" ht="3" customHeight="1">
      <c r="A21" s="2"/>
      <c r="B21" s="45"/>
      <c r="C21" s="46"/>
      <c r="D21" s="46"/>
      <c r="E21" s="47"/>
      <c r="F21" s="47"/>
      <c r="G21" s="47"/>
      <c r="H21" s="48"/>
      <c r="I21" s="49"/>
      <c r="J21" s="49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3"/>
    </row>
    <row r="22" spans="1:39">
      <c r="B22" s="89" t="s">
        <v>52</v>
      </c>
      <c r="C22" s="89"/>
      <c r="D22" s="90">
        <f>COUNTIF(X11:X15,"Thi lại")</f>
        <v>0</v>
      </c>
      <c r="E22" s="91" t="s">
        <v>33</v>
      </c>
      <c r="F22" s="3"/>
      <c r="G22" s="3"/>
      <c r="H22" s="3"/>
      <c r="I22" s="3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3"/>
    </row>
    <row r="23" spans="1:39" ht="24.75" customHeight="1">
      <c r="B23" s="89"/>
      <c r="C23" s="89"/>
      <c r="D23" s="90"/>
      <c r="E23" s="91"/>
      <c r="F23" s="3"/>
      <c r="G23" s="3"/>
      <c r="H23" s="3"/>
      <c r="I23" s="3"/>
      <c r="J23" s="128" t="s">
        <v>85</v>
      </c>
      <c r="K23" s="128"/>
      <c r="L23" s="128"/>
      <c r="M23" s="128"/>
      <c r="N23" s="128"/>
      <c r="O23" s="128"/>
      <c r="P23" s="128"/>
      <c r="Q23" s="128"/>
      <c r="R23" s="128"/>
      <c r="S23" s="128"/>
      <c r="T23" s="128"/>
      <c r="U23" s="128"/>
      <c r="V23" s="3"/>
    </row>
    <row r="24" spans="1:39">
      <c r="A24" s="59"/>
      <c r="B24" s="129" t="s">
        <v>37</v>
      </c>
      <c r="C24" s="129"/>
      <c r="D24" s="129"/>
      <c r="E24" s="129"/>
      <c r="F24" s="129"/>
      <c r="G24" s="129"/>
      <c r="H24" s="129"/>
      <c r="I24" s="60"/>
      <c r="J24" s="130" t="s">
        <v>38</v>
      </c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30"/>
      <c r="V24" s="3"/>
    </row>
    <row r="25" spans="1:39" ht="4.5" customHeight="1">
      <c r="A25" s="2"/>
      <c r="B25" s="45"/>
      <c r="C25" s="61"/>
      <c r="D25" s="61"/>
      <c r="E25" s="62"/>
      <c r="F25" s="62"/>
      <c r="G25" s="62"/>
      <c r="H25" s="63"/>
      <c r="I25" s="64"/>
      <c r="J25" s="64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</row>
    <row r="26" spans="1:39" s="2" customFormat="1">
      <c r="B26" s="129" t="s">
        <v>39</v>
      </c>
      <c r="C26" s="129"/>
      <c r="D26" s="131" t="s">
        <v>40</v>
      </c>
      <c r="E26" s="131"/>
      <c r="F26" s="131"/>
      <c r="G26" s="131"/>
      <c r="H26" s="131"/>
      <c r="I26" s="64"/>
      <c r="J26" s="64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3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</row>
    <row r="27" spans="1:39" s="2" customForma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</row>
    <row r="28" spans="1:39" s="2" customForma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</row>
    <row r="29" spans="1:39" s="2" customForma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</row>
    <row r="30" spans="1:39" s="2" customForma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</row>
    <row r="31" spans="1:39" s="2" customForma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</row>
    <row r="32" spans="1:39" s="2" customFormat="1" ht="18" customHeight="1">
      <c r="A32" s="1"/>
      <c r="B32" s="132" t="s">
        <v>83</v>
      </c>
      <c r="C32" s="132"/>
      <c r="D32" s="132" t="s">
        <v>84</v>
      </c>
      <c r="E32" s="132"/>
      <c r="F32" s="132"/>
      <c r="G32" s="132"/>
      <c r="H32" s="132"/>
      <c r="I32" s="132"/>
      <c r="J32" s="132" t="s">
        <v>41</v>
      </c>
      <c r="K32" s="132"/>
      <c r="L32" s="132"/>
      <c r="M32" s="132"/>
      <c r="N32" s="132"/>
      <c r="O32" s="132"/>
      <c r="P32" s="132"/>
      <c r="Q32" s="132"/>
      <c r="R32" s="132"/>
      <c r="S32" s="132"/>
      <c r="T32" s="132"/>
      <c r="U32" s="132"/>
      <c r="V32" s="3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</row>
    <row r="33" spans="1:39" s="2" customFormat="1" ht="4.5" customHeight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</row>
  </sheetData>
  <sheetProtection formatCells="0" formatColumns="0" formatRows="0" insertColumns="0" insertRows="0" insertHyperlinks="0" deleteColumns="0" deleteRows="0" sort="0" autoFilter="0" pivotTables="0"/>
  <autoFilter ref="A9:AM15">
    <filterColumn colId="3" showButton="0"/>
  </autoFilter>
  <mergeCells count="53">
    <mergeCell ref="T8:T10"/>
    <mergeCell ref="U8:U10"/>
    <mergeCell ref="H1:K1"/>
    <mergeCell ref="L1:U1"/>
    <mergeCell ref="B2:G2"/>
    <mergeCell ref="H2:U2"/>
    <mergeCell ref="B3:G3"/>
    <mergeCell ref="H3:U3"/>
    <mergeCell ref="AJ5:AK7"/>
    <mergeCell ref="AL5:AM7"/>
    <mergeCell ref="Y5:Y8"/>
    <mergeCell ref="Z5:Z8"/>
    <mergeCell ref="AA5:AA8"/>
    <mergeCell ref="B10:G10"/>
    <mergeCell ref="B17:C17"/>
    <mergeCell ref="AB5:AE7"/>
    <mergeCell ref="AF5:AG7"/>
    <mergeCell ref="AH5:AI7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Q8:Q10"/>
    <mergeCell ref="R8:R9"/>
    <mergeCell ref="F19:O19"/>
    <mergeCell ref="F20:O20"/>
    <mergeCell ref="J22:U22"/>
    <mergeCell ref="F18:O18"/>
    <mergeCell ref="M8:M9"/>
    <mergeCell ref="N8:N9"/>
    <mergeCell ref="O8:O9"/>
    <mergeCell ref="P8:P9"/>
    <mergeCell ref="G8:G9"/>
    <mergeCell ref="H8:H9"/>
    <mergeCell ref="I8:I9"/>
    <mergeCell ref="J8:J9"/>
    <mergeCell ref="K8:K9"/>
    <mergeCell ref="L8:L9"/>
    <mergeCell ref="B32:C32"/>
    <mergeCell ref="D32:I32"/>
    <mergeCell ref="J32:U32"/>
    <mergeCell ref="J23:U23"/>
    <mergeCell ref="B24:H24"/>
    <mergeCell ref="J24:U24"/>
    <mergeCell ref="B26:C26"/>
    <mergeCell ref="D26:H26"/>
  </mergeCells>
  <conditionalFormatting sqref="H11:N15 P11:P15">
    <cfRule type="cellIs" dxfId="17" priority="3" operator="greaterThan">
      <formula>10</formula>
    </cfRule>
  </conditionalFormatting>
  <conditionalFormatting sqref="O1:O1048576">
    <cfRule type="duplicateValues" dxfId="16" priority="2"/>
  </conditionalFormatting>
  <conditionalFormatting sqref="C1:C1048576">
    <cfRule type="duplicateValues" dxfId="15" priority="1"/>
  </conditionalFormatting>
  <dataValidations count="1">
    <dataValidation allowBlank="1" showInputMessage="1" showErrorMessage="1" errorTitle="Không xóa dữ liệu" error="Không xóa dữ liệu" prompt="Không xóa dữ liệu" sqref="D20 X11:X15 Y3:AM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M37"/>
  <sheetViews>
    <sheetView workbookViewId="0">
      <pane ySplit="4" topLeftCell="A5" activePane="bottomLeft" state="frozen"/>
      <selection activeCell="G20" sqref="G20"/>
      <selection pane="bottomLeft" activeCell="A11" sqref="A11:XFD19"/>
    </sheetView>
  </sheetViews>
  <sheetFormatPr defaultColWidth="9" defaultRowHeight="15.6"/>
  <cols>
    <col min="1" max="1" width="0.6328125" style="1" customWidth="1"/>
    <col min="2" max="2" width="4" style="1" customWidth="1"/>
    <col min="3" max="3" width="10.6328125" style="1" customWidth="1"/>
    <col min="4" max="4" width="8.54296875" style="1" bestFit="1" customWidth="1"/>
    <col min="5" max="5" width="7.90625" style="1" customWidth="1"/>
    <col min="6" max="6" width="9.36328125" style="1" hidden="1" customWidth="1"/>
    <col min="7" max="7" width="10.54296875" style="1" bestFit="1" customWidth="1"/>
    <col min="8" max="10" width="4.36328125" style="1" customWidth="1"/>
    <col min="11" max="11" width="4.36328125" style="1" hidden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9.08984375" style="1" hidden="1" customWidth="1"/>
    <col min="16" max="16" width="4.26953125" style="1" customWidth="1"/>
    <col min="17" max="17" width="6.453125" style="1" customWidth="1"/>
    <col min="18" max="18" width="6.453125" style="1" hidden="1" customWidth="1"/>
    <col min="19" max="19" width="11.90625" style="1" hidden="1" customWidth="1"/>
    <col min="20" max="20" width="13.6328125" style="1" customWidth="1"/>
    <col min="21" max="21" width="5.7265625" style="1" hidden="1" customWidth="1"/>
    <col min="22" max="22" width="6.453125" style="1" customWidth="1"/>
    <col min="23" max="23" width="6.453125" style="2" customWidth="1"/>
    <col min="24" max="24" width="9" style="68"/>
    <col min="25" max="25" width="9.08984375" style="68" bestFit="1" customWidth="1"/>
    <col min="26" max="26" width="9" style="68"/>
    <col min="27" max="27" width="10.36328125" style="68" bestFit="1" customWidth="1"/>
    <col min="28" max="28" width="9.08984375" style="68" bestFit="1" customWidth="1"/>
    <col min="29" max="39" width="9" style="68"/>
    <col min="40" max="16384" width="9" style="1"/>
  </cols>
  <sheetData>
    <row r="1" spans="2:39" ht="25.2" hidden="1">
      <c r="H1" s="100" t="s">
        <v>0</v>
      </c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2:39" ht="27.75" customHeight="1">
      <c r="B2" s="101" t="s">
        <v>1</v>
      </c>
      <c r="C2" s="101"/>
      <c r="D2" s="101"/>
      <c r="E2" s="101"/>
      <c r="F2" s="101"/>
      <c r="G2" s="101"/>
      <c r="H2" s="102" t="s">
        <v>87</v>
      </c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3"/>
    </row>
    <row r="3" spans="2:39" ht="25.5" customHeight="1">
      <c r="B3" s="103" t="s">
        <v>2</v>
      </c>
      <c r="C3" s="103"/>
      <c r="D3" s="103"/>
      <c r="E3" s="103"/>
      <c r="F3" s="103"/>
      <c r="G3" s="103"/>
      <c r="H3" s="104" t="s">
        <v>55</v>
      </c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4"/>
      <c r="W3" s="5"/>
      <c r="AE3" s="69"/>
      <c r="AF3" s="70"/>
      <c r="AG3" s="69"/>
      <c r="AH3" s="69"/>
      <c r="AI3" s="69"/>
      <c r="AJ3" s="70"/>
      <c r="AK3" s="69"/>
    </row>
    <row r="4" spans="2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2:39" ht="23.25" customHeight="1">
      <c r="B5" s="116" t="s">
        <v>3</v>
      </c>
      <c r="C5" s="116"/>
      <c r="D5" s="117" t="s">
        <v>147</v>
      </c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8" t="s">
        <v>53</v>
      </c>
      <c r="Q5" s="118"/>
      <c r="R5" s="118"/>
      <c r="S5" s="118"/>
      <c r="T5" s="118"/>
      <c r="U5" s="118"/>
      <c r="X5" s="69"/>
      <c r="Y5" s="105" t="s">
        <v>49</v>
      </c>
      <c r="Z5" s="105" t="s">
        <v>9</v>
      </c>
      <c r="AA5" s="105" t="s">
        <v>48</v>
      </c>
      <c r="AB5" s="105" t="s">
        <v>47</v>
      </c>
      <c r="AC5" s="105"/>
      <c r="AD5" s="105"/>
      <c r="AE5" s="105"/>
      <c r="AF5" s="105" t="s">
        <v>46</v>
      </c>
      <c r="AG5" s="105"/>
      <c r="AH5" s="105" t="s">
        <v>44</v>
      </c>
      <c r="AI5" s="105"/>
      <c r="AJ5" s="105" t="s">
        <v>45</v>
      </c>
      <c r="AK5" s="105"/>
      <c r="AL5" s="105" t="s">
        <v>43</v>
      </c>
      <c r="AM5" s="105"/>
    </row>
    <row r="6" spans="2:39" ht="17.25" customHeight="1">
      <c r="B6" s="114" t="s">
        <v>4</v>
      </c>
      <c r="C6" s="114"/>
      <c r="D6" s="9"/>
      <c r="G6" s="115" t="s">
        <v>54</v>
      </c>
      <c r="H6" s="115"/>
      <c r="I6" s="115"/>
      <c r="J6" s="115"/>
      <c r="K6" s="115"/>
      <c r="L6" s="115"/>
      <c r="M6" s="115"/>
      <c r="N6" s="115"/>
      <c r="O6" s="115"/>
      <c r="P6" s="115" t="s">
        <v>42</v>
      </c>
      <c r="Q6" s="115"/>
      <c r="R6" s="115"/>
      <c r="S6" s="115"/>
      <c r="T6" s="115"/>
      <c r="U6" s="115"/>
      <c r="X6" s="69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</row>
    <row r="7" spans="2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</row>
    <row r="8" spans="2:39" ht="44.25" customHeight="1">
      <c r="B8" s="106" t="s">
        <v>5</v>
      </c>
      <c r="C8" s="108" t="s">
        <v>6</v>
      </c>
      <c r="D8" s="110" t="s">
        <v>7</v>
      </c>
      <c r="E8" s="111"/>
      <c r="F8" s="106" t="s">
        <v>8</v>
      </c>
      <c r="G8" s="106" t="s">
        <v>9</v>
      </c>
      <c r="H8" s="122" t="s">
        <v>10</v>
      </c>
      <c r="I8" s="122" t="s">
        <v>11</v>
      </c>
      <c r="J8" s="122" t="s">
        <v>12</v>
      </c>
      <c r="K8" s="122" t="s">
        <v>13</v>
      </c>
      <c r="L8" s="120" t="s">
        <v>14</v>
      </c>
      <c r="M8" s="120" t="s">
        <v>15</v>
      </c>
      <c r="N8" s="120" t="s">
        <v>16</v>
      </c>
      <c r="O8" s="121" t="s">
        <v>17</v>
      </c>
      <c r="P8" s="120" t="s">
        <v>18</v>
      </c>
      <c r="Q8" s="106" t="s">
        <v>19</v>
      </c>
      <c r="R8" s="120" t="s">
        <v>20</v>
      </c>
      <c r="S8" s="106" t="s">
        <v>21</v>
      </c>
      <c r="T8" s="106" t="s">
        <v>22</v>
      </c>
      <c r="U8" s="106" t="s">
        <v>23</v>
      </c>
      <c r="X8" s="69"/>
      <c r="Y8" s="105"/>
      <c r="Z8" s="105"/>
      <c r="AA8" s="105"/>
      <c r="AB8" s="72" t="s">
        <v>24</v>
      </c>
      <c r="AC8" s="72" t="s">
        <v>25</v>
      </c>
      <c r="AD8" s="72" t="s">
        <v>26</v>
      </c>
      <c r="AE8" s="72" t="s">
        <v>27</v>
      </c>
      <c r="AF8" s="72" t="s">
        <v>28</v>
      </c>
      <c r="AG8" s="72" t="s">
        <v>27</v>
      </c>
      <c r="AH8" s="72" t="s">
        <v>28</v>
      </c>
      <c r="AI8" s="72" t="s">
        <v>27</v>
      </c>
      <c r="AJ8" s="72" t="s">
        <v>28</v>
      </c>
      <c r="AK8" s="72" t="s">
        <v>27</v>
      </c>
      <c r="AL8" s="72" t="s">
        <v>28</v>
      </c>
      <c r="AM8" s="73" t="s">
        <v>27</v>
      </c>
    </row>
    <row r="9" spans="2:39" ht="44.25" customHeight="1">
      <c r="B9" s="107"/>
      <c r="C9" s="109"/>
      <c r="D9" s="112"/>
      <c r="E9" s="113"/>
      <c r="F9" s="107"/>
      <c r="G9" s="107"/>
      <c r="H9" s="122"/>
      <c r="I9" s="122"/>
      <c r="J9" s="122"/>
      <c r="K9" s="122"/>
      <c r="L9" s="120"/>
      <c r="M9" s="120"/>
      <c r="N9" s="120"/>
      <c r="O9" s="121"/>
      <c r="P9" s="120"/>
      <c r="Q9" s="123"/>
      <c r="R9" s="120"/>
      <c r="S9" s="107"/>
      <c r="T9" s="123"/>
      <c r="U9" s="123"/>
      <c r="W9" s="12"/>
      <c r="X9" s="69"/>
      <c r="Y9" s="74" t="str">
        <f>+D5</f>
        <v>Thiết kế tương tác đa phương tiện</v>
      </c>
      <c r="Z9" s="75" t="str">
        <f>+P5</f>
        <v>Nhóm:  01</v>
      </c>
      <c r="AA9" s="76">
        <f>+$AJ$9+$AL$9+$AH$9</f>
        <v>9</v>
      </c>
      <c r="AB9" s="70">
        <f>COUNTIF($T$10:$T$69,"Khiển trách")</f>
        <v>0</v>
      </c>
      <c r="AC9" s="70">
        <f>COUNTIF($T$10:$T$69,"Cảnh cáo")</f>
        <v>0</v>
      </c>
      <c r="AD9" s="70">
        <f>COUNTIF($T$10:$T$69,"Đình chỉ thi")</f>
        <v>0</v>
      </c>
      <c r="AE9" s="77">
        <f>+($AB$9+$AC$9+$AD$9)/$AA$9*100%</f>
        <v>0</v>
      </c>
      <c r="AF9" s="70">
        <f>SUM(COUNTIF($T$10:$T$67,"Vắng"),COUNTIF($T$10:$T$67,"Vắng có phép"))</f>
        <v>0</v>
      </c>
      <c r="AG9" s="78">
        <f>+$AF$9/$AA$9</f>
        <v>0</v>
      </c>
      <c r="AH9" s="79">
        <f>COUNTIF($X$10:$X$67,"Thi lại")</f>
        <v>0</v>
      </c>
      <c r="AI9" s="78">
        <f>+$AH$9/$AA$9</f>
        <v>0</v>
      </c>
      <c r="AJ9" s="79">
        <f>COUNTIF($X$10:$X$68,"Học lại")</f>
        <v>1</v>
      </c>
      <c r="AK9" s="78">
        <f>+$AJ$9/$AA$9</f>
        <v>0.1111111111111111</v>
      </c>
      <c r="AL9" s="70">
        <f>COUNTIF($X$11:$X$68,"Đạt")</f>
        <v>8</v>
      </c>
      <c r="AM9" s="77">
        <f>+$AL$9/$AA$9</f>
        <v>0.88888888888888884</v>
      </c>
    </row>
    <row r="10" spans="2:39" ht="14.25" customHeight="1">
      <c r="B10" s="124" t="s">
        <v>29</v>
      </c>
      <c r="C10" s="125"/>
      <c r="D10" s="125"/>
      <c r="E10" s="125"/>
      <c r="F10" s="125"/>
      <c r="G10" s="126"/>
      <c r="H10" s="13">
        <v>10</v>
      </c>
      <c r="I10" s="13">
        <v>10</v>
      </c>
      <c r="J10" s="14">
        <v>20</v>
      </c>
      <c r="K10" s="13"/>
      <c r="L10" s="15"/>
      <c r="M10" s="16"/>
      <c r="N10" s="16"/>
      <c r="O10" s="17"/>
      <c r="P10" s="66">
        <f>100-(H10+I10+J10+K10)</f>
        <v>60</v>
      </c>
      <c r="Q10" s="107"/>
      <c r="R10" s="18"/>
      <c r="S10" s="18"/>
      <c r="T10" s="107"/>
      <c r="U10" s="107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24" customHeight="1">
      <c r="B11" s="19">
        <v>1</v>
      </c>
      <c r="C11" s="20" t="s">
        <v>112</v>
      </c>
      <c r="D11" s="21" t="s">
        <v>113</v>
      </c>
      <c r="E11" s="22" t="s">
        <v>58</v>
      </c>
      <c r="F11" s="23">
        <v>34743</v>
      </c>
      <c r="G11" s="20" t="s">
        <v>114</v>
      </c>
      <c r="H11" s="24">
        <v>8</v>
      </c>
      <c r="I11" s="24">
        <v>5.5</v>
      </c>
      <c r="J11" s="24">
        <v>5</v>
      </c>
      <c r="K11" s="24" t="s">
        <v>30</v>
      </c>
      <c r="L11" s="25"/>
      <c r="M11" s="25"/>
      <c r="N11" s="25"/>
      <c r="O11" s="87"/>
      <c r="P11" s="26">
        <v>6.5</v>
      </c>
      <c r="Q11" s="27">
        <f>ROUND(SUMPRODUCT(H11:P11,$H$10:$P$10)/100,1)</f>
        <v>6.3</v>
      </c>
      <c r="R11" s="28" t="str">
        <f t="shared" ref="R11:R19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</v>
      </c>
      <c r="S11" s="28" t="str">
        <f t="shared" ref="S11:S19" si="1">IF($Q11&lt;4,"Kém",IF(AND($Q11&gt;=4,$Q11&lt;=5.4),"Trung bình yếu",IF(AND($Q11&gt;=5.5,$Q11&lt;=6.9),"Trung bình",IF(AND($Q11&gt;=7,$Q11&lt;=8.4),"Khá",IF(AND($Q11&gt;=8.5,$Q11&lt;=10),"Giỏi","")))))</f>
        <v>Trung bình</v>
      </c>
      <c r="T11" s="92" t="str">
        <f>+IF(OR($H11=0,$I11=0,$J11=0,$K11=0),"Không đủ ĐKDT","")</f>
        <v/>
      </c>
      <c r="U11" s="29"/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2:39" ht="24" customHeight="1">
      <c r="B12" s="31">
        <v>2</v>
      </c>
      <c r="C12" s="32" t="s">
        <v>115</v>
      </c>
      <c r="D12" s="33" t="s">
        <v>116</v>
      </c>
      <c r="E12" s="34" t="s">
        <v>117</v>
      </c>
      <c r="F12" s="35">
        <v>34855</v>
      </c>
      <c r="G12" s="32" t="s">
        <v>114</v>
      </c>
      <c r="H12" s="36">
        <v>8</v>
      </c>
      <c r="I12" s="36">
        <v>7</v>
      </c>
      <c r="J12" s="36">
        <v>6.5</v>
      </c>
      <c r="K12" s="36" t="s">
        <v>30</v>
      </c>
      <c r="L12" s="37"/>
      <c r="M12" s="37"/>
      <c r="N12" s="37"/>
      <c r="O12" s="88"/>
      <c r="P12" s="38">
        <v>6.5</v>
      </c>
      <c r="Q12" s="39">
        <f>ROUND(SUMPRODUCT(H12:P12,$H$10:$P$10)/100,1)</f>
        <v>6.7</v>
      </c>
      <c r="R12" s="40" t="str">
        <f t="shared" si="0"/>
        <v>C+</v>
      </c>
      <c r="S12" s="41" t="str">
        <f t="shared" si="1"/>
        <v>Trung bình</v>
      </c>
      <c r="T12" s="42" t="str">
        <f>+IF(OR($H12=0,$I12=0,$J12=0,$K12=0),"Không đủ ĐKDT","")</f>
        <v/>
      </c>
      <c r="U12" s="43"/>
      <c r="V12" s="3"/>
      <c r="W12" s="30"/>
      <c r="X12" s="81" t="str">
        <f t="shared" ref="X12:X19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2:39" ht="24" customHeight="1">
      <c r="B13" s="31">
        <v>3</v>
      </c>
      <c r="C13" s="32" t="s">
        <v>99</v>
      </c>
      <c r="D13" s="33" t="s">
        <v>100</v>
      </c>
      <c r="E13" s="34" t="s">
        <v>101</v>
      </c>
      <c r="F13" s="35">
        <v>34366</v>
      </c>
      <c r="G13" s="32" t="s">
        <v>102</v>
      </c>
      <c r="H13" s="36">
        <v>9</v>
      </c>
      <c r="I13" s="36">
        <v>7</v>
      </c>
      <c r="J13" s="36">
        <v>8</v>
      </c>
      <c r="K13" s="36" t="s">
        <v>30</v>
      </c>
      <c r="L13" s="44"/>
      <c r="M13" s="44"/>
      <c r="N13" s="44"/>
      <c r="O13" s="88"/>
      <c r="P13" s="38">
        <v>7</v>
      </c>
      <c r="Q13" s="39">
        <f t="shared" ref="Q13:Q19" si="3">ROUND(SUMPRODUCT(H13:P13,$H$10:$P$10)/100,1)</f>
        <v>7.4</v>
      </c>
      <c r="R13" s="40" t="str">
        <f t="shared" si="0"/>
        <v>B</v>
      </c>
      <c r="S13" s="41" t="str">
        <f t="shared" si="1"/>
        <v>Khá</v>
      </c>
      <c r="T13" s="42" t="str">
        <f t="shared" ref="T13:T19" si="4">+IF(OR($H13=0,$I13=0,$J13=0,$K13=0),"Không đủ ĐKDT","")</f>
        <v/>
      </c>
      <c r="U13" s="43"/>
      <c r="V13" s="3"/>
      <c r="W13" s="30"/>
      <c r="X13" s="81" t="str">
        <f t="shared" si="2"/>
        <v>Đạt</v>
      </c>
      <c r="Y13" s="82"/>
      <c r="Z13" s="82"/>
      <c r="AA13" s="93"/>
      <c r="AB13" s="71"/>
      <c r="AC13" s="71"/>
      <c r="AD13" s="71"/>
      <c r="AE13" s="84"/>
      <c r="AF13" s="71"/>
      <c r="AG13" s="85"/>
      <c r="AH13" s="86"/>
      <c r="AI13" s="85"/>
      <c r="AJ13" s="86"/>
      <c r="AK13" s="85"/>
      <c r="AL13" s="71"/>
      <c r="AM13" s="84"/>
    </row>
    <row r="14" spans="2:39" ht="24" customHeight="1">
      <c r="B14" s="31">
        <v>4</v>
      </c>
      <c r="C14" s="32" t="s">
        <v>118</v>
      </c>
      <c r="D14" s="33" t="s">
        <v>119</v>
      </c>
      <c r="E14" s="34" t="s">
        <v>120</v>
      </c>
      <c r="F14" s="35">
        <v>34905</v>
      </c>
      <c r="G14" s="32" t="s">
        <v>121</v>
      </c>
      <c r="H14" s="36">
        <v>10</v>
      </c>
      <c r="I14" s="36">
        <v>5.5</v>
      </c>
      <c r="J14" s="36">
        <v>5.5</v>
      </c>
      <c r="K14" s="36" t="s">
        <v>30</v>
      </c>
      <c r="L14" s="44"/>
      <c r="M14" s="44"/>
      <c r="N14" s="44"/>
      <c r="O14" s="88"/>
      <c r="P14" s="38">
        <v>7</v>
      </c>
      <c r="Q14" s="39">
        <f t="shared" si="3"/>
        <v>6.9</v>
      </c>
      <c r="R14" s="40" t="str">
        <f t="shared" si="0"/>
        <v>C+</v>
      </c>
      <c r="S14" s="41" t="str">
        <f t="shared" si="1"/>
        <v>Trung bình</v>
      </c>
      <c r="T14" s="42" t="str">
        <f t="shared" si="4"/>
        <v/>
      </c>
      <c r="U14" s="43"/>
      <c r="V14" s="3"/>
      <c r="W14" s="30"/>
      <c r="X14" s="81" t="str">
        <f t="shared" si="2"/>
        <v>Đạt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24" customHeight="1">
      <c r="B15" s="31">
        <v>5</v>
      </c>
      <c r="C15" s="32" t="s">
        <v>122</v>
      </c>
      <c r="D15" s="33" t="s">
        <v>123</v>
      </c>
      <c r="E15" s="34" t="s">
        <v>124</v>
      </c>
      <c r="F15" s="35">
        <v>33299</v>
      </c>
      <c r="G15" s="32" t="s">
        <v>125</v>
      </c>
      <c r="H15" s="36">
        <v>8</v>
      </c>
      <c r="I15" s="36">
        <v>6.5</v>
      </c>
      <c r="J15" s="36">
        <v>5</v>
      </c>
      <c r="K15" s="36" t="s">
        <v>30</v>
      </c>
      <c r="L15" s="44"/>
      <c r="M15" s="44"/>
      <c r="N15" s="44"/>
      <c r="O15" s="88"/>
      <c r="P15" s="38">
        <v>6.5</v>
      </c>
      <c r="Q15" s="39">
        <f t="shared" si="3"/>
        <v>6.4</v>
      </c>
      <c r="R15" s="40" t="str">
        <f t="shared" si="0"/>
        <v>C</v>
      </c>
      <c r="S15" s="41" t="str">
        <f t="shared" si="1"/>
        <v>Trung bình</v>
      </c>
      <c r="T15" s="42" t="str">
        <f t="shared" si="4"/>
        <v/>
      </c>
      <c r="U15" s="43"/>
      <c r="V15" s="3"/>
      <c r="W15" s="30"/>
      <c r="X15" s="81" t="str">
        <f t="shared" si="2"/>
        <v>Đạt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24" customHeight="1">
      <c r="B16" s="31">
        <v>6</v>
      </c>
      <c r="C16" s="32" t="s">
        <v>76</v>
      </c>
      <c r="D16" s="33" t="s">
        <v>77</v>
      </c>
      <c r="E16" s="34" t="s">
        <v>78</v>
      </c>
      <c r="F16" s="35">
        <v>34439</v>
      </c>
      <c r="G16" s="32" t="s">
        <v>59</v>
      </c>
      <c r="H16" s="36">
        <v>9</v>
      </c>
      <c r="I16" s="36">
        <v>8</v>
      </c>
      <c r="J16" s="36">
        <v>8</v>
      </c>
      <c r="K16" s="36" t="s">
        <v>30</v>
      </c>
      <c r="L16" s="44"/>
      <c r="M16" s="44"/>
      <c r="N16" s="44"/>
      <c r="O16" s="88"/>
      <c r="P16" s="38">
        <v>8</v>
      </c>
      <c r="Q16" s="39">
        <f t="shared" si="3"/>
        <v>8.1</v>
      </c>
      <c r="R16" s="40" t="str">
        <f t="shared" si="0"/>
        <v>B+</v>
      </c>
      <c r="S16" s="41" t="str">
        <f t="shared" si="1"/>
        <v>Khá</v>
      </c>
      <c r="T16" s="42" t="str">
        <f t="shared" si="4"/>
        <v/>
      </c>
      <c r="U16" s="43"/>
      <c r="V16" s="3"/>
      <c r="W16" s="30"/>
      <c r="X16" s="81" t="str">
        <f t="shared" si="2"/>
        <v>Đạt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1:39" ht="24" customHeight="1">
      <c r="B17" s="31">
        <v>7</v>
      </c>
      <c r="C17" s="32" t="s">
        <v>126</v>
      </c>
      <c r="D17" s="33" t="s">
        <v>127</v>
      </c>
      <c r="E17" s="34" t="s">
        <v>128</v>
      </c>
      <c r="F17" s="35">
        <v>34334</v>
      </c>
      <c r="G17" s="32" t="s">
        <v>82</v>
      </c>
      <c r="H17" s="36">
        <v>10</v>
      </c>
      <c r="I17" s="36">
        <v>6.5</v>
      </c>
      <c r="J17" s="36">
        <v>6.5</v>
      </c>
      <c r="K17" s="36" t="s">
        <v>30</v>
      </c>
      <c r="L17" s="44"/>
      <c r="M17" s="44"/>
      <c r="N17" s="44"/>
      <c r="O17" s="88"/>
      <c r="P17" s="38">
        <v>7</v>
      </c>
      <c r="Q17" s="39">
        <f t="shared" si="3"/>
        <v>7.2</v>
      </c>
      <c r="R17" s="40" t="str">
        <f t="shared" si="0"/>
        <v>B</v>
      </c>
      <c r="S17" s="41" t="str">
        <f t="shared" si="1"/>
        <v>Khá</v>
      </c>
      <c r="T17" s="42" t="str">
        <f t="shared" si="4"/>
        <v/>
      </c>
      <c r="U17" s="43"/>
      <c r="V17" s="3"/>
      <c r="W17" s="30"/>
      <c r="X17" s="81" t="str">
        <f t="shared" si="2"/>
        <v>Đạt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1:39" ht="24" customHeight="1">
      <c r="B18" s="31">
        <v>8</v>
      </c>
      <c r="C18" s="32" t="s">
        <v>129</v>
      </c>
      <c r="D18" s="33" t="s">
        <v>130</v>
      </c>
      <c r="E18" s="34" t="s">
        <v>131</v>
      </c>
      <c r="F18" s="35">
        <v>34836</v>
      </c>
      <c r="G18" s="32" t="s">
        <v>75</v>
      </c>
      <c r="H18" s="36">
        <v>8</v>
      </c>
      <c r="I18" s="36">
        <v>7</v>
      </c>
      <c r="J18" s="36">
        <v>8</v>
      </c>
      <c r="K18" s="36" t="s">
        <v>30</v>
      </c>
      <c r="L18" s="44"/>
      <c r="M18" s="44"/>
      <c r="N18" s="44"/>
      <c r="O18" s="88"/>
      <c r="P18" s="38">
        <v>8</v>
      </c>
      <c r="Q18" s="39">
        <f t="shared" si="3"/>
        <v>7.9</v>
      </c>
      <c r="R18" s="40" t="str">
        <f t="shared" si="0"/>
        <v>B</v>
      </c>
      <c r="S18" s="41" t="str">
        <f t="shared" si="1"/>
        <v>Khá</v>
      </c>
      <c r="T18" s="42" t="str">
        <f t="shared" si="4"/>
        <v/>
      </c>
      <c r="U18" s="43"/>
      <c r="V18" s="3"/>
      <c r="W18" s="30"/>
      <c r="X18" s="81" t="str">
        <f t="shared" si="2"/>
        <v>Đạt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1:39" ht="24" customHeight="1">
      <c r="B19" s="31">
        <v>9</v>
      </c>
      <c r="C19" s="32" t="s">
        <v>132</v>
      </c>
      <c r="D19" s="33" t="s">
        <v>133</v>
      </c>
      <c r="E19" s="34" t="s">
        <v>81</v>
      </c>
      <c r="F19" s="35">
        <v>34653</v>
      </c>
      <c r="G19" s="32" t="s">
        <v>63</v>
      </c>
      <c r="H19" s="36">
        <v>0</v>
      </c>
      <c r="I19" s="36">
        <v>0</v>
      </c>
      <c r="J19" s="36">
        <v>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>Không đủ ĐKDT</v>
      </c>
      <c r="U19" s="43"/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1:39" ht="9" customHeight="1">
      <c r="A20" s="2"/>
      <c r="B20" s="45"/>
      <c r="C20" s="46"/>
      <c r="D20" s="46"/>
      <c r="E20" s="47"/>
      <c r="F20" s="47"/>
      <c r="G20" s="47"/>
      <c r="H20" s="48"/>
      <c r="I20" s="49"/>
      <c r="J20" s="49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3"/>
    </row>
    <row r="21" spans="1:39" ht="16.8">
      <c r="A21" s="2"/>
      <c r="B21" s="127" t="s">
        <v>31</v>
      </c>
      <c r="C21" s="127"/>
      <c r="D21" s="46"/>
      <c r="E21" s="47"/>
      <c r="F21" s="47"/>
      <c r="G21" s="47"/>
      <c r="H21" s="48"/>
      <c r="I21" s="49"/>
      <c r="J21" s="49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3"/>
    </row>
    <row r="22" spans="1:39" ht="16.5" customHeight="1">
      <c r="A22" s="2"/>
      <c r="B22" s="51" t="s">
        <v>32</v>
      </c>
      <c r="C22" s="51"/>
      <c r="D22" s="52">
        <f>+$AA$9</f>
        <v>9</v>
      </c>
      <c r="E22" s="53" t="s">
        <v>33</v>
      </c>
      <c r="F22" s="119" t="s">
        <v>34</v>
      </c>
      <c r="G22" s="119"/>
      <c r="H22" s="119"/>
      <c r="I22" s="119"/>
      <c r="J22" s="119"/>
      <c r="K22" s="119"/>
      <c r="L22" s="119"/>
      <c r="M22" s="119"/>
      <c r="N22" s="119"/>
      <c r="O22" s="119"/>
      <c r="P22" s="54">
        <f>$AA$9 -COUNTIF($T$10:$T$199,"Vắng") -COUNTIF($T$10:$T$199,"Vắng có phép") - COUNTIF($T$10:$T$199,"Đình chỉ thi") - COUNTIF($T$10:$T$199,"Không đủ ĐKDT")</f>
        <v>8</v>
      </c>
      <c r="Q22" s="54"/>
      <c r="R22" s="54"/>
      <c r="S22" s="55"/>
      <c r="T22" s="56" t="s">
        <v>33</v>
      </c>
      <c r="U22" s="55"/>
      <c r="V22" s="3"/>
    </row>
    <row r="23" spans="1:39" ht="16.5" customHeight="1">
      <c r="A23" s="2"/>
      <c r="B23" s="51" t="s">
        <v>35</v>
      </c>
      <c r="C23" s="51"/>
      <c r="D23" s="52">
        <f>+$AL$9</f>
        <v>8</v>
      </c>
      <c r="E23" s="53" t="s">
        <v>33</v>
      </c>
      <c r="F23" s="119" t="s">
        <v>36</v>
      </c>
      <c r="G23" s="119"/>
      <c r="H23" s="119"/>
      <c r="I23" s="119"/>
      <c r="J23" s="119"/>
      <c r="K23" s="119"/>
      <c r="L23" s="119"/>
      <c r="M23" s="119"/>
      <c r="N23" s="119"/>
      <c r="O23" s="119"/>
      <c r="P23" s="57">
        <f>COUNTIF($T$10:$T$75,"Vắng")</f>
        <v>0</v>
      </c>
      <c r="Q23" s="57"/>
      <c r="R23" s="57"/>
      <c r="S23" s="58"/>
      <c r="T23" s="56" t="s">
        <v>33</v>
      </c>
      <c r="U23" s="58"/>
      <c r="V23" s="3"/>
    </row>
    <row r="24" spans="1:39" ht="16.5" customHeight="1">
      <c r="A24" s="2"/>
      <c r="B24" s="51" t="s">
        <v>50</v>
      </c>
      <c r="C24" s="51"/>
      <c r="D24" s="67">
        <f>COUNTIF(X11:X19,"Học lại")</f>
        <v>1</v>
      </c>
      <c r="E24" s="53" t="s">
        <v>33</v>
      </c>
      <c r="F24" s="119" t="s">
        <v>51</v>
      </c>
      <c r="G24" s="119"/>
      <c r="H24" s="119"/>
      <c r="I24" s="119"/>
      <c r="J24" s="119"/>
      <c r="K24" s="119"/>
      <c r="L24" s="119"/>
      <c r="M24" s="119"/>
      <c r="N24" s="119"/>
      <c r="O24" s="119"/>
      <c r="P24" s="54">
        <f>COUNTIF($T$10:$T$75,"Vắng có phép")</f>
        <v>0</v>
      </c>
      <c r="Q24" s="54"/>
      <c r="R24" s="54"/>
      <c r="S24" s="55"/>
      <c r="T24" s="56" t="s">
        <v>33</v>
      </c>
      <c r="U24" s="55"/>
      <c r="V24" s="3"/>
    </row>
    <row r="25" spans="1:39" ht="3" customHeight="1">
      <c r="A25" s="2"/>
      <c r="B25" s="45"/>
      <c r="C25" s="46"/>
      <c r="D25" s="46"/>
      <c r="E25" s="47"/>
      <c r="F25" s="47"/>
      <c r="G25" s="47"/>
      <c r="H25" s="48"/>
      <c r="I25" s="49"/>
      <c r="J25" s="49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3"/>
    </row>
    <row r="26" spans="1:39">
      <c r="B26" s="89" t="s">
        <v>52</v>
      </c>
      <c r="C26" s="89"/>
      <c r="D26" s="90">
        <f>COUNTIF(X11:X19,"Thi lại")</f>
        <v>0</v>
      </c>
      <c r="E26" s="91" t="s">
        <v>33</v>
      </c>
      <c r="F26" s="3"/>
      <c r="G26" s="3"/>
      <c r="H26" s="3"/>
      <c r="I26" s="3"/>
      <c r="J26" s="128"/>
      <c r="K26" s="128"/>
      <c r="L26" s="128"/>
      <c r="M26" s="128"/>
      <c r="N26" s="128"/>
      <c r="O26" s="128"/>
      <c r="P26" s="128"/>
      <c r="Q26" s="128"/>
      <c r="R26" s="128"/>
      <c r="S26" s="128"/>
      <c r="T26" s="128"/>
      <c r="U26" s="128"/>
      <c r="V26" s="3"/>
    </row>
    <row r="27" spans="1:39" ht="24.75" customHeight="1">
      <c r="B27" s="89"/>
      <c r="C27" s="89"/>
      <c r="D27" s="90"/>
      <c r="E27" s="91"/>
      <c r="F27" s="3"/>
      <c r="G27" s="3"/>
      <c r="H27" s="3"/>
      <c r="I27" s="3"/>
      <c r="J27" s="128" t="s">
        <v>85</v>
      </c>
      <c r="K27" s="128"/>
      <c r="L27" s="128"/>
      <c r="M27" s="128"/>
      <c r="N27" s="128"/>
      <c r="O27" s="128"/>
      <c r="P27" s="128"/>
      <c r="Q27" s="128"/>
      <c r="R27" s="128"/>
      <c r="S27" s="128"/>
      <c r="T27" s="128"/>
      <c r="U27" s="128"/>
      <c r="V27" s="3"/>
    </row>
    <row r="28" spans="1:39">
      <c r="A28" s="59"/>
      <c r="B28" s="129" t="s">
        <v>37</v>
      </c>
      <c r="C28" s="129"/>
      <c r="D28" s="129"/>
      <c r="E28" s="129"/>
      <c r="F28" s="129"/>
      <c r="G28" s="129"/>
      <c r="H28" s="129"/>
      <c r="I28" s="60"/>
      <c r="J28" s="130" t="s">
        <v>38</v>
      </c>
      <c r="K28" s="130"/>
      <c r="L28" s="130"/>
      <c r="M28" s="130"/>
      <c r="N28" s="130"/>
      <c r="O28" s="130"/>
      <c r="P28" s="130"/>
      <c r="Q28" s="130"/>
      <c r="R28" s="130"/>
      <c r="S28" s="130"/>
      <c r="T28" s="130"/>
      <c r="U28" s="130"/>
      <c r="V28" s="3"/>
    </row>
    <row r="29" spans="1:39" ht="4.5" customHeight="1">
      <c r="A29" s="2"/>
      <c r="B29" s="45"/>
      <c r="C29" s="61"/>
      <c r="D29" s="61"/>
      <c r="E29" s="62"/>
      <c r="F29" s="62"/>
      <c r="G29" s="62"/>
      <c r="H29" s="63"/>
      <c r="I29" s="64"/>
      <c r="J29" s="64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</row>
    <row r="30" spans="1:39" s="2" customFormat="1">
      <c r="B30" s="129" t="s">
        <v>39</v>
      </c>
      <c r="C30" s="129"/>
      <c r="D30" s="131" t="s">
        <v>40</v>
      </c>
      <c r="E30" s="131"/>
      <c r="F30" s="131"/>
      <c r="G30" s="131"/>
      <c r="H30" s="131"/>
      <c r="I30" s="64"/>
      <c r="J30" s="64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3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</row>
    <row r="31" spans="1:39" s="2" customForma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</row>
    <row r="32" spans="1:39" s="2" customFormat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</row>
    <row r="33" spans="1:39" s="2" customFormat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</row>
    <row r="34" spans="1:39" s="2" customFormat="1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</row>
    <row r="35" spans="1:39" s="2" customFormat="1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</row>
    <row r="36" spans="1:39" s="2" customFormat="1" ht="18" customHeight="1">
      <c r="A36" s="1"/>
      <c r="B36" s="132" t="s">
        <v>83</v>
      </c>
      <c r="C36" s="132"/>
      <c r="D36" s="132" t="s">
        <v>84</v>
      </c>
      <c r="E36" s="132"/>
      <c r="F36" s="132"/>
      <c r="G36" s="132"/>
      <c r="H36" s="132"/>
      <c r="I36" s="132"/>
      <c r="J36" s="132" t="s">
        <v>41</v>
      </c>
      <c r="K36" s="132"/>
      <c r="L36" s="132"/>
      <c r="M36" s="132"/>
      <c r="N36" s="132"/>
      <c r="O36" s="132"/>
      <c r="P36" s="132"/>
      <c r="Q36" s="132"/>
      <c r="R36" s="132"/>
      <c r="S36" s="132"/>
      <c r="T36" s="132"/>
      <c r="U36" s="132"/>
      <c r="V36" s="3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</row>
    <row r="37" spans="1:39" s="2" customFormat="1" ht="4.5" customHeight="1">
      <c r="A37" s="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</row>
  </sheetData>
  <sheetProtection formatCells="0" formatColumns="0" formatRows="0" insertColumns="0" insertRows="0" insertHyperlinks="0" deleteColumns="0" deleteRows="0" sort="0" autoFilter="0" pivotTables="0"/>
  <autoFilter ref="A9:AM19">
    <filterColumn colId="3" showButton="0"/>
  </autoFilter>
  <mergeCells count="53">
    <mergeCell ref="T8:T10"/>
    <mergeCell ref="U8:U10"/>
    <mergeCell ref="H1:K1"/>
    <mergeCell ref="L1:U1"/>
    <mergeCell ref="B2:G2"/>
    <mergeCell ref="H2:U2"/>
    <mergeCell ref="B3:G3"/>
    <mergeCell ref="H3:U3"/>
    <mergeCell ref="AJ5:AK7"/>
    <mergeCell ref="AL5:AM7"/>
    <mergeCell ref="Y5:Y8"/>
    <mergeCell ref="Z5:Z8"/>
    <mergeCell ref="AA5:AA8"/>
    <mergeCell ref="B10:G10"/>
    <mergeCell ref="B21:C21"/>
    <mergeCell ref="AB5:AE7"/>
    <mergeCell ref="AF5:AG7"/>
    <mergeCell ref="AH5:AI7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Q8:Q10"/>
    <mergeCell ref="R8:R9"/>
    <mergeCell ref="F23:O23"/>
    <mergeCell ref="F24:O24"/>
    <mergeCell ref="J26:U26"/>
    <mergeCell ref="F22:O22"/>
    <mergeCell ref="M8:M9"/>
    <mergeCell ref="N8:N9"/>
    <mergeCell ref="O8:O9"/>
    <mergeCell ref="P8:P9"/>
    <mergeCell ref="G8:G9"/>
    <mergeCell ref="H8:H9"/>
    <mergeCell ref="I8:I9"/>
    <mergeCell ref="J8:J9"/>
    <mergeCell ref="K8:K9"/>
    <mergeCell ref="L8:L9"/>
    <mergeCell ref="B36:C36"/>
    <mergeCell ref="D36:I36"/>
    <mergeCell ref="J36:U36"/>
    <mergeCell ref="J27:U27"/>
    <mergeCell ref="B28:H28"/>
    <mergeCell ref="J28:U28"/>
    <mergeCell ref="B30:C30"/>
    <mergeCell ref="D30:H30"/>
  </mergeCells>
  <conditionalFormatting sqref="P11:P19 H11:N19">
    <cfRule type="cellIs" dxfId="14" priority="3" operator="greaterThan">
      <formula>10</formula>
    </cfRule>
  </conditionalFormatting>
  <conditionalFormatting sqref="O1:O1048576">
    <cfRule type="duplicateValues" dxfId="13" priority="2"/>
  </conditionalFormatting>
  <conditionalFormatting sqref="C1:C1048576">
    <cfRule type="duplicateValues" dxfId="12" priority="1"/>
  </conditionalFormatting>
  <dataValidations count="1">
    <dataValidation allowBlank="1" showInputMessage="1" showErrorMessage="1" errorTitle="Không xóa dữ liệu" error="Không xóa dữ liệu" prompt="Không xóa dữ liệu" sqref="D24 X11:X19 Y3:AM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M29"/>
  <sheetViews>
    <sheetView workbookViewId="0">
      <pane ySplit="4" topLeftCell="A5" activePane="bottomLeft" state="frozen"/>
      <selection activeCell="G20" sqref="G20"/>
      <selection pane="bottomLeft" activeCell="B20" sqref="B20:H20"/>
    </sheetView>
  </sheetViews>
  <sheetFormatPr defaultColWidth="9" defaultRowHeight="15.6"/>
  <cols>
    <col min="1" max="1" width="0.6328125" style="1" customWidth="1"/>
    <col min="2" max="2" width="4" style="1" customWidth="1"/>
    <col min="3" max="3" width="10.6328125" style="1" customWidth="1"/>
    <col min="4" max="4" width="10.7265625" style="1" bestFit="1" customWidth="1"/>
    <col min="5" max="5" width="7.90625" style="1" customWidth="1"/>
    <col min="6" max="6" width="9.36328125" style="1" hidden="1" customWidth="1"/>
    <col min="7" max="7" width="10.54296875" style="1" bestFit="1" customWidth="1"/>
    <col min="8" max="9" width="4.36328125" style="1" customWidth="1"/>
    <col min="10" max="11" width="4.36328125" style="1" hidden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9.08984375" style="1" hidden="1" customWidth="1"/>
    <col min="16" max="16" width="4.26953125" style="1" customWidth="1"/>
    <col min="17" max="17" width="6.453125" style="1" customWidth="1"/>
    <col min="18" max="18" width="6.453125" style="1" hidden="1" customWidth="1"/>
    <col min="19" max="19" width="11.90625" style="1" hidden="1" customWidth="1"/>
    <col min="20" max="20" width="15.26953125" style="1" customWidth="1"/>
    <col min="21" max="21" width="5.7265625" style="1" hidden="1" customWidth="1"/>
    <col min="22" max="22" width="6.453125" style="1" customWidth="1"/>
    <col min="23" max="23" width="6.453125" style="2" customWidth="1"/>
    <col min="24" max="24" width="9" style="68"/>
    <col min="25" max="25" width="9.08984375" style="68" bestFit="1" customWidth="1"/>
    <col min="26" max="26" width="9" style="68"/>
    <col min="27" max="27" width="10.36328125" style="68" bestFit="1" customWidth="1"/>
    <col min="28" max="28" width="9.08984375" style="68" bestFit="1" customWidth="1"/>
    <col min="29" max="39" width="9" style="68"/>
    <col min="40" max="16384" width="9" style="1"/>
  </cols>
  <sheetData>
    <row r="1" spans="1:39" ht="25.2" hidden="1">
      <c r="H1" s="100" t="s">
        <v>0</v>
      </c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1:39" ht="27.75" customHeight="1">
      <c r="B2" s="101" t="s">
        <v>1</v>
      </c>
      <c r="C2" s="101"/>
      <c r="D2" s="101"/>
      <c r="E2" s="101"/>
      <c r="F2" s="101"/>
      <c r="G2" s="101"/>
      <c r="H2" s="102" t="s">
        <v>87</v>
      </c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3"/>
    </row>
    <row r="3" spans="1:39" ht="25.5" customHeight="1">
      <c r="B3" s="103" t="s">
        <v>2</v>
      </c>
      <c r="C3" s="103"/>
      <c r="D3" s="103"/>
      <c r="E3" s="103"/>
      <c r="F3" s="103"/>
      <c r="G3" s="103"/>
      <c r="H3" s="104" t="s">
        <v>55</v>
      </c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4"/>
      <c r="W3" s="5"/>
      <c r="AE3" s="69"/>
      <c r="AF3" s="70"/>
      <c r="AG3" s="69"/>
      <c r="AH3" s="69"/>
      <c r="AI3" s="69"/>
      <c r="AJ3" s="70"/>
      <c r="AK3" s="69"/>
    </row>
    <row r="4" spans="1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1:39" ht="23.25" customHeight="1">
      <c r="B5" s="116" t="s">
        <v>3</v>
      </c>
      <c r="C5" s="116"/>
      <c r="D5" s="117" t="s">
        <v>111</v>
      </c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8" t="s">
        <v>53</v>
      </c>
      <c r="Q5" s="118"/>
      <c r="R5" s="118"/>
      <c r="S5" s="118"/>
      <c r="T5" s="118"/>
      <c r="U5" s="118"/>
      <c r="X5" s="69"/>
      <c r="Y5" s="105" t="s">
        <v>49</v>
      </c>
      <c r="Z5" s="105" t="s">
        <v>9</v>
      </c>
      <c r="AA5" s="105" t="s">
        <v>48</v>
      </c>
      <c r="AB5" s="105" t="s">
        <v>47</v>
      </c>
      <c r="AC5" s="105"/>
      <c r="AD5" s="105"/>
      <c r="AE5" s="105"/>
      <c r="AF5" s="105" t="s">
        <v>46</v>
      </c>
      <c r="AG5" s="105"/>
      <c r="AH5" s="105" t="s">
        <v>44</v>
      </c>
      <c r="AI5" s="105"/>
      <c r="AJ5" s="105" t="s">
        <v>45</v>
      </c>
      <c r="AK5" s="105"/>
      <c r="AL5" s="105" t="s">
        <v>43</v>
      </c>
      <c r="AM5" s="105"/>
    </row>
    <row r="6" spans="1:39" ht="17.25" customHeight="1">
      <c r="B6" s="114" t="s">
        <v>4</v>
      </c>
      <c r="C6" s="114"/>
      <c r="D6" s="9"/>
      <c r="G6" s="115" t="s">
        <v>54</v>
      </c>
      <c r="H6" s="115"/>
      <c r="I6" s="115"/>
      <c r="J6" s="115"/>
      <c r="K6" s="115"/>
      <c r="L6" s="115"/>
      <c r="M6" s="115"/>
      <c r="N6" s="115"/>
      <c r="O6" s="115"/>
      <c r="P6" s="115" t="s">
        <v>42</v>
      </c>
      <c r="Q6" s="115"/>
      <c r="R6" s="115"/>
      <c r="S6" s="115"/>
      <c r="T6" s="115"/>
      <c r="U6" s="115"/>
      <c r="X6" s="69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</row>
    <row r="7" spans="1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</row>
    <row r="8" spans="1:39" ht="44.25" customHeight="1">
      <c r="B8" s="106" t="s">
        <v>5</v>
      </c>
      <c r="C8" s="108" t="s">
        <v>6</v>
      </c>
      <c r="D8" s="110" t="s">
        <v>7</v>
      </c>
      <c r="E8" s="111"/>
      <c r="F8" s="106" t="s">
        <v>8</v>
      </c>
      <c r="G8" s="106" t="s">
        <v>9</v>
      </c>
      <c r="H8" s="122" t="s">
        <v>10</v>
      </c>
      <c r="I8" s="122" t="s">
        <v>11</v>
      </c>
      <c r="J8" s="122" t="s">
        <v>12</v>
      </c>
      <c r="K8" s="122" t="s">
        <v>13</v>
      </c>
      <c r="L8" s="120" t="s">
        <v>14</v>
      </c>
      <c r="M8" s="120" t="s">
        <v>15</v>
      </c>
      <c r="N8" s="120" t="s">
        <v>16</v>
      </c>
      <c r="O8" s="121" t="s">
        <v>17</v>
      </c>
      <c r="P8" s="120" t="s">
        <v>18</v>
      </c>
      <c r="Q8" s="106" t="s">
        <v>19</v>
      </c>
      <c r="R8" s="120" t="s">
        <v>20</v>
      </c>
      <c r="S8" s="106" t="s">
        <v>21</v>
      </c>
      <c r="T8" s="106" t="s">
        <v>22</v>
      </c>
      <c r="U8" s="106" t="s">
        <v>23</v>
      </c>
      <c r="X8" s="69"/>
      <c r="Y8" s="105"/>
      <c r="Z8" s="105"/>
      <c r="AA8" s="105"/>
      <c r="AB8" s="72" t="s">
        <v>24</v>
      </c>
      <c r="AC8" s="72" t="s">
        <v>25</v>
      </c>
      <c r="AD8" s="72" t="s">
        <v>26</v>
      </c>
      <c r="AE8" s="72" t="s">
        <v>27</v>
      </c>
      <c r="AF8" s="72" t="s">
        <v>28</v>
      </c>
      <c r="AG8" s="72" t="s">
        <v>27</v>
      </c>
      <c r="AH8" s="72" t="s">
        <v>28</v>
      </c>
      <c r="AI8" s="72" t="s">
        <v>27</v>
      </c>
      <c r="AJ8" s="72" t="s">
        <v>28</v>
      </c>
      <c r="AK8" s="72" t="s">
        <v>27</v>
      </c>
      <c r="AL8" s="72" t="s">
        <v>28</v>
      </c>
      <c r="AM8" s="73" t="s">
        <v>27</v>
      </c>
    </row>
    <row r="9" spans="1:39" ht="44.25" customHeight="1">
      <c r="B9" s="107"/>
      <c r="C9" s="109"/>
      <c r="D9" s="112"/>
      <c r="E9" s="113"/>
      <c r="F9" s="107"/>
      <c r="G9" s="107"/>
      <c r="H9" s="122"/>
      <c r="I9" s="122"/>
      <c r="J9" s="122"/>
      <c r="K9" s="122"/>
      <c r="L9" s="120"/>
      <c r="M9" s="120"/>
      <c r="N9" s="120"/>
      <c r="O9" s="121"/>
      <c r="P9" s="120"/>
      <c r="Q9" s="123"/>
      <c r="R9" s="120"/>
      <c r="S9" s="107"/>
      <c r="T9" s="123"/>
      <c r="U9" s="123"/>
      <c r="W9" s="12"/>
      <c r="X9" s="69"/>
      <c r="Y9" s="74" t="str">
        <f>+D5</f>
        <v>Thiết kế quảng cáo truyền hình</v>
      </c>
      <c r="Z9" s="75" t="str">
        <f>+P5</f>
        <v>Nhóm:  01</v>
      </c>
      <c r="AA9" s="76">
        <f>+$AJ$9+$AL$9+$AH$9</f>
        <v>1</v>
      </c>
      <c r="AB9" s="70">
        <f>COUNTIF($T$10:$T$61,"Khiển trách")</f>
        <v>0</v>
      </c>
      <c r="AC9" s="70">
        <f>COUNTIF($T$10:$T$61,"Cảnh cáo")</f>
        <v>0</v>
      </c>
      <c r="AD9" s="70">
        <f>COUNTIF($T$10:$T$61,"Đình chỉ thi")</f>
        <v>0</v>
      </c>
      <c r="AE9" s="77">
        <f>+($AB$9+$AC$9+$AD$9)/$AA$9*100%</f>
        <v>0</v>
      </c>
      <c r="AF9" s="70">
        <f>SUM(COUNTIF($T$10:$T$59,"Vắng"),COUNTIF($T$10:$T$59,"Vắng có phép"))</f>
        <v>0</v>
      </c>
      <c r="AG9" s="78">
        <f>+$AF$9/$AA$9</f>
        <v>0</v>
      </c>
      <c r="AH9" s="79">
        <f>COUNTIF($X$10:$X$59,"Thi lại")</f>
        <v>0</v>
      </c>
      <c r="AI9" s="78">
        <f>+$AH$9/$AA$9</f>
        <v>0</v>
      </c>
      <c r="AJ9" s="79">
        <f>COUNTIF($X$10:$X$60,"Học lại")</f>
        <v>0</v>
      </c>
      <c r="AK9" s="78">
        <f>+$AJ$9/$AA$9</f>
        <v>0</v>
      </c>
      <c r="AL9" s="70">
        <f>COUNTIF($X$11:$X$60,"Đạt")</f>
        <v>1</v>
      </c>
      <c r="AM9" s="77">
        <f>+$AL$9/$AA$9</f>
        <v>1</v>
      </c>
    </row>
    <row r="10" spans="1:39" ht="14.25" customHeight="1">
      <c r="B10" s="124" t="s">
        <v>29</v>
      </c>
      <c r="C10" s="125"/>
      <c r="D10" s="125"/>
      <c r="E10" s="125"/>
      <c r="F10" s="125"/>
      <c r="G10" s="126"/>
      <c r="H10" s="13">
        <v>10</v>
      </c>
      <c r="I10" s="13">
        <v>30</v>
      </c>
      <c r="J10" s="14"/>
      <c r="K10" s="13"/>
      <c r="L10" s="15"/>
      <c r="M10" s="16"/>
      <c r="N10" s="16"/>
      <c r="O10" s="17"/>
      <c r="P10" s="66">
        <f>100-(H10+I10+J10+K10)</f>
        <v>60</v>
      </c>
      <c r="Q10" s="107"/>
      <c r="R10" s="18"/>
      <c r="S10" s="18"/>
      <c r="T10" s="107"/>
      <c r="U10" s="107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1:39" ht="37.200000000000003" customHeight="1">
      <c r="B11" s="19">
        <v>1</v>
      </c>
      <c r="C11" s="20" t="s">
        <v>108</v>
      </c>
      <c r="D11" s="21" t="s">
        <v>109</v>
      </c>
      <c r="E11" s="22" t="s">
        <v>110</v>
      </c>
      <c r="F11" s="23"/>
      <c r="G11" s="20" t="s">
        <v>63</v>
      </c>
      <c r="H11" s="24">
        <v>10</v>
      </c>
      <c r="I11" s="24">
        <v>8</v>
      </c>
      <c r="J11" s="24" t="s">
        <v>30</v>
      </c>
      <c r="K11" s="24" t="s">
        <v>30</v>
      </c>
      <c r="L11" s="25"/>
      <c r="M11" s="25"/>
      <c r="N11" s="25"/>
      <c r="O11" s="87"/>
      <c r="P11" s="26">
        <v>7.5</v>
      </c>
      <c r="Q11" s="27">
        <f>ROUND(SUMPRODUCT(H11:P11,$H$10:$P$10)/100,1)</f>
        <v>7.9</v>
      </c>
      <c r="R11" s="28" t="str">
        <f t="shared" ref="R11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8" t="str">
        <f t="shared" ref="S11" si="1">IF($Q11&lt;4,"Kém",IF(AND($Q11&gt;=4,$Q11&lt;=5.4),"Trung bình yếu",IF(AND($Q11&gt;=5.5,$Q11&lt;=6.9),"Trung bình",IF(AND($Q11&gt;=7,$Q11&lt;=8.4),"Khá",IF(AND($Q11&gt;=8.5,$Q11&lt;=10),"Giỏi","")))))</f>
        <v>Khá</v>
      </c>
      <c r="T11" s="92" t="str">
        <f>+IF(OR($H11=0,$I11=0,$J11=0,$K11=0),"Không đủ ĐKDT","")</f>
        <v/>
      </c>
      <c r="U11" s="29"/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1:39" ht="9" customHeight="1">
      <c r="A12" s="2"/>
      <c r="B12" s="45"/>
      <c r="C12" s="46"/>
      <c r="D12" s="46"/>
      <c r="E12" s="47"/>
      <c r="F12" s="47"/>
      <c r="G12" s="47"/>
      <c r="H12" s="48"/>
      <c r="I12" s="49"/>
      <c r="J12" s="49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3"/>
    </row>
    <row r="13" spans="1:39" ht="16.8">
      <c r="A13" s="2"/>
      <c r="B13" s="127" t="s">
        <v>31</v>
      </c>
      <c r="C13" s="127"/>
      <c r="D13" s="46"/>
      <c r="E13" s="47"/>
      <c r="F13" s="47"/>
      <c r="G13" s="47"/>
      <c r="H13" s="48"/>
      <c r="I13" s="49"/>
      <c r="J13" s="49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3"/>
    </row>
    <row r="14" spans="1:39" ht="16.5" customHeight="1">
      <c r="A14" s="2"/>
      <c r="B14" s="51" t="s">
        <v>32</v>
      </c>
      <c r="C14" s="51"/>
      <c r="D14" s="52">
        <f>+$AA$9</f>
        <v>1</v>
      </c>
      <c r="E14" s="53" t="s">
        <v>33</v>
      </c>
      <c r="F14" s="119" t="s">
        <v>34</v>
      </c>
      <c r="G14" s="119"/>
      <c r="H14" s="119"/>
      <c r="I14" s="119"/>
      <c r="J14" s="119"/>
      <c r="K14" s="119"/>
      <c r="L14" s="119"/>
      <c r="M14" s="119"/>
      <c r="N14" s="119"/>
      <c r="O14" s="119"/>
      <c r="P14" s="54">
        <f>$AA$9 -COUNTIF($T$10:$T$191,"Vắng") -COUNTIF($T$10:$T$191,"Vắng có phép") - COUNTIF($T$10:$T$191,"Đình chỉ thi") - COUNTIF($T$10:$T$191,"Không đủ ĐKDT")</f>
        <v>1</v>
      </c>
      <c r="Q14" s="54"/>
      <c r="R14" s="54"/>
      <c r="S14" s="55"/>
      <c r="T14" s="56" t="s">
        <v>33</v>
      </c>
      <c r="U14" s="55"/>
      <c r="V14" s="3"/>
    </row>
    <row r="15" spans="1:39" ht="16.5" customHeight="1">
      <c r="A15" s="2"/>
      <c r="B15" s="51" t="s">
        <v>35</v>
      </c>
      <c r="C15" s="51"/>
      <c r="D15" s="52">
        <f>+$AL$9</f>
        <v>1</v>
      </c>
      <c r="E15" s="53" t="s">
        <v>33</v>
      </c>
      <c r="F15" s="119" t="s">
        <v>36</v>
      </c>
      <c r="G15" s="119"/>
      <c r="H15" s="119"/>
      <c r="I15" s="119"/>
      <c r="J15" s="119"/>
      <c r="K15" s="119"/>
      <c r="L15" s="119"/>
      <c r="M15" s="119"/>
      <c r="N15" s="119"/>
      <c r="O15" s="119"/>
      <c r="P15" s="57">
        <f>COUNTIF($T$10:$T$67,"Vắng")</f>
        <v>0</v>
      </c>
      <c r="Q15" s="57"/>
      <c r="R15" s="57"/>
      <c r="S15" s="58"/>
      <c r="T15" s="56" t="s">
        <v>33</v>
      </c>
      <c r="U15" s="58"/>
      <c r="V15" s="3"/>
    </row>
    <row r="16" spans="1:39" ht="16.5" customHeight="1">
      <c r="A16" s="2"/>
      <c r="B16" s="51" t="s">
        <v>50</v>
      </c>
      <c r="C16" s="51"/>
      <c r="D16" s="67">
        <f>COUNTIF(X11:X11,"Học lại")</f>
        <v>0</v>
      </c>
      <c r="E16" s="53" t="s">
        <v>33</v>
      </c>
      <c r="F16" s="119" t="s">
        <v>51</v>
      </c>
      <c r="G16" s="119"/>
      <c r="H16" s="119"/>
      <c r="I16" s="119"/>
      <c r="J16" s="119"/>
      <c r="K16" s="119"/>
      <c r="L16" s="119"/>
      <c r="M16" s="119"/>
      <c r="N16" s="119"/>
      <c r="O16" s="119"/>
      <c r="P16" s="54">
        <f>COUNTIF($T$10:$T$67,"Vắng có phép")</f>
        <v>0</v>
      </c>
      <c r="Q16" s="54"/>
      <c r="R16" s="54"/>
      <c r="S16" s="55"/>
      <c r="T16" s="56" t="s">
        <v>33</v>
      </c>
      <c r="U16" s="55"/>
      <c r="V16" s="3"/>
    </row>
    <row r="17" spans="1:39" ht="3" customHeight="1">
      <c r="A17" s="2"/>
      <c r="B17" s="45"/>
      <c r="C17" s="46"/>
      <c r="D17" s="46"/>
      <c r="E17" s="47"/>
      <c r="F17" s="47"/>
      <c r="G17" s="47"/>
      <c r="H17" s="48"/>
      <c r="I17" s="49"/>
      <c r="J17" s="49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3"/>
    </row>
    <row r="18" spans="1:39">
      <c r="B18" s="89" t="s">
        <v>52</v>
      </c>
      <c r="C18" s="89"/>
      <c r="D18" s="90">
        <f>COUNTIF(X11:X11,"Thi lại")</f>
        <v>0</v>
      </c>
      <c r="E18" s="91" t="s">
        <v>33</v>
      </c>
      <c r="F18" s="3"/>
      <c r="G18" s="3"/>
      <c r="H18" s="3"/>
      <c r="I18" s="3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3"/>
    </row>
    <row r="19" spans="1:39" ht="24.75" customHeight="1">
      <c r="B19" s="89"/>
      <c r="C19" s="89"/>
      <c r="D19" s="90"/>
      <c r="E19" s="91"/>
      <c r="F19" s="3"/>
      <c r="G19" s="3"/>
      <c r="H19" s="3"/>
      <c r="I19" s="3"/>
      <c r="J19" s="128" t="s">
        <v>85</v>
      </c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3"/>
    </row>
    <row r="20" spans="1:39">
      <c r="A20" s="59"/>
      <c r="B20" s="129" t="s">
        <v>37</v>
      </c>
      <c r="C20" s="129"/>
      <c r="D20" s="129"/>
      <c r="E20" s="129"/>
      <c r="F20" s="129"/>
      <c r="G20" s="129"/>
      <c r="H20" s="129"/>
      <c r="I20" s="60"/>
      <c r="J20" s="130" t="s">
        <v>38</v>
      </c>
      <c r="K20" s="130"/>
      <c r="L20" s="130"/>
      <c r="M20" s="130"/>
      <c r="N20" s="130"/>
      <c r="O20" s="130"/>
      <c r="P20" s="130"/>
      <c r="Q20" s="130"/>
      <c r="R20" s="130"/>
      <c r="S20" s="130"/>
      <c r="T20" s="130"/>
      <c r="U20" s="130"/>
      <c r="V20" s="3"/>
    </row>
    <row r="21" spans="1:39" ht="4.5" customHeight="1">
      <c r="A21" s="2"/>
      <c r="B21" s="45"/>
      <c r="C21" s="61"/>
      <c r="D21" s="61"/>
      <c r="E21" s="62"/>
      <c r="F21" s="62"/>
      <c r="G21" s="62"/>
      <c r="H21" s="63"/>
      <c r="I21" s="64"/>
      <c r="J21" s="64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1:39" s="2" customFormat="1">
      <c r="B22" s="129" t="s">
        <v>39</v>
      </c>
      <c r="C22" s="129"/>
      <c r="D22" s="131" t="s">
        <v>40</v>
      </c>
      <c r="E22" s="131"/>
      <c r="F22" s="131"/>
      <c r="G22" s="131"/>
      <c r="H22" s="131"/>
      <c r="I22" s="64"/>
      <c r="J22" s="64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3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/>
      <c r="AJ22" s="68"/>
      <c r="AK22" s="68"/>
      <c r="AL22" s="68"/>
      <c r="AM22" s="68"/>
    </row>
    <row r="23" spans="1:39" s="2" customFormat="1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</row>
    <row r="24" spans="1:39" s="2" customFormat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</row>
    <row r="25" spans="1:39" s="2" customFormat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</row>
    <row r="26" spans="1:39" s="2" customForma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</row>
    <row r="27" spans="1:39" s="2" customForma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</row>
    <row r="28" spans="1:39" s="2" customFormat="1" ht="18" customHeight="1">
      <c r="A28" s="1"/>
      <c r="B28" s="132" t="s">
        <v>83</v>
      </c>
      <c r="C28" s="132"/>
      <c r="D28" s="132" t="s">
        <v>84</v>
      </c>
      <c r="E28" s="132"/>
      <c r="F28" s="132"/>
      <c r="G28" s="132"/>
      <c r="H28" s="132"/>
      <c r="I28" s="132"/>
      <c r="J28" s="132" t="s">
        <v>41</v>
      </c>
      <c r="K28" s="132"/>
      <c r="L28" s="132"/>
      <c r="M28" s="132"/>
      <c r="N28" s="132"/>
      <c r="O28" s="132"/>
      <c r="P28" s="132"/>
      <c r="Q28" s="132"/>
      <c r="R28" s="132"/>
      <c r="S28" s="132"/>
      <c r="T28" s="132"/>
      <c r="U28" s="132"/>
      <c r="V28" s="3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</row>
    <row r="29" spans="1:39" s="2" customFormat="1" ht="4.5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</row>
  </sheetData>
  <sheetProtection formatCells="0" formatColumns="0" formatRows="0" insertColumns="0" insertRows="0" insertHyperlinks="0" deleteColumns="0" deleteRows="0" sort="0" autoFilter="0" pivotTables="0"/>
  <autoFilter ref="A9:AM11">
    <filterColumn colId="3" showButton="0"/>
  </autoFilter>
  <mergeCells count="53">
    <mergeCell ref="T8:T10"/>
    <mergeCell ref="U8:U10"/>
    <mergeCell ref="H1:K1"/>
    <mergeCell ref="L1:U1"/>
    <mergeCell ref="B2:G2"/>
    <mergeCell ref="H2:U2"/>
    <mergeCell ref="B3:G3"/>
    <mergeCell ref="H3:U3"/>
    <mergeCell ref="AJ5:AK7"/>
    <mergeCell ref="AL5:AM7"/>
    <mergeCell ref="Y5:Y8"/>
    <mergeCell ref="Z5:Z8"/>
    <mergeCell ref="AA5:AA8"/>
    <mergeCell ref="B10:G10"/>
    <mergeCell ref="B13:C13"/>
    <mergeCell ref="AB5:AE7"/>
    <mergeCell ref="AF5:AG7"/>
    <mergeCell ref="AH5:AI7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Q8:Q10"/>
    <mergeCell ref="R8:R9"/>
    <mergeCell ref="F15:O15"/>
    <mergeCell ref="F16:O16"/>
    <mergeCell ref="J18:U18"/>
    <mergeCell ref="F14:O14"/>
    <mergeCell ref="M8:M9"/>
    <mergeCell ref="N8:N9"/>
    <mergeCell ref="O8:O9"/>
    <mergeCell ref="P8:P9"/>
    <mergeCell ref="G8:G9"/>
    <mergeCell ref="H8:H9"/>
    <mergeCell ref="I8:I9"/>
    <mergeCell ref="J8:J9"/>
    <mergeCell ref="K8:K9"/>
    <mergeCell ref="L8:L9"/>
    <mergeCell ref="B28:C28"/>
    <mergeCell ref="D28:I28"/>
    <mergeCell ref="J28:U28"/>
    <mergeCell ref="J19:U19"/>
    <mergeCell ref="B20:H20"/>
    <mergeCell ref="J20:U20"/>
    <mergeCell ref="B22:C22"/>
    <mergeCell ref="D22:H22"/>
  </mergeCells>
  <conditionalFormatting sqref="H11:N11 P11">
    <cfRule type="cellIs" dxfId="11" priority="3" operator="greaterThan">
      <formula>10</formula>
    </cfRule>
  </conditionalFormatting>
  <conditionalFormatting sqref="O1:O1048576">
    <cfRule type="duplicateValues" dxfId="10" priority="2"/>
  </conditionalFormatting>
  <conditionalFormatting sqref="C1:C1048576">
    <cfRule type="duplicateValues" dxfId="9" priority="1"/>
  </conditionalFormatting>
  <dataValidations count="1">
    <dataValidation allowBlank="1" showInputMessage="1" showErrorMessage="1" errorTitle="Không xóa dữ liệu" error="Không xóa dữ liệu" prompt="Không xóa dữ liệu" sqref="D16 X11 Y3:AM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M32"/>
  <sheetViews>
    <sheetView workbookViewId="0">
      <pane ySplit="4" topLeftCell="A5" activePane="bottomLeft" state="frozen"/>
      <selection activeCell="G20" sqref="G20"/>
      <selection pane="bottomLeft" activeCell="G20" sqref="G20"/>
    </sheetView>
  </sheetViews>
  <sheetFormatPr defaultColWidth="9" defaultRowHeight="15.6"/>
  <cols>
    <col min="1" max="1" width="0.6328125" style="1" customWidth="1"/>
    <col min="2" max="2" width="4" style="1" customWidth="1"/>
    <col min="3" max="3" width="10.6328125" style="1" customWidth="1"/>
    <col min="4" max="4" width="10.26953125" style="1" bestFit="1" customWidth="1"/>
    <col min="5" max="5" width="7.90625" style="1" customWidth="1"/>
    <col min="6" max="6" width="9.36328125" style="1" hidden="1" customWidth="1"/>
    <col min="7" max="7" width="10.54296875" style="1" bestFit="1" customWidth="1"/>
    <col min="8" max="9" width="4.36328125" style="1" customWidth="1"/>
    <col min="10" max="11" width="4.36328125" style="1" hidden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9.08984375" style="1" hidden="1" customWidth="1"/>
    <col min="16" max="16" width="4.26953125" style="1" customWidth="1"/>
    <col min="17" max="17" width="6.453125" style="1" customWidth="1"/>
    <col min="18" max="18" width="6.453125" style="1" hidden="1" customWidth="1"/>
    <col min="19" max="19" width="11.90625" style="1" hidden="1" customWidth="1"/>
    <col min="20" max="20" width="13.6328125" style="1" customWidth="1"/>
    <col min="21" max="21" width="5.7265625" style="1" hidden="1" customWidth="1"/>
    <col min="22" max="22" width="6.453125" style="1" customWidth="1"/>
    <col min="23" max="23" width="6.453125" style="2" customWidth="1"/>
    <col min="24" max="24" width="9" style="68"/>
    <col min="25" max="25" width="9.08984375" style="68" bestFit="1" customWidth="1"/>
    <col min="26" max="26" width="9" style="68"/>
    <col min="27" max="27" width="10.36328125" style="68" bestFit="1" customWidth="1"/>
    <col min="28" max="28" width="9.08984375" style="68" bestFit="1" customWidth="1"/>
    <col min="29" max="39" width="9" style="68"/>
    <col min="40" max="16384" width="9" style="1"/>
  </cols>
  <sheetData>
    <row r="1" spans="1:39" ht="25.2" hidden="1">
      <c r="H1" s="100" t="s">
        <v>0</v>
      </c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1:39" ht="27.75" customHeight="1">
      <c r="B2" s="101" t="s">
        <v>1</v>
      </c>
      <c r="C2" s="101"/>
      <c r="D2" s="101"/>
      <c r="E2" s="101"/>
      <c r="F2" s="101"/>
      <c r="G2" s="101"/>
      <c r="H2" s="102" t="s">
        <v>87</v>
      </c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3"/>
    </row>
    <row r="3" spans="1:39" ht="25.5" customHeight="1">
      <c r="B3" s="103" t="s">
        <v>2</v>
      </c>
      <c r="C3" s="103"/>
      <c r="D3" s="103"/>
      <c r="E3" s="103"/>
      <c r="F3" s="103"/>
      <c r="G3" s="103"/>
      <c r="H3" s="104" t="s">
        <v>55</v>
      </c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4"/>
      <c r="W3" s="5"/>
      <c r="AE3" s="69"/>
      <c r="AF3" s="70"/>
      <c r="AG3" s="69"/>
      <c r="AH3" s="69"/>
      <c r="AI3" s="69"/>
      <c r="AJ3" s="70"/>
      <c r="AK3" s="69"/>
    </row>
    <row r="4" spans="1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1:39" ht="23.25" customHeight="1">
      <c r="B5" s="116" t="s">
        <v>3</v>
      </c>
      <c r="C5" s="116"/>
      <c r="D5" s="117" t="s">
        <v>86</v>
      </c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8" t="s">
        <v>53</v>
      </c>
      <c r="Q5" s="118"/>
      <c r="R5" s="118"/>
      <c r="S5" s="118"/>
      <c r="T5" s="118"/>
      <c r="U5" s="118"/>
      <c r="X5" s="69"/>
      <c r="Y5" s="105" t="s">
        <v>49</v>
      </c>
      <c r="Z5" s="105" t="s">
        <v>9</v>
      </c>
      <c r="AA5" s="105" t="s">
        <v>48</v>
      </c>
      <c r="AB5" s="105" t="s">
        <v>47</v>
      </c>
      <c r="AC5" s="105"/>
      <c r="AD5" s="105"/>
      <c r="AE5" s="105"/>
      <c r="AF5" s="105" t="s">
        <v>46</v>
      </c>
      <c r="AG5" s="105"/>
      <c r="AH5" s="105" t="s">
        <v>44</v>
      </c>
      <c r="AI5" s="105"/>
      <c r="AJ5" s="105" t="s">
        <v>45</v>
      </c>
      <c r="AK5" s="105"/>
      <c r="AL5" s="105" t="s">
        <v>43</v>
      </c>
      <c r="AM5" s="105"/>
    </row>
    <row r="6" spans="1:39" ht="17.25" customHeight="1">
      <c r="B6" s="114" t="s">
        <v>4</v>
      </c>
      <c r="C6" s="114"/>
      <c r="D6" s="9"/>
      <c r="G6" s="115" t="s">
        <v>54</v>
      </c>
      <c r="H6" s="115"/>
      <c r="I6" s="115"/>
      <c r="J6" s="115"/>
      <c r="K6" s="115"/>
      <c r="L6" s="115"/>
      <c r="M6" s="115"/>
      <c r="N6" s="115"/>
      <c r="O6" s="115"/>
      <c r="P6" s="115" t="s">
        <v>42</v>
      </c>
      <c r="Q6" s="115"/>
      <c r="R6" s="115"/>
      <c r="S6" s="115"/>
      <c r="T6" s="115"/>
      <c r="U6" s="115"/>
      <c r="X6" s="69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</row>
    <row r="7" spans="1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</row>
    <row r="8" spans="1:39" ht="44.25" customHeight="1">
      <c r="B8" s="106" t="s">
        <v>5</v>
      </c>
      <c r="C8" s="108" t="s">
        <v>6</v>
      </c>
      <c r="D8" s="110" t="s">
        <v>7</v>
      </c>
      <c r="E8" s="111"/>
      <c r="F8" s="106" t="s">
        <v>8</v>
      </c>
      <c r="G8" s="106" t="s">
        <v>9</v>
      </c>
      <c r="H8" s="122" t="s">
        <v>10</v>
      </c>
      <c r="I8" s="122" t="s">
        <v>11</v>
      </c>
      <c r="J8" s="122" t="s">
        <v>12</v>
      </c>
      <c r="K8" s="122" t="s">
        <v>13</v>
      </c>
      <c r="L8" s="120" t="s">
        <v>14</v>
      </c>
      <c r="M8" s="120" t="s">
        <v>15</v>
      </c>
      <c r="N8" s="120" t="s">
        <v>16</v>
      </c>
      <c r="O8" s="121" t="s">
        <v>17</v>
      </c>
      <c r="P8" s="120" t="s">
        <v>18</v>
      </c>
      <c r="Q8" s="106" t="s">
        <v>19</v>
      </c>
      <c r="R8" s="120" t="s">
        <v>20</v>
      </c>
      <c r="S8" s="106" t="s">
        <v>21</v>
      </c>
      <c r="T8" s="106" t="s">
        <v>22</v>
      </c>
      <c r="U8" s="106" t="s">
        <v>23</v>
      </c>
      <c r="X8" s="69"/>
      <c r="Y8" s="105"/>
      <c r="Z8" s="105"/>
      <c r="AA8" s="105"/>
      <c r="AB8" s="72" t="s">
        <v>24</v>
      </c>
      <c r="AC8" s="72" t="s">
        <v>25</v>
      </c>
      <c r="AD8" s="72" t="s">
        <v>26</v>
      </c>
      <c r="AE8" s="72" t="s">
        <v>27</v>
      </c>
      <c r="AF8" s="72" t="s">
        <v>28</v>
      </c>
      <c r="AG8" s="72" t="s">
        <v>27</v>
      </c>
      <c r="AH8" s="72" t="s">
        <v>28</v>
      </c>
      <c r="AI8" s="72" t="s">
        <v>27</v>
      </c>
      <c r="AJ8" s="72" t="s">
        <v>28</v>
      </c>
      <c r="AK8" s="72" t="s">
        <v>27</v>
      </c>
      <c r="AL8" s="72" t="s">
        <v>28</v>
      </c>
      <c r="AM8" s="73" t="s">
        <v>27</v>
      </c>
    </row>
    <row r="9" spans="1:39" ht="44.25" customHeight="1">
      <c r="B9" s="107"/>
      <c r="C9" s="109"/>
      <c r="D9" s="112"/>
      <c r="E9" s="113"/>
      <c r="F9" s="107"/>
      <c r="G9" s="107"/>
      <c r="H9" s="122"/>
      <c r="I9" s="122"/>
      <c r="J9" s="122"/>
      <c r="K9" s="122"/>
      <c r="L9" s="120"/>
      <c r="M9" s="120"/>
      <c r="N9" s="120"/>
      <c r="O9" s="121"/>
      <c r="P9" s="120"/>
      <c r="Q9" s="123"/>
      <c r="R9" s="120"/>
      <c r="S9" s="107"/>
      <c r="T9" s="123"/>
      <c r="U9" s="123"/>
      <c r="W9" s="12"/>
      <c r="X9" s="69"/>
      <c r="Y9" s="74" t="str">
        <f>+D5</f>
        <v>Thiết kế đồ họa cơ bản</v>
      </c>
      <c r="Z9" s="75" t="str">
        <f>+P5</f>
        <v>Nhóm:  01</v>
      </c>
      <c r="AA9" s="76">
        <f>+$AJ$9+$AL$9+$AH$9</f>
        <v>4</v>
      </c>
      <c r="AB9" s="70">
        <f>COUNTIF($T$10:$T$64,"Khiển trách")</f>
        <v>0</v>
      </c>
      <c r="AC9" s="70">
        <f>COUNTIF($T$10:$T$64,"Cảnh cáo")</f>
        <v>0</v>
      </c>
      <c r="AD9" s="70">
        <f>COUNTIF($T$10:$T$64,"Đình chỉ thi")</f>
        <v>0</v>
      </c>
      <c r="AE9" s="77">
        <f>+($AB$9+$AC$9+$AD$9)/$AA$9*100%</f>
        <v>0</v>
      </c>
      <c r="AF9" s="70">
        <f>SUM(COUNTIF($T$10:$T$62,"Vắng"),COUNTIF($T$10:$T$62,"Vắng có phép"))</f>
        <v>0</v>
      </c>
      <c r="AG9" s="78">
        <f>+$AF$9/$AA$9</f>
        <v>0</v>
      </c>
      <c r="AH9" s="79">
        <f>COUNTIF($X$10:$X$62,"Thi lại")</f>
        <v>0</v>
      </c>
      <c r="AI9" s="78">
        <f>+$AH$9/$AA$9</f>
        <v>0</v>
      </c>
      <c r="AJ9" s="79">
        <f>COUNTIF($X$10:$X$63,"Học lại")</f>
        <v>0</v>
      </c>
      <c r="AK9" s="78">
        <f>+$AJ$9/$AA$9</f>
        <v>0</v>
      </c>
      <c r="AL9" s="70">
        <f>COUNTIF($X$11:$X$63,"Đạt")</f>
        <v>4</v>
      </c>
      <c r="AM9" s="77">
        <f>+$AL$9/$AA$9</f>
        <v>1</v>
      </c>
    </row>
    <row r="10" spans="1:39" ht="14.25" customHeight="1">
      <c r="B10" s="124" t="s">
        <v>29</v>
      </c>
      <c r="C10" s="125"/>
      <c r="D10" s="125"/>
      <c r="E10" s="125"/>
      <c r="F10" s="125"/>
      <c r="G10" s="126"/>
      <c r="H10" s="13">
        <v>10</v>
      </c>
      <c r="I10" s="13">
        <v>30</v>
      </c>
      <c r="J10" s="14"/>
      <c r="K10" s="13"/>
      <c r="L10" s="15"/>
      <c r="M10" s="16"/>
      <c r="N10" s="16"/>
      <c r="O10" s="17"/>
      <c r="P10" s="66">
        <f>100-(H10+I10+J10+K10)</f>
        <v>60</v>
      </c>
      <c r="Q10" s="107"/>
      <c r="R10" s="18"/>
      <c r="S10" s="18"/>
      <c r="T10" s="107"/>
      <c r="U10" s="107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1:39" ht="18.75" customHeight="1">
      <c r="B11" s="19">
        <v>1</v>
      </c>
      <c r="C11" s="20" t="s">
        <v>96</v>
      </c>
      <c r="D11" s="21" t="s">
        <v>97</v>
      </c>
      <c r="E11" s="22" t="s">
        <v>58</v>
      </c>
      <c r="F11" s="23"/>
      <c r="G11" s="20" t="s">
        <v>98</v>
      </c>
      <c r="H11" s="24">
        <v>10</v>
      </c>
      <c r="I11" s="24">
        <v>7.5</v>
      </c>
      <c r="J11" s="24" t="s">
        <v>30</v>
      </c>
      <c r="K11" s="24" t="s">
        <v>30</v>
      </c>
      <c r="L11" s="25"/>
      <c r="M11" s="25"/>
      <c r="N11" s="25"/>
      <c r="O11" s="87"/>
      <c r="P11" s="26">
        <v>7.5</v>
      </c>
      <c r="Q11" s="27">
        <f>ROUND(SUMPRODUCT(H11:P11,$H$10:$P$10)/100,1)</f>
        <v>7.8</v>
      </c>
      <c r="R11" s="28" t="str">
        <f t="shared" ref="R11:R14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8" t="str">
        <f t="shared" ref="S11:S14" si="1">IF($Q11&lt;4,"Kém",IF(AND($Q11&gt;=4,$Q11&lt;=5.4),"Trung bình yếu",IF(AND($Q11&gt;=5.5,$Q11&lt;=6.9),"Trung bình",IF(AND($Q11&gt;=7,$Q11&lt;=8.4),"Khá",IF(AND($Q11&gt;=8.5,$Q11&lt;=10),"Giỏi","")))))</f>
        <v>Khá</v>
      </c>
      <c r="T11" s="92" t="str">
        <f>+IF(OR($H11=0,$I11=0,$J11=0,$K11=0),"Không đủ ĐKDT","")</f>
        <v/>
      </c>
      <c r="U11" s="29"/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1:39" ht="18.75" customHeight="1">
      <c r="B12" s="31">
        <v>2</v>
      </c>
      <c r="C12" s="32" t="s">
        <v>99</v>
      </c>
      <c r="D12" s="33" t="s">
        <v>100</v>
      </c>
      <c r="E12" s="34" t="s">
        <v>101</v>
      </c>
      <c r="F12" s="35"/>
      <c r="G12" s="32" t="s">
        <v>102</v>
      </c>
      <c r="H12" s="36">
        <v>10</v>
      </c>
      <c r="I12" s="36">
        <v>8</v>
      </c>
      <c r="J12" s="36" t="s">
        <v>30</v>
      </c>
      <c r="K12" s="36" t="s">
        <v>30</v>
      </c>
      <c r="L12" s="37"/>
      <c r="M12" s="37"/>
      <c r="N12" s="37"/>
      <c r="O12" s="88"/>
      <c r="P12" s="38">
        <v>7.5</v>
      </c>
      <c r="Q12" s="39">
        <f>ROUND(SUMPRODUCT(H12:P12,$H$10:$P$10)/100,1)</f>
        <v>7.9</v>
      </c>
      <c r="R12" s="40" t="str">
        <f t="shared" si="0"/>
        <v>B</v>
      </c>
      <c r="S12" s="41" t="str">
        <f t="shared" si="1"/>
        <v>Khá</v>
      </c>
      <c r="T12" s="42" t="str">
        <f>+IF(OR($H12=0,$I12=0,$J12=0,$K12=0),"Không đủ ĐKDT","")</f>
        <v/>
      </c>
      <c r="U12" s="43"/>
      <c r="V12" s="3"/>
      <c r="W12" s="30"/>
      <c r="X12" s="81" t="str">
        <f t="shared" ref="X12:X14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1:39" ht="18.75" customHeight="1">
      <c r="B13" s="31">
        <v>3</v>
      </c>
      <c r="C13" s="32" t="s">
        <v>103</v>
      </c>
      <c r="D13" s="33" t="s">
        <v>104</v>
      </c>
      <c r="E13" s="34" t="s">
        <v>105</v>
      </c>
      <c r="F13" s="35"/>
      <c r="G13" s="32" t="s">
        <v>94</v>
      </c>
      <c r="H13" s="36">
        <v>10</v>
      </c>
      <c r="I13" s="36">
        <v>7.5</v>
      </c>
      <c r="J13" s="36" t="s">
        <v>30</v>
      </c>
      <c r="K13" s="36" t="s">
        <v>30</v>
      </c>
      <c r="L13" s="44"/>
      <c r="M13" s="44"/>
      <c r="N13" s="44"/>
      <c r="O13" s="88"/>
      <c r="P13" s="38">
        <v>7.5</v>
      </c>
      <c r="Q13" s="39">
        <f t="shared" ref="Q13:Q14" si="3">ROUND(SUMPRODUCT(H13:P13,$H$10:$P$10)/100,1)</f>
        <v>7.8</v>
      </c>
      <c r="R13" s="40" t="str">
        <f t="shared" si="0"/>
        <v>B</v>
      </c>
      <c r="S13" s="41" t="str">
        <f t="shared" si="1"/>
        <v>Khá</v>
      </c>
      <c r="T13" s="42" t="str">
        <f t="shared" ref="T13:T14" si="4">+IF(OR($H13=0,$I13=0,$J13=0,$K13=0),"Không đủ ĐKDT","")</f>
        <v/>
      </c>
      <c r="U13" s="43"/>
      <c r="V13" s="3"/>
      <c r="W13" s="30"/>
      <c r="X13" s="81" t="str">
        <f t="shared" si="2"/>
        <v>Đạt</v>
      </c>
      <c r="Y13" s="82"/>
      <c r="Z13" s="82"/>
      <c r="AA13" s="93"/>
      <c r="AB13" s="71"/>
      <c r="AC13" s="71"/>
      <c r="AD13" s="71"/>
      <c r="AE13" s="84"/>
      <c r="AF13" s="71"/>
      <c r="AG13" s="85"/>
      <c r="AH13" s="86"/>
      <c r="AI13" s="85"/>
      <c r="AJ13" s="86"/>
      <c r="AK13" s="85"/>
      <c r="AL13" s="71"/>
      <c r="AM13" s="84"/>
    </row>
    <row r="14" spans="1:39" ht="18.75" customHeight="1">
      <c r="B14" s="31">
        <v>4</v>
      </c>
      <c r="C14" s="32" t="s">
        <v>106</v>
      </c>
      <c r="D14" s="33" t="s">
        <v>107</v>
      </c>
      <c r="E14" s="34" t="s">
        <v>105</v>
      </c>
      <c r="F14" s="35"/>
      <c r="G14" s="32" t="s">
        <v>94</v>
      </c>
      <c r="H14" s="36">
        <v>10</v>
      </c>
      <c r="I14" s="36">
        <v>7.5</v>
      </c>
      <c r="J14" s="36" t="s">
        <v>30</v>
      </c>
      <c r="K14" s="36" t="s">
        <v>30</v>
      </c>
      <c r="L14" s="44"/>
      <c r="M14" s="44"/>
      <c r="N14" s="44"/>
      <c r="O14" s="88"/>
      <c r="P14" s="38">
        <v>7.5</v>
      </c>
      <c r="Q14" s="39">
        <f t="shared" si="3"/>
        <v>7.8</v>
      </c>
      <c r="R14" s="40" t="str">
        <f t="shared" si="0"/>
        <v>B</v>
      </c>
      <c r="S14" s="41" t="str">
        <f t="shared" si="1"/>
        <v>Khá</v>
      </c>
      <c r="T14" s="42" t="str">
        <f t="shared" si="4"/>
        <v/>
      </c>
      <c r="U14" s="43"/>
      <c r="V14" s="3"/>
      <c r="W14" s="30"/>
      <c r="X14" s="81" t="str">
        <f t="shared" si="2"/>
        <v>Đạt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1:39" ht="9" customHeight="1">
      <c r="A15" s="2"/>
      <c r="B15" s="45"/>
      <c r="C15" s="46"/>
      <c r="D15" s="46"/>
      <c r="E15" s="47"/>
      <c r="F15" s="47"/>
      <c r="G15" s="47"/>
      <c r="H15" s="48"/>
      <c r="I15" s="49"/>
      <c r="J15" s="49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3"/>
    </row>
    <row r="16" spans="1:39" ht="16.8">
      <c r="A16" s="2"/>
      <c r="B16" s="127" t="s">
        <v>31</v>
      </c>
      <c r="C16" s="127"/>
      <c r="D16" s="46"/>
      <c r="E16" s="47"/>
      <c r="F16" s="47"/>
      <c r="G16" s="47"/>
      <c r="H16" s="48"/>
      <c r="I16" s="49"/>
      <c r="J16" s="49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3"/>
    </row>
    <row r="17" spans="1:39" ht="16.5" customHeight="1">
      <c r="A17" s="2"/>
      <c r="B17" s="51" t="s">
        <v>32</v>
      </c>
      <c r="C17" s="51"/>
      <c r="D17" s="52">
        <f>+$AA$9</f>
        <v>4</v>
      </c>
      <c r="E17" s="53" t="s">
        <v>33</v>
      </c>
      <c r="F17" s="119" t="s">
        <v>34</v>
      </c>
      <c r="G17" s="119"/>
      <c r="H17" s="119"/>
      <c r="I17" s="119"/>
      <c r="J17" s="119"/>
      <c r="K17" s="119"/>
      <c r="L17" s="119"/>
      <c r="M17" s="119"/>
      <c r="N17" s="119"/>
      <c r="O17" s="119"/>
      <c r="P17" s="54">
        <f>$AA$9 -COUNTIF($T$10:$T$194,"Vắng") -COUNTIF($T$10:$T$194,"Vắng có phép") - COUNTIF($T$10:$T$194,"Đình chỉ thi") - COUNTIF($T$10:$T$194,"Không đủ ĐKDT")</f>
        <v>4</v>
      </c>
      <c r="Q17" s="54"/>
      <c r="R17" s="54"/>
      <c r="S17" s="55"/>
      <c r="T17" s="56" t="s">
        <v>33</v>
      </c>
      <c r="U17" s="55"/>
      <c r="V17" s="3"/>
    </row>
    <row r="18" spans="1:39" ht="16.5" customHeight="1">
      <c r="A18" s="2"/>
      <c r="B18" s="51" t="s">
        <v>35</v>
      </c>
      <c r="C18" s="51"/>
      <c r="D18" s="52">
        <f>+$AL$9</f>
        <v>4</v>
      </c>
      <c r="E18" s="53" t="s">
        <v>33</v>
      </c>
      <c r="F18" s="119" t="s">
        <v>36</v>
      </c>
      <c r="G18" s="119"/>
      <c r="H18" s="119"/>
      <c r="I18" s="119"/>
      <c r="J18" s="119"/>
      <c r="K18" s="119"/>
      <c r="L18" s="119"/>
      <c r="M18" s="119"/>
      <c r="N18" s="119"/>
      <c r="O18" s="119"/>
      <c r="P18" s="57">
        <f>COUNTIF($T$10:$T$70,"Vắng")</f>
        <v>0</v>
      </c>
      <c r="Q18" s="57"/>
      <c r="R18" s="57"/>
      <c r="S18" s="58"/>
      <c r="T18" s="56" t="s">
        <v>33</v>
      </c>
      <c r="U18" s="58"/>
      <c r="V18" s="3"/>
    </row>
    <row r="19" spans="1:39" ht="16.5" customHeight="1">
      <c r="A19" s="2"/>
      <c r="B19" s="51" t="s">
        <v>50</v>
      </c>
      <c r="C19" s="51"/>
      <c r="D19" s="67">
        <f>COUNTIF(X11:X14,"Học lại")</f>
        <v>0</v>
      </c>
      <c r="E19" s="53" t="s">
        <v>33</v>
      </c>
      <c r="F19" s="119" t="s">
        <v>51</v>
      </c>
      <c r="G19" s="119"/>
      <c r="H19" s="119"/>
      <c r="I19" s="119"/>
      <c r="J19" s="119"/>
      <c r="K19" s="119"/>
      <c r="L19" s="119"/>
      <c r="M19" s="119"/>
      <c r="N19" s="119"/>
      <c r="O19" s="119"/>
      <c r="P19" s="54">
        <f>COUNTIF($T$10:$T$70,"Vắng có phép")</f>
        <v>0</v>
      </c>
      <c r="Q19" s="54"/>
      <c r="R19" s="54"/>
      <c r="S19" s="55"/>
      <c r="T19" s="56" t="s">
        <v>33</v>
      </c>
      <c r="U19" s="55"/>
      <c r="V19" s="3"/>
    </row>
    <row r="20" spans="1:39" ht="3" customHeight="1">
      <c r="A20" s="2"/>
      <c r="B20" s="45"/>
      <c r="C20" s="46"/>
      <c r="D20" s="46"/>
      <c r="E20" s="47"/>
      <c r="F20" s="47"/>
      <c r="G20" s="47"/>
      <c r="H20" s="48"/>
      <c r="I20" s="49"/>
      <c r="J20" s="49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3"/>
    </row>
    <row r="21" spans="1:39">
      <c r="B21" s="89" t="s">
        <v>52</v>
      </c>
      <c r="C21" s="89"/>
      <c r="D21" s="90">
        <f>COUNTIF(X11:X14,"Thi lại")</f>
        <v>0</v>
      </c>
      <c r="E21" s="91" t="s">
        <v>33</v>
      </c>
      <c r="F21" s="3"/>
      <c r="G21" s="3"/>
      <c r="H21" s="3"/>
      <c r="I21" s="3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3"/>
    </row>
    <row r="22" spans="1:39" ht="24.75" customHeight="1">
      <c r="B22" s="89"/>
      <c r="C22" s="89"/>
      <c r="D22" s="90"/>
      <c r="E22" s="91"/>
      <c r="F22" s="3"/>
      <c r="G22" s="3"/>
      <c r="H22" s="3"/>
      <c r="I22" s="3"/>
      <c r="J22" s="128" t="s">
        <v>85</v>
      </c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3"/>
    </row>
    <row r="23" spans="1:39">
      <c r="A23" s="59"/>
      <c r="B23" s="129" t="s">
        <v>37</v>
      </c>
      <c r="C23" s="129"/>
      <c r="D23" s="129"/>
      <c r="E23" s="129"/>
      <c r="F23" s="129"/>
      <c r="G23" s="129"/>
      <c r="H23" s="129"/>
      <c r="I23" s="60"/>
      <c r="J23" s="130" t="s">
        <v>38</v>
      </c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30"/>
      <c r="V23" s="3"/>
    </row>
    <row r="24" spans="1:39" ht="4.5" customHeight="1">
      <c r="A24" s="2"/>
      <c r="B24" s="45"/>
      <c r="C24" s="61"/>
      <c r="D24" s="61"/>
      <c r="E24" s="62"/>
      <c r="F24" s="62"/>
      <c r="G24" s="62"/>
      <c r="H24" s="63"/>
      <c r="I24" s="64"/>
      <c r="J24" s="64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</row>
    <row r="25" spans="1:39" s="2" customFormat="1">
      <c r="B25" s="129" t="s">
        <v>39</v>
      </c>
      <c r="C25" s="129"/>
      <c r="D25" s="131" t="s">
        <v>40</v>
      </c>
      <c r="E25" s="131"/>
      <c r="F25" s="131"/>
      <c r="G25" s="131"/>
      <c r="H25" s="131"/>
      <c r="I25" s="64"/>
      <c r="J25" s="64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3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</row>
    <row r="26" spans="1:39" s="2" customForma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</row>
    <row r="27" spans="1:39" s="2" customForma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</row>
    <row r="28" spans="1:39" s="2" customForma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</row>
    <row r="29" spans="1:39" s="2" customForma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</row>
    <row r="30" spans="1:39" s="2" customForma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</row>
    <row r="31" spans="1:39" s="2" customFormat="1" ht="18" customHeight="1">
      <c r="A31" s="1"/>
      <c r="B31" s="132" t="s">
        <v>83</v>
      </c>
      <c r="C31" s="132"/>
      <c r="D31" s="132" t="s">
        <v>84</v>
      </c>
      <c r="E31" s="132"/>
      <c r="F31" s="132"/>
      <c r="G31" s="132"/>
      <c r="H31" s="132"/>
      <c r="I31" s="132"/>
      <c r="J31" s="132" t="s">
        <v>41</v>
      </c>
      <c r="K31" s="132"/>
      <c r="L31" s="132"/>
      <c r="M31" s="132"/>
      <c r="N31" s="132"/>
      <c r="O31" s="132"/>
      <c r="P31" s="132"/>
      <c r="Q31" s="132"/>
      <c r="R31" s="132"/>
      <c r="S31" s="132"/>
      <c r="T31" s="132"/>
      <c r="U31" s="132"/>
      <c r="V31" s="3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</row>
    <row r="32" spans="1:39" s="2" customFormat="1" ht="4.5" customHeight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</row>
  </sheetData>
  <sheetProtection formatCells="0" formatColumns="0" formatRows="0" insertColumns="0" insertRows="0" insertHyperlinks="0" deleteColumns="0" deleteRows="0" sort="0" autoFilter="0" pivotTables="0"/>
  <autoFilter ref="A9:AM14">
    <filterColumn colId="3" showButton="0"/>
  </autoFilter>
  <mergeCells count="53">
    <mergeCell ref="T8:T10"/>
    <mergeCell ref="U8:U10"/>
    <mergeCell ref="H1:K1"/>
    <mergeCell ref="L1:U1"/>
    <mergeCell ref="B2:G2"/>
    <mergeCell ref="H2:U2"/>
    <mergeCell ref="B3:G3"/>
    <mergeCell ref="H3:U3"/>
    <mergeCell ref="AJ5:AK7"/>
    <mergeCell ref="AL5:AM7"/>
    <mergeCell ref="Y5:Y8"/>
    <mergeCell ref="Z5:Z8"/>
    <mergeCell ref="AA5:AA8"/>
    <mergeCell ref="B10:G10"/>
    <mergeCell ref="B16:C16"/>
    <mergeCell ref="AB5:AE7"/>
    <mergeCell ref="AF5:AG7"/>
    <mergeCell ref="AH5:AI7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Q8:Q10"/>
    <mergeCell ref="R8:R9"/>
    <mergeCell ref="F18:O18"/>
    <mergeCell ref="F19:O19"/>
    <mergeCell ref="J21:U21"/>
    <mergeCell ref="F17:O17"/>
    <mergeCell ref="M8:M9"/>
    <mergeCell ref="N8:N9"/>
    <mergeCell ref="O8:O9"/>
    <mergeCell ref="P8:P9"/>
    <mergeCell ref="G8:G9"/>
    <mergeCell ref="H8:H9"/>
    <mergeCell ref="I8:I9"/>
    <mergeCell ref="J8:J9"/>
    <mergeCell ref="K8:K9"/>
    <mergeCell ref="L8:L9"/>
    <mergeCell ref="B31:C31"/>
    <mergeCell ref="D31:I31"/>
    <mergeCell ref="J31:U31"/>
    <mergeCell ref="J22:U22"/>
    <mergeCell ref="B23:H23"/>
    <mergeCell ref="J23:U23"/>
    <mergeCell ref="B25:C25"/>
    <mergeCell ref="D25:H25"/>
  </mergeCells>
  <conditionalFormatting sqref="H11:N14 P11:P14">
    <cfRule type="cellIs" dxfId="8" priority="3" operator="greaterThan">
      <formula>10</formula>
    </cfRule>
  </conditionalFormatting>
  <conditionalFormatting sqref="O1:O1048576">
    <cfRule type="duplicateValues" dxfId="7" priority="2"/>
  </conditionalFormatting>
  <conditionalFormatting sqref="C1:C1048576">
    <cfRule type="duplicateValues" dxfId="6" priority="1"/>
  </conditionalFormatting>
  <dataValidations count="1">
    <dataValidation allowBlank="1" showInputMessage="1" showErrorMessage="1" errorTitle="Không xóa dữ liệu" error="Không xóa dữ liệu" prompt="Không xóa dữ liệu" sqref="D19 X11:X14 Y3:AM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M30"/>
  <sheetViews>
    <sheetView workbookViewId="0">
      <pane ySplit="4" topLeftCell="A5" activePane="bottomLeft" state="frozen"/>
      <selection activeCell="G20" sqref="G20"/>
      <selection pane="bottomLeft" activeCell="G20" sqref="G20"/>
    </sheetView>
  </sheetViews>
  <sheetFormatPr defaultColWidth="9" defaultRowHeight="15.6"/>
  <cols>
    <col min="1" max="1" width="0.6328125" style="1" customWidth="1"/>
    <col min="2" max="2" width="4" style="1" customWidth="1"/>
    <col min="3" max="3" width="10.6328125" style="1" customWidth="1"/>
    <col min="4" max="4" width="10.54296875" style="1" bestFit="1" customWidth="1"/>
    <col min="5" max="5" width="7.90625" style="1" customWidth="1"/>
    <col min="6" max="6" width="9.36328125" style="1" hidden="1" customWidth="1"/>
    <col min="7" max="7" width="10.54296875" style="1" bestFit="1" customWidth="1"/>
    <col min="8" max="9" width="4.36328125" style="1" customWidth="1"/>
    <col min="10" max="11" width="4.36328125" style="1" hidden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9.08984375" style="1" hidden="1" customWidth="1"/>
    <col min="16" max="16" width="4.26953125" style="1" customWidth="1"/>
    <col min="17" max="17" width="6.453125" style="1" customWidth="1"/>
    <col min="18" max="18" width="6.453125" style="1" hidden="1" customWidth="1"/>
    <col min="19" max="19" width="11.90625" style="1" hidden="1" customWidth="1"/>
    <col min="20" max="20" width="15.26953125" style="1" customWidth="1"/>
    <col min="21" max="21" width="5.7265625" style="1" hidden="1" customWidth="1"/>
    <col min="22" max="22" width="6.453125" style="1" customWidth="1"/>
    <col min="23" max="23" width="6.453125" style="2" customWidth="1"/>
    <col min="24" max="24" width="9" style="68"/>
    <col min="25" max="25" width="9.08984375" style="68" bestFit="1" customWidth="1"/>
    <col min="26" max="26" width="9" style="68"/>
    <col min="27" max="27" width="10.36328125" style="68" bestFit="1" customWidth="1"/>
    <col min="28" max="28" width="9.08984375" style="68" bestFit="1" customWidth="1"/>
    <col min="29" max="39" width="9" style="68"/>
    <col min="40" max="16384" width="9" style="1"/>
  </cols>
  <sheetData>
    <row r="1" spans="1:39" ht="25.2" hidden="1">
      <c r="H1" s="100" t="s">
        <v>0</v>
      </c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1:39" ht="27.75" customHeight="1">
      <c r="B2" s="101" t="s">
        <v>1</v>
      </c>
      <c r="C2" s="101"/>
      <c r="D2" s="101"/>
      <c r="E2" s="101"/>
      <c r="F2" s="101"/>
      <c r="G2" s="101"/>
      <c r="H2" s="102" t="s">
        <v>87</v>
      </c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3"/>
    </row>
    <row r="3" spans="1:39" ht="25.5" customHeight="1">
      <c r="B3" s="103" t="s">
        <v>2</v>
      </c>
      <c r="C3" s="103"/>
      <c r="D3" s="103"/>
      <c r="E3" s="103"/>
      <c r="F3" s="103"/>
      <c r="G3" s="103"/>
      <c r="H3" s="104" t="s">
        <v>55</v>
      </c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4"/>
      <c r="W3" s="5"/>
      <c r="AE3" s="69"/>
      <c r="AF3" s="70"/>
      <c r="AG3" s="69"/>
      <c r="AH3" s="69"/>
      <c r="AI3" s="69"/>
      <c r="AJ3" s="70"/>
      <c r="AK3" s="69"/>
    </row>
    <row r="4" spans="1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1:39" ht="23.25" customHeight="1">
      <c r="B5" s="116" t="s">
        <v>3</v>
      </c>
      <c r="C5" s="116"/>
      <c r="D5" s="117" t="s">
        <v>95</v>
      </c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8" t="s">
        <v>53</v>
      </c>
      <c r="Q5" s="118"/>
      <c r="R5" s="118"/>
      <c r="S5" s="118"/>
      <c r="T5" s="118"/>
      <c r="U5" s="118"/>
      <c r="X5" s="69"/>
      <c r="Y5" s="105" t="s">
        <v>49</v>
      </c>
      <c r="Z5" s="105" t="s">
        <v>9</v>
      </c>
      <c r="AA5" s="105" t="s">
        <v>48</v>
      </c>
      <c r="AB5" s="105" t="s">
        <v>47</v>
      </c>
      <c r="AC5" s="105"/>
      <c r="AD5" s="105"/>
      <c r="AE5" s="105"/>
      <c r="AF5" s="105" t="s">
        <v>46</v>
      </c>
      <c r="AG5" s="105"/>
      <c r="AH5" s="105" t="s">
        <v>44</v>
      </c>
      <c r="AI5" s="105"/>
      <c r="AJ5" s="105" t="s">
        <v>45</v>
      </c>
      <c r="AK5" s="105"/>
      <c r="AL5" s="105" t="s">
        <v>43</v>
      </c>
      <c r="AM5" s="105"/>
    </row>
    <row r="6" spans="1:39" ht="17.25" customHeight="1">
      <c r="B6" s="114" t="s">
        <v>4</v>
      </c>
      <c r="C6" s="114"/>
      <c r="D6" s="9"/>
      <c r="G6" s="115" t="s">
        <v>54</v>
      </c>
      <c r="H6" s="115"/>
      <c r="I6" s="115"/>
      <c r="J6" s="115"/>
      <c r="K6" s="115"/>
      <c r="L6" s="115"/>
      <c r="M6" s="115"/>
      <c r="N6" s="115"/>
      <c r="O6" s="115"/>
      <c r="P6" s="115" t="s">
        <v>42</v>
      </c>
      <c r="Q6" s="115"/>
      <c r="R6" s="115"/>
      <c r="S6" s="115"/>
      <c r="T6" s="115"/>
      <c r="U6" s="115"/>
      <c r="X6" s="69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</row>
    <row r="7" spans="1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</row>
    <row r="8" spans="1:39" ht="44.25" customHeight="1">
      <c r="B8" s="106" t="s">
        <v>5</v>
      </c>
      <c r="C8" s="108" t="s">
        <v>6</v>
      </c>
      <c r="D8" s="110" t="s">
        <v>7</v>
      </c>
      <c r="E8" s="111"/>
      <c r="F8" s="106" t="s">
        <v>8</v>
      </c>
      <c r="G8" s="106" t="s">
        <v>9</v>
      </c>
      <c r="H8" s="122" t="s">
        <v>10</v>
      </c>
      <c r="I8" s="122" t="s">
        <v>11</v>
      </c>
      <c r="J8" s="122" t="s">
        <v>12</v>
      </c>
      <c r="K8" s="122" t="s">
        <v>13</v>
      </c>
      <c r="L8" s="120" t="s">
        <v>14</v>
      </c>
      <c r="M8" s="120" t="s">
        <v>15</v>
      </c>
      <c r="N8" s="120" t="s">
        <v>16</v>
      </c>
      <c r="O8" s="121" t="s">
        <v>17</v>
      </c>
      <c r="P8" s="120" t="s">
        <v>18</v>
      </c>
      <c r="Q8" s="106" t="s">
        <v>19</v>
      </c>
      <c r="R8" s="120" t="s">
        <v>20</v>
      </c>
      <c r="S8" s="106" t="s">
        <v>21</v>
      </c>
      <c r="T8" s="106" t="s">
        <v>22</v>
      </c>
      <c r="U8" s="106" t="s">
        <v>23</v>
      </c>
      <c r="X8" s="69"/>
      <c r="Y8" s="105"/>
      <c r="Z8" s="105"/>
      <c r="AA8" s="105"/>
      <c r="AB8" s="72" t="s">
        <v>24</v>
      </c>
      <c r="AC8" s="72" t="s">
        <v>25</v>
      </c>
      <c r="AD8" s="72" t="s">
        <v>26</v>
      </c>
      <c r="AE8" s="72" t="s">
        <v>27</v>
      </c>
      <c r="AF8" s="72" t="s">
        <v>28</v>
      </c>
      <c r="AG8" s="72" t="s">
        <v>27</v>
      </c>
      <c r="AH8" s="72" t="s">
        <v>28</v>
      </c>
      <c r="AI8" s="72" t="s">
        <v>27</v>
      </c>
      <c r="AJ8" s="72" t="s">
        <v>28</v>
      </c>
      <c r="AK8" s="72" t="s">
        <v>27</v>
      </c>
      <c r="AL8" s="72" t="s">
        <v>28</v>
      </c>
      <c r="AM8" s="73" t="s">
        <v>27</v>
      </c>
    </row>
    <row r="9" spans="1:39" ht="44.25" customHeight="1">
      <c r="B9" s="107"/>
      <c r="C9" s="109"/>
      <c r="D9" s="112"/>
      <c r="E9" s="113"/>
      <c r="F9" s="107"/>
      <c r="G9" s="107"/>
      <c r="H9" s="122"/>
      <c r="I9" s="122"/>
      <c r="J9" s="122"/>
      <c r="K9" s="122"/>
      <c r="L9" s="120"/>
      <c r="M9" s="120"/>
      <c r="N9" s="120"/>
      <c r="O9" s="121"/>
      <c r="P9" s="120"/>
      <c r="Q9" s="123"/>
      <c r="R9" s="120"/>
      <c r="S9" s="107"/>
      <c r="T9" s="123"/>
      <c r="U9" s="123"/>
      <c r="W9" s="12"/>
      <c r="X9" s="69"/>
      <c r="Y9" s="74" t="str">
        <f>+D5</f>
        <v>Âm nhạc đại cương</v>
      </c>
      <c r="Z9" s="75" t="str">
        <f>+P5</f>
        <v>Nhóm:  01</v>
      </c>
      <c r="AA9" s="76">
        <f>+$AJ$9+$AL$9+$AH$9</f>
        <v>2</v>
      </c>
      <c r="AB9" s="70">
        <f>COUNTIF($T$10:$T$62,"Khiển trách")</f>
        <v>0</v>
      </c>
      <c r="AC9" s="70">
        <f>COUNTIF($T$10:$T$62,"Cảnh cáo")</f>
        <v>0</v>
      </c>
      <c r="AD9" s="70">
        <f>COUNTIF($T$10:$T$62,"Đình chỉ thi")</f>
        <v>0</v>
      </c>
      <c r="AE9" s="77">
        <f>+($AB$9+$AC$9+$AD$9)/$AA$9*100%</f>
        <v>0</v>
      </c>
      <c r="AF9" s="70">
        <f>SUM(COUNTIF($T$10:$T$60,"Vắng"),COUNTIF($T$10:$T$60,"Vắng có phép"))</f>
        <v>0</v>
      </c>
      <c r="AG9" s="78">
        <f>+$AF$9/$AA$9</f>
        <v>0</v>
      </c>
      <c r="AH9" s="79">
        <f>COUNTIF($X$10:$X$60,"Thi lại")</f>
        <v>0</v>
      </c>
      <c r="AI9" s="78">
        <f>+$AH$9/$AA$9</f>
        <v>0</v>
      </c>
      <c r="AJ9" s="79">
        <f>COUNTIF($X$10:$X$61,"Học lại")</f>
        <v>0</v>
      </c>
      <c r="AK9" s="78">
        <f>+$AJ$9/$AA$9</f>
        <v>0</v>
      </c>
      <c r="AL9" s="70">
        <f>COUNTIF($X$11:$X$61,"Đạt")</f>
        <v>2</v>
      </c>
      <c r="AM9" s="77">
        <f>+$AL$9/$AA$9</f>
        <v>1</v>
      </c>
    </row>
    <row r="10" spans="1:39" ht="14.25" customHeight="1">
      <c r="B10" s="124" t="s">
        <v>29</v>
      </c>
      <c r="C10" s="125"/>
      <c r="D10" s="125"/>
      <c r="E10" s="125"/>
      <c r="F10" s="125"/>
      <c r="G10" s="126"/>
      <c r="H10" s="13">
        <v>10</v>
      </c>
      <c r="I10" s="13">
        <v>30</v>
      </c>
      <c r="J10" s="14"/>
      <c r="K10" s="13"/>
      <c r="L10" s="15"/>
      <c r="M10" s="16"/>
      <c r="N10" s="16"/>
      <c r="O10" s="17"/>
      <c r="P10" s="66">
        <f>100-(H10+I10+J10+K10)</f>
        <v>60</v>
      </c>
      <c r="Q10" s="107"/>
      <c r="R10" s="18"/>
      <c r="S10" s="18"/>
      <c r="T10" s="107"/>
      <c r="U10" s="107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1:39" ht="18.75" customHeight="1">
      <c r="B11" s="19">
        <v>1</v>
      </c>
      <c r="C11" s="20" t="s">
        <v>88</v>
      </c>
      <c r="D11" s="21" t="s">
        <v>89</v>
      </c>
      <c r="E11" s="22" t="s">
        <v>90</v>
      </c>
      <c r="F11" s="23">
        <v>34422</v>
      </c>
      <c r="G11" s="20" t="s">
        <v>59</v>
      </c>
      <c r="H11" s="24">
        <v>10</v>
      </c>
      <c r="I11" s="24">
        <v>8</v>
      </c>
      <c r="J11" s="24" t="s">
        <v>30</v>
      </c>
      <c r="K11" s="24" t="s">
        <v>30</v>
      </c>
      <c r="L11" s="25"/>
      <c r="M11" s="25"/>
      <c r="N11" s="25"/>
      <c r="O11" s="87"/>
      <c r="P11" s="26">
        <v>9</v>
      </c>
      <c r="Q11" s="27">
        <f>ROUND(SUMPRODUCT(H11:P11,$H$10:$P$10)/100,1)</f>
        <v>8.8000000000000007</v>
      </c>
      <c r="R11" s="28" t="str">
        <f t="shared" ref="R11:R12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</v>
      </c>
      <c r="S11" s="28" t="str">
        <f t="shared" ref="S11:S12" si="1">IF($Q11&lt;4,"Kém",IF(AND($Q11&gt;=4,$Q11&lt;=5.4),"Trung bình yếu",IF(AND($Q11&gt;=5.5,$Q11&lt;=6.9),"Trung bình",IF(AND($Q11&gt;=7,$Q11&lt;=8.4),"Khá",IF(AND($Q11&gt;=8.5,$Q11&lt;=10),"Giỏi","")))))</f>
        <v>Giỏi</v>
      </c>
      <c r="T11" s="92" t="str">
        <f>+IF(OR($H11=0,$I11=0,$J11=0,$K11=0),"Không đủ ĐKDT","")</f>
        <v/>
      </c>
      <c r="U11" s="29"/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1:39" ht="18.75" customHeight="1">
      <c r="B12" s="31">
        <v>2</v>
      </c>
      <c r="C12" s="32" t="s">
        <v>91</v>
      </c>
      <c r="D12" s="33" t="s">
        <v>92</v>
      </c>
      <c r="E12" s="34" t="s">
        <v>93</v>
      </c>
      <c r="F12" s="35">
        <v>34548</v>
      </c>
      <c r="G12" s="32" t="s">
        <v>94</v>
      </c>
      <c r="H12" s="36">
        <v>9</v>
      </c>
      <c r="I12" s="36">
        <v>7</v>
      </c>
      <c r="J12" s="36" t="s">
        <v>30</v>
      </c>
      <c r="K12" s="36" t="s">
        <v>30</v>
      </c>
      <c r="L12" s="37"/>
      <c r="M12" s="37"/>
      <c r="N12" s="37"/>
      <c r="O12" s="88"/>
      <c r="P12" s="38">
        <v>8</v>
      </c>
      <c r="Q12" s="39">
        <f>ROUND(SUMPRODUCT(H12:P12,$H$10:$P$10)/100,1)</f>
        <v>7.8</v>
      </c>
      <c r="R12" s="40" t="str">
        <f t="shared" si="0"/>
        <v>B</v>
      </c>
      <c r="S12" s="41" t="str">
        <f t="shared" si="1"/>
        <v>Khá</v>
      </c>
      <c r="T12" s="42" t="str">
        <f>+IF(OR($H12=0,$I12=0,$J12=0,$K12=0),"Không đủ ĐKDT","")</f>
        <v/>
      </c>
      <c r="U12" s="43"/>
      <c r="V12" s="3"/>
      <c r="W12" s="30"/>
      <c r="X12" s="81" t="str">
        <f t="shared" ref="X12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1:39" ht="9" customHeight="1">
      <c r="A13" s="2"/>
      <c r="B13" s="45"/>
      <c r="C13" s="46"/>
      <c r="D13" s="46"/>
      <c r="E13" s="47"/>
      <c r="F13" s="47"/>
      <c r="G13" s="47"/>
      <c r="H13" s="48"/>
      <c r="I13" s="49"/>
      <c r="J13" s="49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3"/>
    </row>
    <row r="14" spans="1:39" ht="16.8">
      <c r="A14" s="2"/>
      <c r="B14" s="127" t="s">
        <v>31</v>
      </c>
      <c r="C14" s="127"/>
      <c r="D14" s="46"/>
      <c r="E14" s="47"/>
      <c r="F14" s="47"/>
      <c r="G14" s="47"/>
      <c r="H14" s="48"/>
      <c r="I14" s="49"/>
      <c r="J14" s="49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3"/>
    </row>
    <row r="15" spans="1:39" ht="16.5" customHeight="1">
      <c r="A15" s="2"/>
      <c r="B15" s="51" t="s">
        <v>32</v>
      </c>
      <c r="C15" s="51"/>
      <c r="D15" s="52">
        <f>+$AA$9</f>
        <v>2</v>
      </c>
      <c r="E15" s="53" t="s">
        <v>33</v>
      </c>
      <c r="F15" s="119" t="s">
        <v>34</v>
      </c>
      <c r="G15" s="119"/>
      <c r="H15" s="119"/>
      <c r="I15" s="119"/>
      <c r="J15" s="119"/>
      <c r="K15" s="119"/>
      <c r="L15" s="119"/>
      <c r="M15" s="119"/>
      <c r="N15" s="119"/>
      <c r="O15" s="119"/>
      <c r="P15" s="54">
        <f>$AA$9 -COUNTIF($T$10:$T$192,"Vắng") -COUNTIF($T$10:$T$192,"Vắng có phép") - COUNTIF($T$10:$T$192,"Đình chỉ thi") - COUNTIF($T$10:$T$192,"Không đủ ĐKDT")</f>
        <v>2</v>
      </c>
      <c r="Q15" s="54"/>
      <c r="R15" s="54"/>
      <c r="S15" s="55"/>
      <c r="T15" s="56" t="s">
        <v>33</v>
      </c>
      <c r="U15" s="55"/>
      <c r="V15" s="3"/>
    </row>
    <row r="16" spans="1:39" ht="16.5" customHeight="1">
      <c r="A16" s="2"/>
      <c r="B16" s="51" t="s">
        <v>35</v>
      </c>
      <c r="C16" s="51"/>
      <c r="D16" s="52">
        <f>+$AL$9</f>
        <v>2</v>
      </c>
      <c r="E16" s="53" t="s">
        <v>33</v>
      </c>
      <c r="F16" s="119" t="s">
        <v>36</v>
      </c>
      <c r="G16" s="119"/>
      <c r="H16" s="119"/>
      <c r="I16" s="119"/>
      <c r="J16" s="119"/>
      <c r="K16" s="119"/>
      <c r="L16" s="119"/>
      <c r="M16" s="119"/>
      <c r="N16" s="119"/>
      <c r="O16" s="119"/>
      <c r="P16" s="57">
        <f>COUNTIF($T$10:$T$68,"Vắng")</f>
        <v>0</v>
      </c>
      <c r="Q16" s="57"/>
      <c r="R16" s="57"/>
      <c r="S16" s="58"/>
      <c r="T16" s="56" t="s">
        <v>33</v>
      </c>
      <c r="U16" s="58"/>
      <c r="V16" s="3"/>
    </row>
    <row r="17" spans="1:39" ht="16.5" customHeight="1">
      <c r="A17" s="2"/>
      <c r="B17" s="51" t="s">
        <v>50</v>
      </c>
      <c r="C17" s="51"/>
      <c r="D17" s="67">
        <f>COUNTIF(X11:X12,"Học lại")</f>
        <v>0</v>
      </c>
      <c r="E17" s="53" t="s">
        <v>33</v>
      </c>
      <c r="F17" s="119" t="s">
        <v>51</v>
      </c>
      <c r="G17" s="119"/>
      <c r="H17" s="119"/>
      <c r="I17" s="119"/>
      <c r="J17" s="119"/>
      <c r="K17" s="119"/>
      <c r="L17" s="119"/>
      <c r="M17" s="119"/>
      <c r="N17" s="119"/>
      <c r="O17" s="119"/>
      <c r="P17" s="54">
        <f>COUNTIF($T$10:$T$68,"Vắng có phép")</f>
        <v>0</v>
      </c>
      <c r="Q17" s="54"/>
      <c r="R17" s="54"/>
      <c r="S17" s="55"/>
      <c r="T17" s="56" t="s">
        <v>33</v>
      </c>
      <c r="U17" s="55"/>
      <c r="V17" s="3"/>
    </row>
    <row r="18" spans="1:39" ht="3" customHeight="1">
      <c r="A18" s="2"/>
      <c r="B18" s="45"/>
      <c r="C18" s="46"/>
      <c r="D18" s="46"/>
      <c r="E18" s="47"/>
      <c r="F18" s="47"/>
      <c r="G18" s="47"/>
      <c r="H18" s="48"/>
      <c r="I18" s="49"/>
      <c r="J18" s="49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3"/>
    </row>
    <row r="19" spans="1:39">
      <c r="B19" s="89" t="s">
        <v>52</v>
      </c>
      <c r="C19" s="89"/>
      <c r="D19" s="90">
        <f>COUNTIF(X11:X12,"Thi lại")</f>
        <v>0</v>
      </c>
      <c r="E19" s="91" t="s">
        <v>33</v>
      </c>
      <c r="F19" s="3"/>
      <c r="G19" s="3"/>
      <c r="H19" s="3"/>
      <c r="I19" s="3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3"/>
    </row>
    <row r="20" spans="1:39" ht="24.75" customHeight="1">
      <c r="B20" s="89"/>
      <c r="C20" s="89"/>
      <c r="D20" s="90"/>
      <c r="E20" s="91"/>
      <c r="F20" s="3"/>
      <c r="G20" s="3"/>
      <c r="H20" s="3"/>
      <c r="I20" s="3"/>
      <c r="J20" s="128" t="s">
        <v>85</v>
      </c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3"/>
    </row>
    <row r="21" spans="1:39">
      <c r="A21" s="59"/>
      <c r="B21" s="129" t="s">
        <v>37</v>
      </c>
      <c r="C21" s="129"/>
      <c r="D21" s="129"/>
      <c r="E21" s="129"/>
      <c r="F21" s="129"/>
      <c r="G21" s="129"/>
      <c r="H21" s="129"/>
      <c r="I21" s="60"/>
      <c r="J21" s="130" t="s">
        <v>38</v>
      </c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3"/>
    </row>
    <row r="22" spans="1:39" ht="4.5" customHeight="1">
      <c r="A22" s="2"/>
      <c r="B22" s="45"/>
      <c r="C22" s="61"/>
      <c r="D22" s="61"/>
      <c r="E22" s="62"/>
      <c r="F22" s="62"/>
      <c r="G22" s="62"/>
      <c r="H22" s="63"/>
      <c r="I22" s="64"/>
      <c r="J22" s="64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</row>
    <row r="23" spans="1:39" s="2" customFormat="1">
      <c r="B23" s="129" t="s">
        <v>39</v>
      </c>
      <c r="C23" s="129"/>
      <c r="D23" s="131" t="s">
        <v>40</v>
      </c>
      <c r="E23" s="131"/>
      <c r="F23" s="131"/>
      <c r="G23" s="131"/>
      <c r="H23" s="131"/>
      <c r="I23" s="64"/>
      <c r="J23" s="64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3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</row>
    <row r="24" spans="1:39" s="2" customFormat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</row>
    <row r="25" spans="1:39" s="2" customFormat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</row>
    <row r="26" spans="1:39" s="2" customForma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</row>
    <row r="27" spans="1:39" s="2" customForma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</row>
    <row r="28" spans="1:39" s="2" customForma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</row>
    <row r="29" spans="1:39" s="2" customFormat="1" ht="18" customHeight="1">
      <c r="A29" s="1"/>
      <c r="B29" s="132" t="s">
        <v>83</v>
      </c>
      <c r="C29" s="132"/>
      <c r="D29" s="132" t="s">
        <v>84</v>
      </c>
      <c r="E29" s="132"/>
      <c r="F29" s="132"/>
      <c r="G29" s="132"/>
      <c r="H29" s="132"/>
      <c r="I29" s="132"/>
      <c r="J29" s="132" t="s">
        <v>41</v>
      </c>
      <c r="K29" s="132"/>
      <c r="L29" s="132"/>
      <c r="M29" s="132"/>
      <c r="N29" s="132"/>
      <c r="O29" s="132"/>
      <c r="P29" s="132"/>
      <c r="Q29" s="132"/>
      <c r="R29" s="132"/>
      <c r="S29" s="132"/>
      <c r="T29" s="132"/>
      <c r="U29" s="132"/>
      <c r="V29" s="3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</row>
    <row r="30" spans="1:39" s="2" customFormat="1" ht="4.5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</row>
  </sheetData>
  <sheetProtection formatCells="0" formatColumns="0" formatRows="0" insertColumns="0" insertRows="0" insertHyperlinks="0" deleteColumns="0" deleteRows="0" sort="0" autoFilter="0" pivotTables="0"/>
  <autoFilter ref="A9:AM12">
    <filterColumn colId="3" showButton="0"/>
  </autoFilter>
  <mergeCells count="53">
    <mergeCell ref="T8:T10"/>
    <mergeCell ref="U8:U10"/>
    <mergeCell ref="H1:K1"/>
    <mergeCell ref="L1:U1"/>
    <mergeCell ref="B2:G2"/>
    <mergeCell ref="H2:U2"/>
    <mergeCell ref="B3:G3"/>
    <mergeCell ref="H3:U3"/>
    <mergeCell ref="AJ5:AK7"/>
    <mergeCell ref="AL5:AM7"/>
    <mergeCell ref="Y5:Y8"/>
    <mergeCell ref="Z5:Z8"/>
    <mergeCell ref="AA5:AA8"/>
    <mergeCell ref="B10:G10"/>
    <mergeCell ref="B14:C14"/>
    <mergeCell ref="AB5:AE7"/>
    <mergeCell ref="AF5:AG7"/>
    <mergeCell ref="AH5:AI7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Q8:Q10"/>
    <mergeCell ref="R8:R9"/>
    <mergeCell ref="F16:O16"/>
    <mergeCell ref="F17:O17"/>
    <mergeCell ref="J19:U19"/>
    <mergeCell ref="F15:O15"/>
    <mergeCell ref="M8:M9"/>
    <mergeCell ref="N8:N9"/>
    <mergeCell ref="O8:O9"/>
    <mergeCell ref="P8:P9"/>
    <mergeCell ref="G8:G9"/>
    <mergeCell ref="H8:H9"/>
    <mergeCell ref="I8:I9"/>
    <mergeCell ref="J8:J9"/>
    <mergeCell ref="K8:K9"/>
    <mergeCell ref="L8:L9"/>
    <mergeCell ref="B29:C29"/>
    <mergeCell ref="D29:I29"/>
    <mergeCell ref="J29:U29"/>
    <mergeCell ref="J20:U20"/>
    <mergeCell ref="B21:H21"/>
    <mergeCell ref="J21:U21"/>
    <mergeCell ref="B23:C23"/>
    <mergeCell ref="D23:H23"/>
  </mergeCells>
  <conditionalFormatting sqref="H11:N12 P11:P12">
    <cfRule type="cellIs" dxfId="5" priority="3" operator="greaterThan">
      <formula>10</formula>
    </cfRule>
  </conditionalFormatting>
  <conditionalFormatting sqref="O1:O1048576">
    <cfRule type="duplicateValues" dxfId="4" priority="2"/>
  </conditionalFormatting>
  <conditionalFormatting sqref="C1:C1048576">
    <cfRule type="duplicateValues" dxfId="3" priority="1"/>
  </conditionalFormatting>
  <dataValidations count="1">
    <dataValidation allowBlank="1" showInputMessage="1" showErrorMessage="1" errorTitle="Không xóa dữ liệu" error="Không xóa dữ liệu" prompt="Không xóa dữ liệu" sqref="D17 X11:X12 Y3:AM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M35"/>
  <sheetViews>
    <sheetView workbookViewId="0">
      <pane ySplit="4" topLeftCell="A8" activePane="bottomLeft" state="frozen"/>
      <selection activeCell="G20" sqref="G20"/>
      <selection pane="bottomLeft" activeCell="Q16" sqref="Q16"/>
    </sheetView>
  </sheetViews>
  <sheetFormatPr defaultColWidth="9" defaultRowHeight="15.6"/>
  <cols>
    <col min="1" max="1" width="0.6328125" style="1" customWidth="1"/>
    <col min="2" max="2" width="4" style="1" customWidth="1"/>
    <col min="3" max="3" width="10.6328125" style="1" customWidth="1"/>
    <col min="4" max="4" width="8.26953125" style="1" bestFit="1" customWidth="1"/>
    <col min="5" max="5" width="7.90625" style="1" customWidth="1"/>
    <col min="6" max="6" width="9.36328125" style="1" hidden="1" customWidth="1"/>
    <col min="7" max="7" width="10.54296875" style="1" bestFit="1" customWidth="1"/>
    <col min="8" max="9" width="4.36328125" style="1" customWidth="1"/>
    <col min="10" max="11" width="4.36328125" style="1" hidden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9.08984375" style="1" hidden="1" customWidth="1"/>
    <col min="16" max="16" width="4.26953125" style="1" customWidth="1"/>
    <col min="17" max="17" width="6.453125" style="1" customWidth="1"/>
    <col min="18" max="18" width="6.453125" style="1" hidden="1" customWidth="1"/>
    <col min="19" max="19" width="11.90625" style="1" hidden="1" customWidth="1"/>
    <col min="20" max="20" width="13.6328125" style="1" customWidth="1"/>
    <col min="21" max="21" width="5.7265625" style="1" hidden="1" customWidth="1"/>
    <col min="22" max="22" width="6.453125" style="1" customWidth="1"/>
    <col min="23" max="23" width="6.453125" style="2" customWidth="1"/>
    <col min="24" max="24" width="9" style="68"/>
    <col min="25" max="25" width="9.08984375" style="68" bestFit="1" customWidth="1"/>
    <col min="26" max="26" width="9" style="68"/>
    <col min="27" max="27" width="10.36328125" style="68" bestFit="1" customWidth="1"/>
    <col min="28" max="28" width="9.08984375" style="68" bestFit="1" customWidth="1"/>
    <col min="29" max="39" width="9" style="68"/>
    <col min="40" max="16384" width="9" style="1"/>
  </cols>
  <sheetData>
    <row r="1" spans="2:39" ht="25.2" hidden="1">
      <c r="H1" s="100" t="s">
        <v>0</v>
      </c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2:39" ht="27.75" customHeight="1">
      <c r="B2" s="101" t="s">
        <v>1</v>
      </c>
      <c r="C2" s="101"/>
      <c r="D2" s="101"/>
      <c r="E2" s="101"/>
      <c r="F2" s="101"/>
      <c r="G2" s="101"/>
      <c r="H2" s="102" t="s">
        <v>87</v>
      </c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3"/>
    </row>
    <row r="3" spans="2:39" ht="25.5" customHeight="1">
      <c r="B3" s="103" t="s">
        <v>2</v>
      </c>
      <c r="C3" s="103"/>
      <c r="D3" s="103"/>
      <c r="E3" s="103"/>
      <c r="F3" s="103"/>
      <c r="G3" s="103"/>
      <c r="H3" s="104" t="s">
        <v>55</v>
      </c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4"/>
      <c r="W3" s="5"/>
      <c r="AE3" s="69"/>
      <c r="AF3" s="70"/>
      <c r="AG3" s="69"/>
      <c r="AH3" s="69"/>
      <c r="AI3" s="69"/>
      <c r="AJ3" s="70"/>
      <c r="AK3" s="69"/>
    </row>
    <row r="4" spans="2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2:39" ht="23.25" customHeight="1">
      <c r="B5" s="116" t="s">
        <v>3</v>
      </c>
      <c r="C5" s="116"/>
      <c r="D5" s="117" t="s">
        <v>86</v>
      </c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8" t="s">
        <v>53</v>
      </c>
      <c r="Q5" s="118"/>
      <c r="R5" s="118"/>
      <c r="S5" s="118"/>
      <c r="T5" s="118"/>
      <c r="U5" s="118"/>
      <c r="X5" s="69"/>
      <c r="Y5" s="105" t="s">
        <v>49</v>
      </c>
      <c r="Z5" s="105" t="s">
        <v>9</v>
      </c>
      <c r="AA5" s="105" t="s">
        <v>48</v>
      </c>
      <c r="AB5" s="105" t="s">
        <v>47</v>
      </c>
      <c r="AC5" s="105"/>
      <c r="AD5" s="105"/>
      <c r="AE5" s="105"/>
      <c r="AF5" s="105" t="s">
        <v>46</v>
      </c>
      <c r="AG5" s="105"/>
      <c r="AH5" s="105" t="s">
        <v>44</v>
      </c>
      <c r="AI5" s="105"/>
      <c r="AJ5" s="105" t="s">
        <v>45</v>
      </c>
      <c r="AK5" s="105"/>
      <c r="AL5" s="105" t="s">
        <v>43</v>
      </c>
      <c r="AM5" s="105"/>
    </row>
    <row r="6" spans="2:39" ht="17.25" customHeight="1">
      <c r="B6" s="114" t="s">
        <v>4</v>
      </c>
      <c r="C6" s="114"/>
      <c r="D6" s="9"/>
      <c r="G6" s="115" t="s">
        <v>54</v>
      </c>
      <c r="H6" s="115"/>
      <c r="I6" s="115"/>
      <c r="J6" s="115"/>
      <c r="K6" s="115"/>
      <c r="L6" s="115"/>
      <c r="M6" s="115"/>
      <c r="N6" s="115"/>
      <c r="O6" s="115"/>
      <c r="P6" s="115" t="s">
        <v>42</v>
      </c>
      <c r="Q6" s="115"/>
      <c r="R6" s="115"/>
      <c r="S6" s="115"/>
      <c r="T6" s="115"/>
      <c r="U6" s="115"/>
      <c r="X6" s="69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</row>
    <row r="7" spans="2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</row>
    <row r="8" spans="2:39" ht="44.25" customHeight="1">
      <c r="B8" s="106" t="s">
        <v>5</v>
      </c>
      <c r="C8" s="108" t="s">
        <v>6</v>
      </c>
      <c r="D8" s="110" t="s">
        <v>7</v>
      </c>
      <c r="E8" s="111"/>
      <c r="F8" s="106" t="s">
        <v>8</v>
      </c>
      <c r="G8" s="106" t="s">
        <v>9</v>
      </c>
      <c r="H8" s="122" t="s">
        <v>10</v>
      </c>
      <c r="I8" s="122" t="s">
        <v>11</v>
      </c>
      <c r="J8" s="122" t="s">
        <v>12</v>
      </c>
      <c r="K8" s="122" t="s">
        <v>13</v>
      </c>
      <c r="L8" s="120" t="s">
        <v>14</v>
      </c>
      <c r="M8" s="120" t="s">
        <v>15</v>
      </c>
      <c r="N8" s="120" t="s">
        <v>16</v>
      </c>
      <c r="O8" s="121" t="s">
        <v>17</v>
      </c>
      <c r="P8" s="120" t="s">
        <v>18</v>
      </c>
      <c r="Q8" s="106" t="s">
        <v>19</v>
      </c>
      <c r="R8" s="120" t="s">
        <v>20</v>
      </c>
      <c r="S8" s="106" t="s">
        <v>21</v>
      </c>
      <c r="T8" s="106" t="s">
        <v>22</v>
      </c>
      <c r="U8" s="106" t="s">
        <v>23</v>
      </c>
      <c r="X8" s="69"/>
      <c r="Y8" s="105"/>
      <c r="Z8" s="105"/>
      <c r="AA8" s="105"/>
      <c r="AB8" s="72" t="s">
        <v>24</v>
      </c>
      <c r="AC8" s="72" t="s">
        <v>25</v>
      </c>
      <c r="AD8" s="72" t="s">
        <v>26</v>
      </c>
      <c r="AE8" s="72" t="s">
        <v>27</v>
      </c>
      <c r="AF8" s="72" t="s">
        <v>28</v>
      </c>
      <c r="AG8" s="72" t="s">
        <v>27</v>
      </c>
      <c r="AH8" s="72" t="s">
        <v>28</v>
      </c>
      <c r="AI8" s="72" t="s">
        <v>27</v>
      </c>
      <c r="AJ8" s="72" t="s">
        <v>28</v>
      </c>
      <c r="AK8" s="72" t="s">
        <v>27</v>
      </c>
      <c r="AL8" s="72" t="s">
        <v>28</v>
      </c>
      <c r="AM8" s="73" t="s">
        <v>27</v>
      </c>
    </row>
    <row r="9" spans="2:39" ht="44.25" customHeight="1">
      <c r="B9" s="107"/>
      <c r="C9" s="109"/>
      <c r="D9" s="112"/>
      <c r="E9" s="113"/>
      <c r="F9" s="107"/>
      <c r="G9" s="107"/>
      <c r="H9" s="122"/>
      <c r="I9" s="122"/>
      <c r="J9" s="122"/>
      <c r="K9" s="122"/>
      <c r="L9" s="120"/>
      <c r="M9" s="120"/>
      <c r="N9" s="120"/>
      <c r="O9" s="121"/>
      <c r="P9" s="120"/>
      <c r="Q9" s="123"/>
      <c r="R9" s="120"/>
      <c r="S9" s="107"/>
      <c r="T9" s="123"/>
      <c r="U9" s="123"/>
      <c r="W9" s="12"/>
      <c r="X9" s="69"/>
      <c r="Y9" s="74" t="str">
        <f>+D5</f>
        <v>Thiết kế đồ họa cơ bản</v>
      </c>
      <c r="Z9" s="75" t="str">
        <f>+P5</f>
        <v>Nhóm:  01</v>
      </c>
      <c r="AA9" s="76">
        <f>+$AJ$9+$AL$9+$AH$9</f>
        <v>7</v>
      </c>
      <c r="AB9" s="70">
        <f>COUNTIF($T$10:$T$67,"Khiển trách")</f>
        <v>0</v>
      </c>
      <c r="AC9" s="70">
        <f>COUNTIF($T$10:$T$67,"Cảnh cáo")</f>
        <v>0</v>
      </c>
      <c r="AD9" s="70">
        <f>COUNTIF($T$10:$T$67,"Đình chỉ thi")</f>
        <v>0</v>
      </c>
      <c r="AE9" s="77">
        <f>+($AB$9+$AC$9+$AD$9)/$AA$9*100%</f>
        <v>0</v>
      </c>
      <c r="AF9" s="70">
        <f>SUM(COUNTIF($T$10:$T$65,"Vắng"),COUNTIF($T$10:$T$65,"Vắng có phép"))</f>
        <v>0</v>
      </c>
      <c r="AG9" s="78">
        <f>+$AF$9/$AA$9</f>
        <v>0</v>
      </c>
      <c r="AH9" s="79">
        <f>COUNTIF($X$10:$X$65,"Thi lại")</f>
        <v>0</v>
      </c>
      <c r="AI9" s="78">
        <f>+$AH$9/$AA$9</f>
        <v>0</v>
      </c>
      <c r="AJ9" s="79">
        <f>COUNTIF($X$10:$X$66,"Học lại")</f>
        <v>2</v>
      </c>
      <c r="AK9" s="78">
        <f>+$AJ$9/$AA$9</f>
        <v>0.2857142857142857</v>
      </c>
      <c r="AL9" s="70">
        <f>COUNTIF($X$11:$X$66,"Đạt")</f>
        <v>5</v>
      </c>
      <c r="AM9" s="77">
        <f>+$AL$9/$AA$9</f>
        <v>0.7142857142857143</v>
      </c>
    </row>
    <row r="10" spans="2:39" ht="14.25" customHeight="1">
      <c r="B10" s="124" t="s">
        <v>29</v>
      </c>
      <c r="C10" s="125"/>
      <c r="D10" s="125"/>
      <c r="E10" s="125"/>
      <c r="F10" s="125"/>
      <c r="G10" s="126"/>
      <c r="H10" s="13">
        <v>10</v>
      </c>
      <c r="I10" s="13">
        <v>30</v>
      </c>
      <c r="J10" s="14"/>
      <c r="K10" s="13"/>
      <c r="L10" s="15"/>
      <c r="M10" s="16"/>
      <c r="N10" s="16"/>
      <c r="O10" s="17"/>
      <c r="P10" s="66">
        <f>100-(H10+I10+J10+K10)</f>
        <v>60</v>
      </c>
      <c r="Q10" s="107"/>
      <c r="R10" s="18"/>
      <c r="S10" s="18"/>
      <c r="T10" s="107"/>
      <c r="U10" s="107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19">
        <v>1</v>
      </c>
      <c r="C11" s="20" t="s">
        <v>56</v>
      </c>
      <c r="D11" s="21" t="s">
        <v>57</v>
      </c>
      <c r="E11" s="22" t="s">
        <v>58</v>
      </c>
      <c r="F11" s="23">
        <v>34422</v>
      </c>
      <c r="G11" s="20" t="s">
        <v>59</v>
      </c>
      <c r="H11" s="24">
        <v>10</v>
      </c>
      <c r="I11" s="24">
        <v>7</v>
      </c>
      <c r="J11" s="24" t="s">
        <v>30</v>
      </c>
      <c r="K11" s="24" t="s">
        <v>30</v>
      </c>
      <c r="L11" s="25"/>
      <c r="M11" s="25"/>
      <c r="N11" s="25"/>
      <c r="O11" s="87"/>
      <c r="P11" s="26">
        <v>7</v>
      </c>
      <c r="Q11" s="27">
        <f>ROUND(SUMPRODUCT(H11:P11,$H$10:$P$10)/100,1)</f>
        <v>7.3</v>
      </c>
      <c r="R11" s="28" t="str">
        <f t="shared" ref="R11:R17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8" t="str">
        <f t="shared" ref="S11:S17" si="1">IF($Q11&lt;4,"Kém",IF(AND($Q11&gt;=4,$Q11&lt;=5.4),"Trung bình yếu",IF(AND($Q11&gt;=5.5,$Q11&lt;=6.9),"Trung bình",IF(AND($Q11&gt;=7,$Q11&lt;=8.4),"Khá",IF(AND($Q11&gt;=8.5,$Q11&lt;=10),"Giỏi","")))))</f>
        <v>Khá</v>
      </c>
      <c r="T11" s="92" t="str">
        <f>+IF(OR($H11=0,$I11=0,$J11=0,$K11=0),"Không đủ ĐKDT","")</f>
        <v/>
      </c>
      <c r="U11" s="29"/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2:39" ht="18.75" customHeight="1">
      <c r="B12" s="31">
        <v>2</v>
      </c>
      <c r="C12" s="32" t="s">
        <v>60</v>
      </c>
      <c r="D12" s="33" t="s">
        <v>61</v>
      </c>
      <c r="E12" s="34" t="s">
        <v>62</v>
      </c>
      <c r="F12" s="35">
        <v>34548</v>
      </c>
      <c r="G12" s="32" t="s">
        <v>63</v>
      </c>
      <c r="H12" s="36">
        <v>10</v>
      </c>
      <c r="I12" s="36">
        <v>9</v>
      </c>
      <c r="J12" s="36" t="s">
        <v>30</v>
      </c>
      <c r="K12" s="36" t="s">
        <v>30</v>
      </c>
      <c r="L12" s="37"/>
      <c r="M12" s="37"/>
      <c r="N12" s="37"/>
      <c r="O12" s="88"/>
      <c r="P12" s="38">
        <v>9</v>
      </c>
      <c r="Q12" s="39">
        <f>ROUND(SUMPRODUCT(H12:P12,$H$10:$P$10)/100,1)</f>
        <v>9.1</v>
      </c>
      <c r="R12" s="40" t="str">
        <f t="shared" si="0"/>
        <v>A+</v>
      </c>
      <c r="S12" s="41" t="str">
        <f t="shared" si="1"/>
        <v>Giỏi</v>
      </c>
      <c r="T12" s="42" t="str">
        <f>+IF(OR($H12=0,$I12=0,$J12=0,$K12=0),"Không đủ ĐKDT","")</f>
        <v/>
      </c>
      <c r="U12" s="43"/>
      <c r="V12" s="3"/>
      <c r="W12" s="30"/>
      <c r="X12" s="81" t="str">
        <f t="shared" ref="X12:X17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2:39" ht="18.75" customHeight="1">
      <c r="B13" s="31">
        <v>3</v>
      </c>
      <c r="C13" s="32" t="s">
        <v>64</v>
      </c>
      <c r="D13" s="33" t="s">
        <v>65</v>
      </c>
      <c r="E13" s="34" t="s">
        <v>66</v>
      </c>
      <c r="F13" s="35">
        <v>34370</v>
      </c>
      <c r="G13" s="32" t="s">
        <v>67</v>
      </c>
      <c r="H13" s="36">
        <v>10</v>
      </c>
      <c r="I13" s="36">
        <v>8</v>
      </c>
      <c r="J13" s="36" t="s">
        <v>30</v>
      </c>
      <c r="K13" s="36" t="s">
        <v>30</v>
      </c>
      <c r="L13" s="44"/>
      <c r="M13" s="44"/>
      <c r="N13" s="44"/>
      <c r="O13" s="88"/>
      <c r="P13" s="38">
        <v>8</v>
      </c>
      <c r="Q13" s="39">
        <f t="shared" ref="Q13:Q17" si="3">ROUND(SUMPRODUCT(H13:P13,$H$10:$P$10)/100,1)</f>
        <v>8.1999999999999993</v>
      </c>
      <c r="R13" s="40" t="str">
        <f t="shared" si="0"/>
        <v>B+</v>
      </c>
      <c r="S13" s="41" t="str">
        <f t="shared" si="1"/>
        <v>Khá</v>
      </c>
      <c r="T13" s="42" t="str">
        <f t="shared" ref="T13:T17" si="4">+IF(OR($H13=0,$I13=0,$J13=0,$K13=0),"Không đủ ĐKDT","")</f>
        <v/>
      </c>
      <c r="U13" s="43"/>
      <c r="V13" s="3"/>
      <c r="W13" s="30"/>
      <c r="X13" s="81" t="str">
        <f t="shared" si="2"/>
        <v>Đạt</v>
      </c>
      <c r="Y13" s="82"/>
      <c r="Z13" s="82"/>
      <c r="AA13" s="83"/>
      <c r="AB13" s="71"/>
      <c r="AC13" s="71"/>
      <c r="AD13" s="71"/>
      <c r="AE13" s="84"/>
      <c r="AF13" s="71"/>
      <c r="AG13" s="85"/>
      <c r="AH13" s="86"/>
      <c r="AI13" s="85"/>
      <c r="AJ13" s="86"/>
      <c r="AK13" s="85"/>
      <c r="AL13" s="71"/>
      <c r="AM13" s="84"/>
    </row>
    <row r="14" spans="2:39" ht="18.75" customHeight="1">
      <c r="B14" s="31">
        <v>4</v>
      </c>
      <c r="C14" s="32" t="s">
        <v>68</v>
      </c>
      <c r="D14" s="33" t="s">
        <v>69</v>
      </c>
      <c r="E14" s="34" t="s">
        <v>70</v>
      </c>
      <c r="F14" s="35">
        <v>35376</v>
      </c>
      <c r="G14" s="32" t="s">
        <v>71</v>
      </c>
      <c r="H14" s="36">
        <v>10</v>
      </c>
      <c r="I14" s="36">
        <v>8</v>
      </c>
      <c r="J14" s="36" t="s">
        <v>30</v>
      </c>
      <c r="K14" s="36" t="s">
        <v>30</v>
      </c>
      <c r="L14" s="44"/>
      <c r="M14" s="44"/>
      <c r="N14" s="44"/>
      <c r="O14" s="88"/>
      <c r="P14" s="38">
        <v>8</v>
      </c>
      <c r="Q14" s="39">
        <f t="shared" si="3"/>
        <v>8.1999999999999993</v>
      </c>
      <c r="R14" s="40" t="str">
        <f t="shared" si="0"/>
        <v>B+</v>
      </c>
      <c r="S14" s="41" t="str">
        <f t="shared" si="1"/>
        <v>Khá</v>
      </c>
      <c r="T14" s="42" t="str">
        <f t="shared" si="4"/>
        <v/>
      </c>
      <c r="U14" s="43"/>
      <c r="V14" s="3"/>
      <c r="W14" s="30"/>
      <c r="X14" s="81" t="str">
        <f t="shared" si="2"/>
        <v>Đạt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5</v>
      </c>
      <c r="C15" s="32" t="s">
        <v>72</v>
      </c>
      <c r="D15" s="33" t="s">
        <v>73</v>
      </c>
      <c r="E15" s="34" t="s">
        <v>74</v>
      </c>
      <c r="F15" s="35">
        <v>35032</v>
      </c>
      <c r="G15" s="32" t="s">
        <v>75</v>
      </c>
      <c r="H15" s="36">
        <v>0</v>
      </c>
      <c r="I15" s="36">
        <v>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>Không đủ ĐKDT</v>
      </c>
      <c r="U15" s="43"/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6</v>
      </c>
      <c r="C16" s="32" t="s">
        <v>76</v>
      </c>
      <c r="D16" s="33" t="s">
        <v>77</v>
      </c>
      <c r="E16" s="34" t="s">
        <v>78</v>
      </c>
      <c r="F16" s="35">
        <v>34439</v>
      </c>
      <c r="G16" s="32" t="s">
        <v>59</v>
      </c>
      <c r="H16" s="36">
        <v>10</v>
      </c>
      <c r="I16" s="36">
        <v>8</v>
      </c>
      <c r="J16" s="36" t="s">
        <v>30</v>
      </c>
      <c r="K16" s="36" t="s">
        <v>30</v>
      </c>
      <c r="L16" s="44"/>
      <c r="M16" s="44"/>
      <c r="N16" s="44"/>
      <c r="O16" s="88"/>
      <c r="P16" s="38">
        <v>8</v>
      </c>
      <c r="Q16" s="39">
        <f t="shared" si="3"/>
        <v>8.1999999999999993</v>
      </c>
      <c r="R16" s="40" t="str">
        <f t="shared" si="0"/>
        <v>B+</v>
      </c>
      <c r="S16" s="41" t="str">
        <f t="shared" si="1"/>
        <v>Khá</v>
      </c>
      <c r="T16" s="42" t="str">
        <f t="shared" si="4"/>
        <v/>
      </c>
      <c r="U16" s="43"/>
      <c r="V16" s="3"/>
      <c r="W16" s="30"/>
      <c r="X16" s="81" t="str">
        <f t="shared" si="2"/>
        <v>Đạt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1:39" ht="18.75" customHeight="1">
      <c r="B17" s="31">
        <v>7</v>
      </c>
      <c r="C17" s="32" t="s">
        <v>79</v>
      </c>
      <c r="D17" s="33" t="s">
        <v>80</v>
      </c>
      <c r="E17" s="34" t="s">
        <v>81</v>
      </c>
      <c r="F17" s="35">
        <v>34755</v>
      </c>
      <c r="G17" s="32" t="s">
        <v>82</v>
      </c>
      <c r="H17" s="36">
        <v>0</v>
      </c>
      <c r="I17" s="36">
        <v>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>Không đủ ĐKDT</v>
      </c>
      <c r="U17" s="43"/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1:39" ht="9" customHeight="1">
      <c r="A18" s="2"/>
      <c r="B18" s="45"/>
      <c r="C18" s="46"/>
      <c r="D18" s="46"/>
      <c r="E18" s="47"/>
      <c r="F18" s="47"/>
      <c r="G18" s="47"/>
      <c r="H18" s="48"/>
      <c r="I18" s="49"/>
      <c r="J18" s="49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3"/>
    </row>
    <row r="19" spans="1:39" ht="16.8">
      <c r="A19" s="2"/>
      <c r="B19" s="127" t="s">
        <v>31</v>
      </c>
      <c r="C19" s="127"/>
      <c r="D19" s="46"/>
      <c r="E19" s="47"/>
      <c r="F19" s="47"/>
      <c r="G19" s="47"/>
      <c r="H19" s="48"/>
      <c r="I19" s="49"/>
      <c r="J19" s="49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3"/>
    </row>
    <row r="20" spans="1:39" ht="16.5" customHeight="1">
      <c r="A20" s="2"/>
      <c r="B20" s="51" t="s">
        <v>32</v>
      </c>
      <c r="C20" s="51"/>
      <c r="D20" s="52">
        <f>+$AA$9</f>
        <v>7</v>
      </c>
      <c r="E20" s="53" t="s">
        <v>33</v>
      </c>
      <c r="F20" s="119" t="s">
        <v>34</v>
      </c>
      <c r="G20" s="119"/>
      <c r="H20" s="119"/>
      <c r="I20" s="119"/>
      <c r="J20" s="119"/>
      <c r="K20" s="119"/>
      <c r="L20" s="119"/>
      <c r="M20" s="119"/>
      <c r="N20" s="119"/>
      <c r="O20" s="119"/>
      <c r="P20" s="54">
        <f>$AA$9 -COUNTIF($T$10:$T$197,"Vắng") -COUNTIF($T$10:$T$197,"Vắng có phép") - COUNTIF($T$10:$T$197,"Đình chỉ thi") - COUNTIF($T$10:$T$197,"Không đủ ĐKDT")</f>
        <v>5</v>
      </c>
      <c r="Q20" s="54"/>
      <c r="R20" s="54"/>
      <c r="S20" s="55"/>
      <c r="T20" s="56" t="s">
        <v>33</v>
      </c>
      <c r="U20" s="55"/>
      <c r="V20" s="3"/>
    </row>
    <row r="21" spans="1:39" ht="16.5" customHeight="1">
      <c r="A21" s="2"/>
      <c r="B21" s="51" t="s">
        <v>35</v>
      </c>
      <c r="C21" s="51"/>
      <c r="D21" s="52">
        <f>+$AL$9</f>
        <v>5</v>
      </c>
      <c r="E21" s="53" t="s">
        <v>33</v>
      </c>
      <c r="F21" s="119" t="s">
        <v>36</v>
      </c>
      <c r="G21" s="119"/>
      <c r="H21" s="119"/>
      <c r="I21" s="119"/>
      <c r="J21" s="119"/>
      <c r="K21" s="119"/>
      <c r="L21" s="119"/>
      <c r="M21" s="119"/>
      <c r="N21" s="119"/>
      <c r="O21" s="119"/>
      <c r="P21" s="57">
        <f>COUNTIF($T$10:$T$73,"Vắng")</f>
        <v>0</v>
      </c>
      <c r="Q21" s="57"/>
      <c r="R21" s="57"/>
      <c r="S21" s="58"/>
      <c r="T21" s="56" t="s">
        <v>33</v>
      </c>
      <c r="U21" s="58"/>
      <c r="V21" s="3"/>
    </row>
    <row r="22" spans="1:39" ht="16.5" customHeight="1">
      <c r="A22" s="2"/>
      <c r="B22" s="51" t="s">
        <v>50</v>
      </c>
      <c r="C22" s="51"/>
      <c r="D22" s="67">
        <f>COUNTIF(X11:X17,"Học lại")</f>
        <v>2</v>
      </c>
      <c r="E22" s="53" t="s">
        <v>33</v>
      </c>
      <c r="F22" s="119" t="s">
        <v>51</v>
      </c>
      <c r="G22" s="119"/>
      <c r="H22" s="119"/>
      <c r="I22" s="119"/>
      <c r="J22" s="119"/>
      <c r="K22" s="119"/>
      <c r="L22" s="119"/>
      <c r="M22" s="119"/>
      <c r="N22" s="119"/>
      <c r="O22" s="119"/>
      <c r="P22" s="54">
        <f>COUNTIF($T$10:$T$73,"Vắng có phép")</f>
        <v>0</v>
      </c>
      <c r="Q22" s="54"/>
      <c r="R22" s="54"/>
      <c r="S22" s="55"/>
      <c r="T22" s="56" t="s">
        <v>33</v>
      </c>
      <c r="U22" s="55"/>
      <c r="V22" s="3"/>
    </row>
    <row r="23" spans="1:39" ht="3" customHeight="1">
      <c r="A23" s="2"/>
      <c r="B23" s="45"/>
      <c r="C23" s="46"/>
      <c r="D23" s="46"/>
      <c r="E23" s="47"/>
      <c r="F23" s="47"/>
      <c r="G23" s="47"/>
      <c r="H23" s="48"/>
      <c r="I23" s="49"/>
      <c r="J23" s="49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3"/>
    </row>
    <row r="24" spans="1:39">
      <c r="B24" s="89" t="s">
        <v>52</v>
      </c>
      <c r="C24" s="89"/>
      <c r="D24" s="90">
        <f>COUNTIF(X11:X17,"Thi lại")</f>
        <v>0</v>
      </c>
      <c r="E24" s="91" t="s">
        <v>33</v>
      </c>
      <c r="F24" s="3"/>
      <c r="G24" s="3"/>
      <c r="H24" s="3"/>
      <c r="I24" s="3"/>
      <c r="J24" s="128"/>
      <c r="K24" s="128"/>
      <c r="L24" s="128"/>
      <c r="M24" s="128"/>
      <c r="N24" s="128"/>
      <c r="O24" s="128"/>
      <c r="P24" s="128"/>
      <c r="Q24" s="128"/>
      <c r="R24" s="128"/>
      <c r="S24" s="128"/>
      <c r="T24" s="128"/>
      <c r="U24" s="128"/>
      <c r="V24" s="3"/>
    </row>
    <row r="25" spans="1:39" ht="24.75" customHeight="1">
      <c r="B25" s="89"/>
      <c r="C25" s="89"/>
      <c r="D25" s="90"/>
      <c r="E25" s="91"/>
      <c r="F25" s="3"/>
      <c r="G25" s="3"/>
      <c r="H25" s="3"/>
      <c r="I25" s="3"/>
      <c r="J25" s="128" t="s">
        <v>85</v>
      </c>
      <c r="K25" s="128"/>
      <c r="L25" s="128"/>
      <c r="M25" s="128"/>
      <c r="N25" s="128"/>
      <c r="O25" s="128"/>
      <c r="P25" s="128"/>
      <c r="Q25" s="128"/>
      <c r="R25" s="128"/>
      <c r="S25" s="128"/>
      <c r="T25" s="128"/>
      <c r="U25" s="128"/>
      <c r="V25" s="3"/>
    </row>
    <row r="26" spans="1:39">
      <c r="A26" s="59"/>
      <c r="B26" s="129" t="s">
        <v>37</v>
      </c>
      <c r="C26" s="129"/>
      <c r="D26" s="129"/>
      <c r="E26" s="129"/>
      <c r="F26" s="129"/>
      <c r="G26" s="129"/>
      <c r="H26" s="129"/>
      <c r="I26" s="60"/>
      <c r="J26" s="130" t="s">
        <v>38</v>
      </c>
      <c r="K26" s="130"/>
      <c r="L26" s="130"/>
      <c r="M26" s="130"/>
      <c r="N26" s="130"/>
      <c r="O26" s="130"/>
      <c r="P26" s="130"/>
      <c r="Q26" s="130"/>
      <c r="R26" s="130"/>
      <c r="S26" s="130"/>
      <c r="T26" s="130"/>
      <c r="U26" s="130"/>
      <c r="V26" s="3"/>
    </row>
    <row r="27" spans="1:39" ht="4.5" customHeight="1">
      <c r="A27" s="2"/>
      <c r="B27" s="45"/>
      <c r="C27" s="61"/>
      <c r="D27" s="61"/>
      <c r="E27" s="62"/>
      <c r="F27" s="62"/>
      <c r="G27" s="62"/>
      <c r="H27" s="63"/>
      <c r="I27" s="64"/>
      <c r="J27" s="64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</row>
    <row r="28" spans="1:39" s="2" customFormat="1">
      <c r="B28" s="129" t="s">
        <v>39</v>
      </c>
      <c r="C28" s="129"/>
      <c r="D28" s="131" t="s">
        <v>40</v>
      </c>
      <c r="E28" s="131"/>
      <c r="F28" s="131"/>
      <c r="G28" s="131"/>
      <c r="H28" s="131"/>
      <c r="I28" s="64"/>
      <c r="J28" s="64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3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</row>
    <row r="29" spans="1:39" s="2" customForma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</row>
    <row r="30" spans="1:39" s="2" customForma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</row>
    <row r="31" spans="1:39" s="2" customForma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</row>
    <row r="32" spans="1:39" s="2" customFormat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</row>
    <row r="33" spans="1:39" s="2" customFormat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</row>
    <row r="34" spans="1:39" s="2" customFormat="1" ht="18" customHeight="1">
      <c r="A34" s="1"/>
      <c r="B34" s="132" t="s">
        <v>83</v>
      </c>
      <c r="C34" s="132"/>
      <c r="D34" s="132" t="s">
        <v>84</v>
      </c>
      <c r="E34" s="132"/>
      <c r="F34" s="132"/>
      <c r="G34" s="132"/>
      <c r="H34" s="132"/>
      <c r="I34" s="132"/>
      <c r="J34" s="132" t="s">
        <v>41</v>
      </c>
      <c r="K34" s="132"/>
      <c r="L34" s="132"/>
      <c r="M34" s="132"/>
      <c r="N34" s="132"/>
      <c r="O34" s="132"/>
      <c r="P34" s="132"/>
      <c r="Q34" s="132"/>
      <c r="R34" s="132"/>
      <c r="S34" s="132"/>
      <c r="T34" s="132"/>
      <c r="U34" s="132"/>
      <c r="V34" s="3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</row>
    <row r="35" spans="1:39" s="2" customFormat="1" ht="4.5" customHeight="1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</row>
  </sheetData>
  <sheetProtection formatCells="0" formatColumns="0" formatRows="0" insertColumns="0" insertRows="0" insertHyperlinks="0" deleteColumns="0" deleteRows="0" sort="0" autoFilter="0" pivotTables="0"/>
  <autoFilter ref="A9:AM17">
    <filterColumn colId="3" showButton="0"/>
  </autoFilter>
  <mergeCells count="53">
    <mergeCell ref="B26:H26"/>
    <mergeCell ref="J26:U26"/>
    <mergeCell ref="F22:O22"/>
    <mergeCell ref="B34:C34"/>
    <mergeCell ref="D34:I34"/>
    <mergeCell ref="J34:U34"/>
    <mergeCell ref="J25:U25"/>
    <mergeCell ref="AB5:AE7"/>
    <mergeCell ref="B28:C28"/>
    <mergeCell ref="D28:H28"/>
    <mergeCell ref="S8:S9"/>
    <mergeCell ref="T8:T10"/>
    <mergeCell ref="U8:U10"/>
    <mergeCell ref="B10:G10"/>
    <mergeCell ref="B19:C19"/>
    <mergeCell ref="M8:M9"/>
    <mergeCell ref="N8:N9"/>
    <mergeCell ref="O8:O9"/>
    <mergeCell ref="P8:P9"/>
    <mergeCell ref="Q8:Q10"/>
    <mergeCell ref="R8:R9"/>
    <mergeCell ref="G8:G9"/>
    <mergeCell ref="J24:U24"/>
    <mergeCell ref="AF5:AG7"/>
    <mergeCell ref="AH5:AI7"/>
    <mergeCell ref="AJ5:AK7"/>
    <mergeCell ref="AL5:AM7"/>
    <mergeCell ref="B6:C6"/>
    <mergeCell ref="B5:C5"/>
    <mergeCell ref="Y5:Y8"/>
    <mergeCell ref="Z5:Z8"/>
    <mergeCell ref="AA5:AA8"/>
    <mergeCell ref="B8:B9"/>
    <mergeCell ref="C8:C9"/>
    <mergeCell ref="D8:E9"/>
    <mergeCell ref="F8:F9"/>
    <mergeCell ref="I8:I9"/>
    <mergeCell ref="J8:J9"/>
    <mergeCell ref="K8:K9"/>
    <mergeCell ref="P5:U5"/>
    <mergeCell ref="P6:U6"/>
    <mergeCell ref="H1:K1"/>
    <mergeCell ref="L1:U1"/>
    <mergeCell ref="B2:G2"/>
    <mergeCell ref="H2:U2"/>
    <mergeCell ref="B3:G3"/>
    <mergeCell ref="H3:U3"/>
    <mergeCell ref="F20:O20"/>
    <mergeCell ref="F21:O21"/>
    <mergeCell ref="L8:L9"/>
    <mergeCell ref="H8:H9"/>
    <mergeCell ref="D5:O5"/>
    <mergeCell ref="G6:O6"/>
  </mergeCells>
  <conditionalFormatting sqref="H11:N17 P11:P17">
    <cfRule type="cellIs" dxfId="2" priority="10" operator="greaterThan">
      <formula>10</formula>
    </cfRule>
  </conditionalFormatting>
  <conditionalFormatting sqref="O1:O1048576">
    <cfRule type="duplicateValues" dxfId="1" priority="2"/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22 X11:X17 Y3:AM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M81"/>
  <sheetViews>
    <sheetView workbookViewId="0">
      <pane ySplit="4" topLeftCell="A17" activePane="bottomLeft" state="frozen"/>
      <selection activeCell="G20" sqref="G20"/>
      <selection pane="bottomLeft" activeCell="J4" sqref="J1:O1048576"/>
    </sheetView>
  </sheetViews>
  <sheetFormatPr defaultColWidth="9" defaultRowHeight="15.6"/>
  <cols>
    <col min="1" max="1" width="0.6328125" style="1" customWidth="1"/>
    <col min="2" max="2" width="4" style="1" customWidth="1"/>
    <col min="3" max="3" width="10.6328125" style="1" customWidth="1"/>
    <col min="4" max="4" width="12.26953125" style="1" bestFit="1" customWidth="1"/>
    <col min="5" max="5" width="7.90625" style="1" customWidth="1"/>
    <col min="6" max="6" width="9.36328125" style="1" hidden="1" customWidth="1"/>
    <col min="7" max="7" width="10.54296875" style="1" bestFit="1" customWidth="1"/>
    <col min="8" max="9" width="4.36328125" style="1" customWidth="1"/>
    <col min="10" max="11" width="4.36328125" style="1" hidden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9.08984375" style="1" hidden="1" customWidth="1"/>
    <col min="16" max="16" width="4.26953125" style="1" customWidth="1"/>
    <col min="17" max="17" width="6.453125" style="1" customWidth="1"/>
    <col min="18" max="18" width="6.453125" style="1" hidden="1" customWidth="1"/>
    <col min="19" max="19" width="11.90625" style="1" hidden="1" customWidth="1"/>
    <col min="20" max="20" width="14.7265625" style="1" customWidth="1"/>
    <col min="21" max="21" width="5.7265625" style="1" hidden="1" customWidth="1"/>
    <col min="22" max="22" width="6.453125" style="1" customWidth="1"/>
    <col min="23" max="23" width="6.453125" style="2" customWidth="1"/>
    <col min="24" max="24" width="9" style="68"/>
    <col min="25" max="25" width="9.08984375" style="68" bestFit="1" customWidth="1"/>
    <col min="26" max="26" width="9" style="68"/>
    <col min="27" max="27" width="10.36328125" style="68" bestFit="1" customWidth="1"/>
    <col min="28" max="28" width="9.08984375" style="68" bestFit="1" customWidth="1"/>
    <col min="29" max="39" width="9" style="68"/>
    <col min="40" max="16384" width="9" style="1"/>
  </cols>
  <sheetData>
    <row r="1" spans="2:39" ht="25.2" hidden="1">
      <c r="H1" s="100" t="s">
        <v>0</v>
      </c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2:39" ht="27.75" customHeight="1">
      <c r="B2" s="101" t="s">
        <v>1</v>
      </c>
      <c r="C2" s="101"/>
      <c r="D2" s="101"/>
      <c r="E2" s="101"/>
      <c r="F2" s="101"/>
      <c r="G2" s="101"/>
      <c r="H2" s="102" t="s">
        <v>87</v>
      </c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3"/>
    </row>
    <row r="3" spans="2:39" ht="25.5" customHeight="1">
      <c r="B3" s="103" t="s">
        <v>2</v>
      </c>
      <c r="C3" s="103"/>
      <c r="D3" s="103"/>
      <c r="E3" s="103"/>
      <c r="F3" s="103"/>
      <c r="G3" s="103"/>
      <c r="H3" s="104" t="s">
        <v>55</v>
      </c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4"/>
      <c r="W3" s="5"/>
      <c r="AE3" s="69"/>
      <c r="AF3" s="70"/>
      <c r="AG3" s="69"/>
      <c r="AH3" s="69"/>
      <c r="AI3" s="69"/>
      <c r="AJ3" s="70"/>
      <c r="AK3" s="69"/>
    </row>
    <row r="4" spans="2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2:39" ht="23.25" customHeight="1">
      <c r="B5" s="116" t="s">
        <v>3</v>
      </c>
      <c r="C5" s="116"/>
      <c r="D5" s="117" t="s">
        <v>381</v>
      </c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8" t="s">
        <v>53</v>
      </c>
      <c r="Q5" s="118"/>
      <c r="R5" s="118"/>
      <c r="S5" s="118"/>
      <c r="T5" s="118"/>
      <c r="U5" s="118"/>
      <c r="X5" s="69"/>
      <c r="Y5" s="105" t="s">
        <v>49</v>
      </c>
      <c r="Z5" s="105" t="s">
        <v>9</v>
      </c>
      <c r="AA5" s="105" t="s">
        <v>48</v>
      </c>
      <c r="AB5" s="105" t="s">
        <v>47</v>
      </c>
      <c r="AC5" s="105"/>
      <c r="AD5" s="105"/>
      <c r="AE5" s="105"/>
      <c r="AF5" s="105" t="s">
        <v>46</v>
      </c>
      <c r="AG5" s="105"/>
      <c r="AH5" s="105" t="s">
        <v>44</v>
      </c>
      <c r="AI5" s="105"/>
      <c r="AJ5" s="105" t="s">
        <v>45</v>
      </c>
      <c r="AK5" s="105"/>
      <c r="AL5" s="105" t="s">
        <v>43</v>
      </c>
      <c r="AM5" s="105"/>
    </row>
    <row r="6" spans="2:39" ht="17.25" customHeight="1">
      <c r="B6" s="114" t="s">
        <v>4</v>
      </c>
      <c r="C6" s="114"/>
      <c r="D6" s="9"/>
      <c r="G6" s="115" t="s">
        <v>54</v>
      </c>
      <c r="H6" s="115"/>
      <c r="I6" s="115"/>
      <c r="J6" s="115"/>
      <c r="K6" s="115"/>
      <c r="L6" s="115"/>
      <c r="M6" s="115"/>
      <c r="N6" s="115"/>
      <c r="O6" s="115"/>
      <c r="P6" s="115" t="s">
        <v>42</v>
      </c>
      <c r="Q6" s="115"/>
      <c r="R6" s="115"/>
      <c r="S6" s="115"/>
      <c r="T6" s="115"/>
      <c r="U6" s="115"/>
      <c r="X6" s="69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</row>
    <row r="7" spans="2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</row>
    <row r="8" spans="2:39" ht="44.25" customHeight="1">
      <c r="B8" s="106" t="s">
        <v>5</v>
      </c>
      <c r="C8" s="108" t="s">
        <v>6</v>
      </c>
      <c r="D8" s="110" t="s">
        <v>7</v>
      </c>
      <c r="E8" s="111"/>
      <c r="F8" s="106" t="s">
        <v>8</v>
      </c>
      <c r="G8" s="106" t="s">
        <v>9</v>
      </c>
      <c r="H8" s="122" t="s">
        <v>10</v>
      </c>
      <c r="I8" s="122" t="s">
        <v>11</v>
      </c>
      <c r="J8" s="122" t="s">
        <v>12</v>
      </c>
      <c r="K8" s="122" t="s">
        <v>13</v>
      </c>
      <c r="L8" s="120" t="s">
        <v>14</v>
      </c>
      <c r="M8" s="120" t="s">
        <v>15</v>
      </c>
      <c r="N8" s="120" t="s">
        <v>16</v>
      </c>
      <c r="O8" s="121" t="s">
        <v>17</v>
      </c>
      <c r="P8" s="120" t="s">
        <v>18</v>
      </c>
      <c r="Q8" s="106" t="s">
        <v>19</v>
      </c>
      <c r="R8" s="120" t="s">
        <v>20</v>
      </c>
      <c r="S8" s="106" t="s">
        <v>21</v>
      </c>
      <c r="T8" s="106" t="s">
        <v>22</v>
      </c>
      <c r="U8" s="106" t="s">
        <v>23</v>
      </c>
      <c r="X8" s="69"/>
      <c r="Y8" s="105"/>
      <c r="Z8" s="105"/>
      <c r="AA8" s="105"/>
      <c r="AB8" s="72" t="s">
        <v>24</v>
      </c>
      <c r="AC8" s="72" t="s">
        <v>25</v>
      </c>
      <c r="AD8" s="72" t="s">
        <v>26</v>
      </c>
      <c r="AE8" s="72" t="s">
        <v>27</v>
      </c>
      <c r="AF8" s="72" t="s">
        <v>28</v>
      </c>
      <c r="AG8" s="72" t="s">
        <v>27</v>
      </c>
      <c r="AH8" s="72" t="s">
        <v>28</v>
      </c>
      <c r="AI8" s="72" t="s">
        <v>27</v>
      </c>
      <c r="AJ8" s="72" t="s">
        <v>28</v>
      </c>
      <c r="AK8" s="72" t="s">
        <v>27</v>
      </c>
      <c r="AL8" s="72" t="s">
        <v>28</v>
      </c>
      <c r="AM8" s="73" t="s">
        <v>27</v>
      </c>
    </row>
    <row r="9" spans="2:39" ht="44.25" customHeight="1">
      <c r="B9" s="107"/>
      <c r="C9" s="109"/>
      <c r="D9" s="112"/>
      <c r="E9" s="113"/>
      <c r="F9" s="107"/>
      <c r="G9" s="107"/>
      <c r="H9" s="122"/>
      <c r="I9" s="122"/>
      <c r="J9" s="122"/>
      <c r="K9" s="122"/>
      <c r="L9" s="120"/>
      <c r="M9" s="120"/>
      <c r="N9" s="120"/>
      <c r="O9" s="121"/>
      <c r="P9" s="120"/>
      <c r="Q9" s="123"/>
      <c r="R9" s="120"/>
      <c r="S9" s="107"/>
      <c r="T9" s="123"/>
      <c r="U9" s="123"/>
      <c r="W9" s="12"/>
      <c r="X9" s="69"/>
      <c r="Y9" s="74" t="str">
        <f>+D5</f>
        <v>Văn minh văn hóa thế giới</v>
      </c>
      <c r="Z9" s="75" t="str">
        <f>+P5</f>
        <v>Nhóm:  01</v>
      </c>
      <c r="AA9" s="76">
        <f>+$AJ$9+$AL$9+$AH$9</f>
        <v>40</v>
      </c>
      <c r="AB9" s="70">
        <f>COUNTIF($T$10:$T$113,"Khiển trách")</f>
        <v>0</v>
      </c>
      <c r="AC9" s="70">
        <f>COUNTIF($T$10:$T$113,"Cảnh cáo")</f>
        <v>0</v>
      </c>
      <c r="AD9" s="70">
        <f>COUNTIF($T$10:$T$113,"Đình chỉ thi")</f>
        <v>0</v>
      </c>
      <c r="AE9" s="77">
        <f>+($AB$9+$AC$9+$AD$9)/$AA$9*100%</f>
        <v>0</v>
      </c>
      <c r="AF9" s="70">
        <f>SUM(COUNTIF($T$10:$T$111,"Vắng"),COUNTIF($T$10:$T$111,"Vắng có phép"))</f>
        <v>0</v>
      </c>
      <c r="AG9" s="78">
        <f>+$AF$9/$AA$9</f>
        <v>0</v>
      </c>
      <c r="AH9" s="79">
        <f>COUNTIF($X$10:$X$111,"Thi lại")</f>
        <v>0</v>
      </c>
      <c r="AI9" s="78">
        <f>+$AH$9/$AA$9</f>
        <v>0</v>
      </c>
      <c r="AJ9" s="79">
        <f>COUNTIF($X$10:$X$112,"Học lại")</f>
        <v>3</v>
      </c>
      <c r="AK9" s="78">
        <f>+$AJ$9/$AA$9</f>
        <v>7.4999999999999997E-2</v>
      </c>
      <c r="AL9" s="70">
        <f>COUNTIF($X$11:$X$112,"Đạt")</f>
        <v>37</v>
      </c>
      <c r="AM9" s="77">
        <f>+$AL$9/$AA$9</f>
        <v>0.92500000000000004</v>
      </c>
    </row>
    <row r="10" spans="2:39" ht="14.25" customHeight="1">
      <c r="B10" s="124" t="s">
        <v>29</v>
      </c>
      <c r="C10" s="125"/>
      <c r="D10" s="125"/>
      <c r="E10" s="125"/>
      <c r="F10" s="125"/>
      <c r="G10" s="126"/>
      <c r="H10" s="13">
        <v>10</v>
      </c>
      <c r="I10" s="13">
        <v>30</v>
      </c>
      <c r="J10" s="14"/>
      <c r="K10" s="13"/>
      <c r="L10" s="15"/>
      <c r="M10" s="16"/>
      <c r="N10" s="16"/>
      <c r="O10" s="17"/>
      <c r="P10" s="66">
        <f>100-(H10+I10+J10+K10)</f>
        <v>60</v>
      </c>
      <c r="Q10" s="107"/>
      <c r="R10" s="18"/>
      <c r="S10" s="18"/>
      <c r="T10" s="107"/>
      <c r="U10" s="107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19">
        <v>1</v>
      </c>
      <c r="C11" s="20" t="s">
        <v>382</v>
      </c>
      <c r="D11" s="21" t="s">
        <v>383</v>
      </c>
      <c r="E11" s="22" t="s">
        <v>58</v>
      </c>
      <c r="F11" s="23" t="s">
        <v>384</v>
      </c>
      <c r="G11" s="20" t="s">
        <v>121</v>
      </c>
      <c r="H11" s="24">
        <v>9</v>
      </c>
      <c r="I11" s="24">
        <v>9</v>
      </c>
      <c r="J11" s="24" t="s">
        <v>30</v>
      </c>
      <c r="K11" s="24" t="s">
        <v>30</v>
      </c>
      <c r="L11" s="25"/>
      <c r="M11" s="25"/>
      <c r="N11" s="25"/>
      <c r="O11" s="87"/>
      <c r="P11" s="36">
        <v>8</v>
      </c>
      <c r="Q11" s="27">
        <f>ROUND(SUMPRODUCT(H11:P11,$H$10:$P$10)/100,1)</f>
        <v>8.4</v>
      </c>
      <c r="R11" s="28" t="str">
        <f t="shared" ref="R11:R63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B+</v>
      </c>
      <c r="S11" s="28" t="str">
        <f t="shared" ref="S11:S63" si="1">IF($Q11&lt;4,"Kém",IF(AND($Q11&gt;=4,$Q11&lt;=5.4),"Trung bình yếu",IF(AND($Q11&gt;=5.5,$Q11&lt;=6.9),"Trung bình",IF(AND($Q11&gt;=7,$Q11&lt;=8.4),"Khá",IF(AND($Q11&gt;=8.5,$Q11&lt;=10),"Giỏi","")))))</f>
        <v>Khá</v>
      </c>
      <c r="T11" s="92" t="str">
        <f>+IF(OR($H11=0,$I11=0,$J11=0,$K11=0),"Không đủ ĐKDT","")</f>
        <v/>
      </c>
      <c r="U11" s="29"/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2:39" ht="18.75" customHeight="1">
      <c r="B12" s="31">
        <v>2</v>
      </c>
      <c r="C12" s="32" t="s">
        <v>385</v>
      </c>
      <c r="D12" s="33" t="s">
        <v>386</v>
      </c>
      <c r="E12" s="34" t="s">
        <v>58</v>
      </c>
      <c r="F12" s="35" t="s">
        <v>387</v>
      </c>
      <c r="G12" s="32" t="s">
        <v>364</v>
      </c>
      <c r="H12" s="36">
        <v>9</v>
      </c>
      <c r="I12" s="36">
        <v>8</v>
      </c>
      <c r="J12" s="36" t="s">
        <v>30</v>
      </c>
      <c r="K12" s="36" t="s">
        <v>30</v>
      </c>
      <c r="L12" s="37"/>
      <c r="M12" s="37"/>
      <c r="N12" s="37"/>
      <c r="O12" s="88"/>
      <c r="P12" s="36">
        <v>7</v>
      </c>
      <c r="Q12" s="39">
        <f>ROUND(SUMPRODUCT(H12:P12,$H$10:$P$10)/100,1)</f>
        <v>7.5</v>
      </c>
      <c r="R12" s="40" t="str">
        <f t="shared" si="0"/>
        <v>B</v>
      </c>
      <c r="S12" s="41" t="str">
        <f t="shared" si="1"/>
        <v>Khá</v>
      </c>
      <c r="T12" s="42" t="str">
        <f>+IF(OR($H12=0,$I12=0,$J12=0,$K12=0),"Không đủ ĐKDT","")</f>
        <v/>
      </c>
      <c r="U12" s="43"/>
      <c r="V12" s="3"/>
      <c r="W12" s="30"/>
      <c r="X12" s="81" t="str">
        <f t="shared" ref="X12:X63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2:39" ht="18.75" customHeight="1">
      <c r="B13" s="31">
        <v>3</v>
      </c>
      <c r="C13" s="32" t="s">
        <v>388</v>
      </c>
      <c r="D13" s="33" t="s">
        <v>389</v>
      </c>
      <c r="E13" s="34" t="s">
        <v>58</v>
      </c>
      <c r="F13" s="35" t="s">
        <v>390</v>
      </c>
      <c r="G13" s="32" t="s">
        <v>71</v>
      </c>
      <c r="H13" s="36">
        <v>6</v>
      </c>
      <c r="I13" s="36">
        <v>7</v>
      </c>
      <c r="J13" s="36" t="s">
        <v>30</v>
      </c>
      <c r="K13" s="36" t="s">
        <v>30</v>
      </c>
      <c r="L13" s="44"/>
      <c r="M13" s="44"/>
      <c r="N13" s="44"/>
      <c r="O13" s="88"/>
      <c r="P13" s="36">
        <v>7</v>
      </c>
      <c r="Q13" s="39">
        <f t="shared" ref="Q13:Q63" si="3">ROUND(SUMPRODUCT(H13:P13,$H$10:$P$10)/100,1)</f>
        <v>6.9</v>
      </c>
      <c r="R13" s="40" t="str">
        <f t="shared" si="0"/>
        <v>C+</v>
      </c>
      <c r="S13" s="41" t="str">
        <f t="shared" si="1"/>
        <v>Trung bình</v>
      </c>
      <c r="T13" s="42" t="str">
        <f t="shared" ref="T13:T63" si="4">+IF(OR($H13=0,$I13=0,$J13=0,$K13=0),"Không đủ ĐKDT","")</f>
        <v/>
      </c>
      <c r="U13" s="43"/>
      <c r="V13" s="3"/>
      <c r="W13" s="30"/>
      <c r="X13" s="81" t="str">
        <f t="shared" si="2"/>
        <v>Đạt</v>
      </c>
      <c r="Y13" s="82"/>
      <c r="Z13" s="82"/>
      <c r="AA13" s="94"/>
      <c r="AB13" s="71"/>
      <c r="AC13" s="71"/>
      <c r="AD13" s="71"/>
      <c r="AE13" s="84"/>
      <c r="AF13" s="71"/>
      <c r="AG13" s="85"/>
      <c r="AH13" s="86"/>
      <c r="AI13" s="85"/>
      <c r="AJ13" s="86"/>
      <c r="AK13" s="85"/>
      <c r="AL13" s="71"/>
      <c r="AM13" s="84"/>
    </row>
    <row r="14" spans="2:39" ht="18.75" customHeight="1">
      <c r="B14" s="31">
        <v>4</v>
      </c>
      <c r="C14" s="32" t="s">
        <v>391</v>
      </c>
      <c r="D14" s="33" t="s">
        <v>270</v>
      </c>
      <c r="E14" s="34" t="s">
        <v>58</v>
      </c>
      <c r="F14" s="35" t="s">
        <v>392</v>
      </c>
      <c r="G14" s="32" t="s">
        <v>208</v>
      </c>
      <c r="H14" s="36">
        <v>8</v>
      </c>
      <c r="I14" s="36">
        <v>8</v>
      </c>
      <c r="J14" s="36" t="s">
        <v>30</v>
      </c>
      <c r="K14" s="36" t="s">
        <v>30</v>
      </c>
      <c r="L14" s="44"/>
      <c r="M14" s="44"/>
      <c r="N14" s="44"/>
      <c r="O14" s="88"/>
      <c r="P14" s="36">
        <v>7</v>
      </c>
      <c r="Q14" s="39">
        <f t="shared" si="3"/>
        <v>7.4</v>
      </c>
      <c r="R14" s="40" t="str">
        <f t="shared" si="0"/>
        <v>B</v>
      </c>
      <c r="S14" s="41" t="str">
        <f t="shared" si="1"/>
        <v>Khá</v>
      </c>
      <c r="T14" s="42" t="str">
        <f t="shared" si="4"/>
        <v/>
      </c>
      <c r="U14" s="43"/>
      <c r="V14" s="3"/>
      <c r="W14" s="30"/>
      <c r="X14" s="81" t="str">
        <f t="shared" si="2"/>
        <v>Đạt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5</v>
      </c>
      <c r="C15" s="32" t="s">
        <v>393</v>
      </c>
      <c r="D15" s="33" t="s">
        <v>349</v>
      </c>
      <c r="E15" s="34" t="s">
        <v>58</v>
      </c>
      <c r="F15" s="35" t="s">
        <v>394</v>
      </c>
      <c r="G15" s="32" t="s">
        <v>67</v>
      </c>
      <c r="H15" s="36">
        <v>8</v>
      </c>
      <c r="I15" s="36">
        <v>8</v>
      </c>
      <c r="J15" s="36" t="s">
        <v>30</v>
      </c>
      <c r="K15" s="36" t="s">
        <v>30</v>
      </c>
      <c r="L15" s="44"/>
      <c r="M15" s="44"/>
      <c r="N15" s="44"/>
      <c r="O15" s="88"/>
      <c r="P15" s="36">
        <v>7</v>
      </c>
      <c r="Q15" s="39">
        <f t="shared" si="3"/>
        <v>7.4</v>
      </c>
      <c r="R15" s="40" t="str">
        <f t="shared" si="0"/>
        <v>B</v>
      </c>
      <c r="S15" s="41" t="str">
        <f t="shared" si="1"/>
        <v>Khá</v>
      </c>
      <c r="T15" s="42" t="str">
        <f t="shared" si="4"/>
        <v/>
      </c>
      <c r="U15" s="43"/>
      <c r="V15" s="3"/>
      <c r="W15" s="30"/>
      <c r="X15" s="81" t="str">
        <f t="shared" si="2"/>
        <v>Đạt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6</v>
      </c>
      <c r="C16" s="32" t="s">
        <v>395</v>
      </c>
      <c r="D16" s="33" t="s">
        <v>109</v>
      </c>
      <c r="E16" s="34" t="s">
        <v>396</v>
      </c>
      <c r="F16" s="35" t="s">
        <v>397</v>
      </c>
      <c r="G16" s="32" t="s">
        <v>71</v>
      </c>
      <c r="H16" s="36">
        <v>6</v>
      </c>
      <c r="I16" s="36">
        <v>7</v>
      </c>
      <c r="J16" s="36" t="s">
        <v>30</v>
      </c>
      <c r="K16" s="36" t="s">
        <v>30</v>
      </c>
      <c r="L16" s="44"/>
      <c r="M16" s="44"/>
      <c r="N16" s="44"/>
      <c r="O16" s="88"/>
      <c r="P16" s="36">
        <v>7</v>
      </c>
      <c r="Q16" s="39">
        <f t="shared" si="3"/>
        <v>6.9</v>
      </c>
      <c r="R16" s="40" t="str">
        <f t="shared" si="0"/>
        <v>C+</v>
      </c>
      <c r="S16" s="41" t="str">
        <f t="shared" si="1"/>
        <v>Trung bình</v>
      </c>
      <c r="T16" s="42" t="str">
        <f t="shared" si="4"/>
        <v/>
      </c>
      <c r="U16" s="43"/>
      <c r="V16" s="3"/>
      <c r="W16" s="30"/>
      <c r="X16" s="81" t="str">
        <f t="shared" si="2"/>
        <v>Đạt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7</v>
      </c>
      <c r="C17" s="32" t="s">
        <v>398</v>
      </c>
      <c r="D17" s="33" t="s">
        <v>399</v>
      </c>
      <c r="E17" s="34" t="s">
        <v>400</v>
      </c>
      <c r="F17" s="35" t="s">
        <v>401</v>
      </c>
      <c r="G17" s="32" t="s">
        <v>211</v>
      </c>
      <c r="H17" s="36">
        <v>9</v>
      </c>
      <c r="I17" s="36">
        <v>9</v>
      </c>
      <c r="J17" s="36" t="s">
        <v>30</v>
      </c>
      <c r="K17" s="36" t="s">
        <v>30</v>
      </c>
      <c r="L17" s="44"/>
      <c r="M17" s="44"/>
      <c r="N17" s="44"/>
      <c r="O17" s="88"/>
      <c r="P17" s="36">
        <v>8</v>
      </c>
      <c r="Q17" s="39">
        <f t="shared" si="3"/>
        <v>8.4</v>
      </c>
      <c r="R17" s="40" t="str">
        <f t="shared" si="0"/>
        <v>B+</v>
      </c>
      <c r="S17" s="41" t="str">
        <f t="shared" si="1"/>
        <v>Khá</v>
      </c>
      <c r="T17" s="42" t="str">
        <f t="shared" si="4"/>
        <v/>
      </c>
      <c r="U17" s="43"/>
      <c r="V17" s="3"/>
      <c r="W17" s="30"/>
      <c r="X17" s="81" t="str">
        <f t="shared" si="2"/>
        <v>Đạt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8</v>
      </c>
      <c r="C18" s="32" t="s">
        <v>402</v>
      </c>
      <c r="D18" s="33" t="s">
        <v>193</v>
      </c>
      <c r="E18" s="34" t="s">
        <v>167</v>
      </c>
      <c r="F18" s="35" t="s">
        <v>403</v>
      </c>
      <c r="G18" s="32" t="s">
        <v>364</v>
      </c>
      <c r="H18" s="36">
        <v>8</v>
      </c>
      <c r="I18" s="36">
        <v>7</v>
      </c>
      <c r="J18" s="36" t="s">
        <v>30</v>
      </c>
      <c r="K18" s="36" t="s">
        <v>30</v>
      </c>
      <c r="L18" s="44"/>
      <c r="M18" s="44"/>
      <c r="N18" s="44"/>
      <c r="O18" s="88"/>
      <c r="P18" s="36">
        <v>7</v>
      </c>
      <c r="Q18" s="39">
        <f t="shared" si="3"/>
        <v>7.1</v>
      </c>
      <c r="R18" s="40" t="str">
        <f t="shared" si="0"/>
        <v>B</v>
      </c>
      <c r="S18" s="41" t="str">
        <f t="shared" si="1"/>
        <v>Khá</v>
      </c>
      <c r="T18" s="42" t="str">
        <f t="shared" si="4"/>
        <v/>
      </c>
      <c r="U18" s="43"/>
      <c r="V18" s="3"/>
      <c r="W18" s="30"/>
      <c r="X18" s="81" t="str">
        <f t="shared" si="2"/>
        <v>Đạt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9</v>
      </c>
      <c r="C19" s="32" t="s">
        <v>330</v>
      </c>
      <c r="D19" s="33" t="s">
        <v>331</v>
      </c>
      <c r="E19" s="34" t="s">
        <v>332</v>
      </c>
      <c r="F19" s="35" t="s">
        <v>333</v>
      </c>
      <c r="G19" s="32" t="s">
        <v>67</v>
      </c>
      <c r="H19" s="36">
        <v>8</v>
      </c>
      <c r="I19" s="36">
        <v>7</v>
      </c>
      <c r="J19" s="36" t="s">
        <v>30</v>
      </c>
      <c r="K19" s="36" t="s">
        <v>30</v>
      </c>
      <c r="L19" s="44"/>
      <c r="M19" s="44"/>
      <c r="N19" s="44"/>
      <c r="O19" s="88"/>
      <c r="P19" s="36">
        <v>7</v>
      </c>
      <c r="Q19" s="39">
        <f t="shared" si="3"/>
        <v>7.1</v>
      </c>
      <c r="R19" s="40" t="str">
        <f t="shared" si="0"/>
        <v>B</v>
      </c>
      <c r="S19" s="41" t="str">
        <f t="shared" si="1"/>
        <v>Khá</v>
      </c>
      <c r="T19" s="42" t="str">
        <f t="shared" si="4"/>
        <v/>
      </c>
      <c r="U19" s="43"/>
      <c r="V19" s="3"/>
      <c r="W19" s="30"/>
      <c r="X19" s="81" t="str">
        <f t="shared" si="2"/>
        <v>Đạt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10</v>
      </c>
      <c r="C20" s="32" t="s">
        <v>404</v>
      </c>
      <c r="D20" s="33" t="s">
        <v>405</v>
      </c>
      <c r="E20" s="34" t="s">
        <v>406</v>
      </c>
      <c r="F20" s="35" t="s">
        <v>407</v>
      </c>
      <c r="G20" s="32" t="s">
        <v>63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36">
        <v>0</v>
      </c>
      <c r="O20" s="36">
        <v>0</v>
      </c>
      <c r="P20" s="36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>Không đủ ĐKDT</v>
      </c>
      <c r="U20" s="43"/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11</v>
      </c>
      <c r="C21" s="32" t="s">
        <v>408</v>
      </c>
      <c r="D21" s="33" t="s">
        <v>389</v>
      </c>
      <c r="E21" s="34" t="s">
        <v>409</v>
      </c>
      <c r="F21" s="35" t="s">
        <v>410</v>
      </c>
      <c r="G21" s="32" t="s">
        <v>208</v>
      </c>
      <c r="H21" s="36">
        <v>9</v>
      </c>
      <c r="I21" s="36">
        <v>9</v>
      </c>
      <c r="J21" s="36" t="s">
        <v>30</v>
      </c>
      <c r="K21" s="36" t="s">
        <v>30</v>
      </c>
      <c r="L21" s="44"/>
      <c r="M21" s="44"/>
      <c r="N21" s="44"/>
      <c r="O21" s="88"/>
      <c r="P21" s="36">
        <v>9</v>
      </c>
      <c r="Q21" s="39">
        <f t="shared" si="3"/>
        <v>9</v>
      </c>
      <c r="R21" s="40" t="str">
        <f t="shared" si="0"/>
        <v>A+</v>
      </c>
      <c r="S21" s="41" t="str">
        <f t="shared" si="1"/>
        <v>Giỏi</v>
      </c>
      <c r="T21" s="42" t="str">
        <f t="shared" si="4"/>
        <v/>
      </c>
      <c r="U21" s="43"/>
      <c r="V21" s="3"/>
      <c r="W21" s="30"/>
      <c r="X21" s="81" t="str">
        <f t="shared" si="2"/>
        <v>Đạt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12</v>
      </c>
      <c r="C22" s="32" t="s">
        <v>411</v>
      </c>
      <c r="D22" s="33" t="s">
        <v>412</v>
      </c>
      <c r="E22" s="34" t="s">
        <v>409</v>
      </c>
      <c r="F22" s="35" t="s">
        <v>413</v>
      </c>
      <c r="G22" s="32" t="s">
        <v>208</v>
      </c>
      <c r="H22" s="36">
        <v>9</v>
      </c>
      <c r="I22" s="36">
        <v>9</v>
      </c>
      <c r="J22" s="36" t="s">
        <v>30</v>
      </c>
      <c r="K22" s="36" t="s">
        <v>30</v>
      </c>
      <c r="L22" s="44"/>
      <c r="M22" s="44"/>
      <c r="N22" s="44"/>
      <c r="O22" s="88"/>
      <c r="P22" s="36">
        <v>8</v>
      </c>
      <c r="Q22" s="39">
        <f t="shared" si="3"/>
        <v>8.4</v>
      </c>
      <c r="R22" s="40" t="str">
        <f t="shared" si="0"/>
        <v>B+</v>
      </c>
      <c r="S22" s="41" t="str">
        <f t="shared" si="1"/>
        <v>Khá</v>
      </c>
      <c r="T22" s="42" t="str">
        <f t="shared" si="4"/>
        <v/>
      </c>
      <c r="U22" s="43"/>
      <c r="V22" s="3"/>
      <c r="W22" s="30"/>
      <c r="X22" s="81" t="str">
        <f t="shared" si="2"/>
        <v>Đạt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13</v>
      </c>
      <c r="C23" s="32" t="s">
        <v>414</v>
      </c>
      <c r="D23" s="33" t="s">
        <v>415</v>
      </c>
      <c r="E23" s="34" t="s">
        <v>369</v>
      </c>
      <c r="F23" s="35" t="s">
        <v>416</v>
      </c>
      <c r="G23" s="32" t="s">
        <v>67</v>
      </c>
      <c r="H23" s="36">
        <v>7</v>
      </c>
      <c r="I23" s="36">
        <v>7</v>
      </c>
      <c r="J23" s="36" t="s">
        <v>30</v>
      </c>
      <c r="K23" s="36" t="s">
        <v>30</v>
      </c>
      <c r="L23" s="44"/>
      <c r="M23" s="44"/>
      <c r="N23" s="44"/>
      <c r="O23" s="88"/>
      <c r="P23" s="36">
        <v>5</v>
      </c>
      <c r="Q23" s="39">
        <f t="shared" si="3"/>
        <v>5.8</v>
      </c>
      <c r="R23" s="40" t="str">
        <f t="shared" si="0"/>
        <v>C</v>
      </c>
      <c r="S23" s="41" t="str">
        <f t="shared" si="1"/>
        <v>Trung bình</v>
      </c>
      <c r="T23" s="42" t="str">
        <f t="shared" si="4"/>
        <v/>
      </c>
      <c r="U23" s="43"/>
      <c r="V23" s="3"/>
      <c r="W23" s="30"/>
      <c r="X23" s="81" t="str">
        <f t="shared" si="2"/>
        <v>Đạt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14</v>
      </c>
      <c r="C24" s="32" t="s">
        <v>417</v>
      </c>
      <c r="D24" s="33" t="s">
        <v>418</v>
      </c>
      <c r="E24" s="34" t="s">
        <v>369</v>
      </c>
      <c r="F24" s="35" t="s">
        <v>419</v>
      </c>
      <c r="G24" s="32" t="s">
        <v>178</v>
      </c>
      <c r="H24" s="36">
        <v>9</v>
      </c>
      <c r="I24" s="36">
        <v>8</v>
      </c>
      <c r="J24" s="36" t="s">
        <v>30</v>
      </c>
      <c r="K24" s="36" t="s">
        <v>30</v>
      </c>
      <c r="L24" s="44"/>
      <c r="M24" s="44"/>
      <c r="N24" s="44"/>
      <c r="O24" s="88"/>
      <c r="P24" s="36">
        <v>7</v>
      </c>
      <c r="Q24" s="39">
        <f t="shared" si="3"/>
        <v>7.5</v>
      </c>
      <c r="R24" s="40" t="str">
        <f t="shared" si="0"/>
        <v>B</v>
      </c>
      <c r="S24" s="41" t="str">
        <f t="shared" si="1"/>
        <v>Khá</v>
      </c>
      <c r="T24" s="42" t="str">
        <f t="shared" si="4"/>
        <v/>
      </c>
      <c r="U24" s="43"/>
      <c r="V24" s="3"/>
      <c r="W24" s="30"/>
      <c r="X24" s="81" t="str">
        <f t="shared" si="2"/>
        <v>Đạt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15</v>
      </c>
      <c r="C25" s="32" t="s">
        <v>420</v>
      </c>
      <c r="D25" s="33" t="s">
        <v>421</v>
      </c>
      <c r="E25" s="34" t="s">
        <v>369</v>
      </c>
      <c r="F25" s="35" t="s">
        <v>422</v>
      </c>
      <c r="G25" s="32" t="s">
        <v>71</v>
      </c>
      <c r="H25" s="36">
        <v>6</v>
      </c>
      <c r="I25" s="36">
        <v>7</v>
      </c>
      <c r="J25" s="36" t="s">
        <v>30</v>
      </c>
      <c r="K25" s="36" t="s">
        <v>30</v>
      </c>
      <c r="L25" s="44"/>
      <c r="M25" s="44"/>
      <c r="N25" s="44"/>
      <c r="O25" s="88"/>
      <c r="P25" s="36">
        <v>7</v>
      </c>
      <c r="Q25" s="39">
        <f t="shared" si="3"/>
        <v>6.9</v>
      </c>
      <c r="R25" s="40" t="str">
        <f t="shared" si="0"/>
        <v>C+</v>
      </c>
      <c r="S25" s="41" t="str">
        <f t="shared" si="1"/>
        <v>Trung bình</v>
      </c>
      <c r="T25" s="42" t="str">
        <f t="shared" si="4"/>
        <v/>
      </c>
      <c r="U25" s="43"/>
      <c r="V25" s="3"/>
      <c r="W25" s="30"/>
      <c r="X25" s="81" t="str">
        <f t="shared" si="2"/>
        <v>Đạt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16</v>
      </c>
      <c r="C26" s="32" t="s">
        <v>423</v>
      </c>
      <c r="D26" s="33" t="s">
        <v>424</v>
      </c>
      <c r="E26" s="34" t="s">
        <v>101</v>
      </c>
      <c r="F26" s="35" t="s">
        <v>425</v>
      </c>
      <c r="G26" s="32" t="s">
        <v>208</v>
      </c>
      <c r="H26" s="36">
        <v>8</v>
      </c>
      <c r="I26" s="36">
        <v>7</v>
      </c>
      <c r="J26" s="36" t="s">
        <v>30</v>
      </c>
      <c r="K26" s="36" t="s">
        <v>30</v>
      </c>
      <c r="L26" s="44"/>
      <c r="M26" s="44"/>
      <c r="N26" s="44"/>
      <c r="O26" s="88"/>
      <c r="P26" s="36">
        <v>8</v>
      </c>
      <c r="Q26" s="39">
        <f t="shared" si="3"/>
        <v>7.7</v>
      </c>
      <c r="R26" s="40" t="str">
        <f t="shared" si="0"/>
        <v>B</v>
      </c>
      <c r="S26" s="41" t="str">
        <f t="shared" si="1"/>
        <v>Khá</v>
      </c>
      <c r="T26" s="42" t="str">
        <f t="shared" si="4"/>
        <v/>
      </c>
      <c r="U26" s="43"/>
      <c r="V26" s="3"/>
      <c r="W26" s="30"/>
      <c r="X26" s="81" t="str">
        <f t="shared" si="2"/>
        <v>Đạt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17</v>
      </c>
      <c r="C27" s="32" t="s">
        <v>426</v>
      </c>
      <c r="D27" s="33" t="s">
        <v>69</v>
      </c>
      <c r="E27" s="34" t="s">
        <v>101</v>
      </c>
      <c r="F27" s="35" t="s">
        <v>427</v>
      </c>
      <c r="G27" s="32" t="s">
        <v>171</v>
      </c>
      <c r="H27" s="36">
        <v>8</v>
      </c>
      <c r="I27" s="36">
        <v>7</v>
      </c>
      <c r="J27" s="36" t="s">
        <v>30</v>
      </c>
      <c r="K27" s="36" t="s">
        <v>30</v>
      </c>
      <c r="L27" s="44"/>
      <c r="M27" s="44"/>
      <c r="N27" s="44"/>
      <c r="O27" s="88"/>
      <c r="P27" s="36">
        <v>7</v>
      </c>
      <c r="Q27" s="39">
        <f t="shared" si="3"/>
        <v>7.1</v>
      </c>
      <c r="R27" s="40" t="str">
        <f t="shared" si="0"/>
        <v>B</v>
      </c>
      <c r="S27" s="41" t="str">
        <f t="shared" si="1"/>
        <v>Khá</v>
      </c>
      <c r="T27" s="42" t="str">
        <f t="shared" si="4"/>
        <v/>
      </c>
      <c r="U27" s="43"/>
      <c r="V27" s="3"/>
      <c r="W27" s="30"/>
      <c r="X27" s="81" t="str">
        <f t="shared" si="2"/>
        <v>Đạt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18</v>
      </c>
      <c r="C28" s="32" t="s">
        <v>428</v>
      </c>
      <c r="D28" s="33" t="s">
        <v>299</v>
      </c>
      <c r="E28" s="34" t="s">
        <v>245</v>
      </c>
      <c r="F28" s="35" t="s">
        <v>401</v>
      </c>
      <c r="G28" s="32" t="s">
        <v>171</v>
      </c>
      <c r="H28" s="36">
        <v>8</v>
      </c>
      <c r="I28" s="36">
        <v>8</v>
      </c>
      <c r="J28" s="36" t="s">
        <v>30</v>
      </c>
      <c r="K28" s="36" t="s">
        <v>30</v>
      </c>
      <c r="L28" s="44"/>
      <c r="M28" s="44"/>
      <c r="N28" s="44"/>
      <c r="O28" s="88"/>
      <c r="P28" s="36">
        <v>8</v>
      </c>
      <c r="Q28" s="39">
        <f t="shared" si="3"/>
        <v>8</v>
      </c>
      <c r="R28" s="40" t="str">
        <f t="shared" si="0"/>
        <v>B+</v>
      </c>
      <c r="S28" s="41" t="str">
        <f t="shared" si="1"/>
        <v>Khá</v>
      </c>
      <c r="T28" s="42" t="str">
        <f t="shared" si="4"/>
        <v/>
      </c>
      <c r="U28" s="43"/>
      <c r="V28" s="3"/>
      <c r="W28" s="30"/>
      <c r="X28" s="81" t="str">
        <f t="shared" si="2"/>
        <v>Đạt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19</v>
      </c>
      <c r="C29" s="32" t="s">
        <v>429</v>
      </c>
      <c r="D29" s="33" t="s">
        <v>430</v>
      </c>
      <c r="E29" s="34" t="s">
        <v>177</v>
      </c>
      <c r="F29" s="35" t="s">
        <v>431</v>
      </c>
      <c r="G29" s="32" t="s">
        <v>71</v>
      </c>
      <c r="H29" s="36">
        <v>8</v>
      </c>
      <c r="I29" s="36">
        <v>8</v>
      </c>
      <c r="J29" s="36" t="s">
        <v>30</v>
      </c>
      <c r="K29" s="36" t="s">
        <v>30</v>
      </c>
      <c r="L29" s="44"/>
      <c r="M29" s="44"/>
      <c r="N29" s="44"/>
      <c r="O29" s="88"/>
      <c r="P29" s="36">
        <v>7</v>
      </c>
      <c r="Q29" s="39">
        <f t="shared" si="3"/>
        <v>7.4</v>
      </c>
      <c r="R29" s="40" t="str">
        <f t="shared" si="0"/>
        <v>B</v>
      </c>
      <c r="S29" s="41" t="str">
        <f t="shared" si="1"/>
        <v>Khá</v>
      </c>
      <c r="T29" s="42" t="str">
        <f t="shared" si="4"/>
        <v/>
      </c>
      <c r="U29" s="43"/>
      <c r="V29" s="3"/>
      <c r="W29" s="30"/>
      <c r="X29" s="81" t="str">
        <f t="shared" si="2"/>
        <v>Đạt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20</v>
      </c>
      <c r="C30" s="32" t="s">
        <v>180</v>
      </c>
      <c r="D30" s="33" t="s">
        <v>181</v>
      </c>
      <c r="E30" s="34" t="s">
        <v>182</v>
      </c>
      <c r="F30" s="35" t="s">
        <v>262</v>
      </c>
      <c r="G30" s="32" t="s">
        <v>114</v>
      </c>
      <c r="H30" s="36">
        <v>9</v>
      </c>
      <c r="I30" s="36">
        <v>7</v>
      </c>
      <c r="J30" s="36" t="s">
        <v>30</v>
      </c>
      <c r="K30" s="36" t="s">
        <v>30</v>
      </c>
      <c r="L30" s="44"/>
      <c r="M30" s="44"/>
      <c r="N30" s="44"/>
      <c r="O30" s="88"/>
      <c r="P30" s="36">
        <v>6</v>
      </c>
      <c r="Q30" s="39">
        <f t="shared" si="3"/>
        <v>6.6</v>
      </c>
      <c r="R30" s="40" t="str">
        <f t="shared" si="0"/>
        <v>C+</v>
      </c>
      <c r="S30" s="41" t="str">
        <f t="shared" si="1"/>
        <v>Trung bình</v>
      </c>
      <c r="T30" s="42" t="str">
        <f t="shared" si="4"/>
        <v/>
      </c>
      <c r="U30" s="43"/>
      <c r="V30" s="3"/>
      <c r="W30" s="30"/>
      <c r="X30" s="81" t="str">
        <f t="shared" si="2"/>
        <v>Đạt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21</v>
      </c>
      <c r="C31" s="32" t="s">
        <v>432</v>
      </c>
      <c r="D31" s="33" t="s">
        <v>433</v>
      </c>
      <c r="E31" s="34" t="s">
        <v>66</v>
      </c>
      <c r="F31" s="35" t="s">
        <v>434</v>
      </c>
      <c r="G31" s="32" t="s">
        <v>114</v>
      </c>
      <c r="H31" s="36">
        <v>9</v>
      </c>
      <c r="I31" s="36">
        <v>9</v>
      </c>
      <c r="J31" s="36" t="s">
        <v>30</v>
      </c>
      <c r="K31" s="36" t="s">
        <v>30</v>
      </c>
      <c r="L31" s="44"/>
      <c r="M31" s="44"/>
      <c r="N31" s="44"/>
      <c r="O31" s="88"/>
      <c r="P31" s="36">
        <v>9</v>
      </c>
      <c r="Q31" s="39">
        <f t="shared" si="3"/>
        <v>9</v>
      </c>
      <c r="R31" s="40" t="str">
        <f t="shared" si="0"/>
        <v>A+</v>
      </c>
      <c r="S31" s="41" t="str">
        <f t="shared" si="1"/>
        <v>Giỏi</v>
      </c>
      <c r="T31" s="42" t="str">
        <f t="shared" si="4"/>
        <v/>
      </c>
      <c r="U31" s="43"/>
      <c r="V31" s="3"/>
      <c r="W31" s="30"/>
      <c r="X31" s="81" t="str">
        <f t="shared" si="2"/>
        <v>Đạt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22</v>
      </c>
      <c r="C32" s="32" t="s">
        <v>68</v>
      </c>
      <c r="D32" s="33" t="s">
        <v>69</v>
      </c>
      <c r="E32" s="34" t="s">
        <v>70</v>
      </c>
      <c r="F32" s="35" t="s">
        <v>435</v>
      </c>
      <c r="G32" s="32" t="s">
        <v>71</v>
      </c>
      <c r="H32" s="36">
        <v>5</v>
      </c>
      <c r="I32" s="36">
        <v>6</v>
      </c>
      <c r="J32" s="36" t="s">
        <v>30</v>
      </c>
      <c r="K32" s="36" t="s">
        <v>30</v>
      </c>
      <c r="L32" s="44"/>
      <c r="M32" s="44"/>
      <c r="N32" s="44"/>
      <c r="O32" s="88"/>
      <c r="P32" s="36">
        <v>6</v>
      </c>
      <c r="Q32" s="39">
        <f t="shared" si="3"/>
        <v>5.9</v>
      </c>
      <c r="R32" s="40" t="str">
        <f t="shared" si="0"/>
        <v>C</v>
      </c>
      <c r="S32" s="41" t="str">
        <f t="shared" si="1"/>
        <v>Trung bình</v>
      </c>
      <c r="T32" s="42" t="str">
        <f t="shared" si="4"/>
        <v/>
      </c>
      <c r="U32" s="43"/>
      <c r="V32" s="3"/>
      <c r="W32" s="30"/>
      <c r="X32" s="81" t="str">
        <f t="shared" si="2"/>
        <v>Đạt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23</v>
      </c>
      <c r="C33" s="32" t="s">
        <v>436</v>
      </c>
      <c r="D33" s="33" t="s">
        <v>437</v>
      </c>
      <c r="E33" s="34" t="s">
        <v>372</v>
      </c>
      <c r="F33" s="35" t="s">
        <v>262</v>
      </c>
      <c r="G33" s="32" t="s">
        <v>75</v>
      </c>
      <c r="H33" s="36">
        <v>7</v>
      </c>
      <c r="I33" s="36">
        <v>7</v>
      </c>
      <c r="J33" s="36" t="s">
        <v>30</v>
      </c>
      <c r="K33" s="36" t="s">
        <v>30</v>
      </c>
      <c r="L33" s="44"/>
      <c r="M33" s="44"/>
      <c r="N33" s="44"/>
      <c r="O33" s="88"/>
      <c r="P33" s="36">
        <v>8</v>
      </c>
      <c r="Q33" s="39">
        <f t="shared" si="3"/>
        <v>7.6</v>
      </c>
      <c r="R33" s="40" t="str">
        <f t="shared" si="0"/>
        <v>B</v>
      </c>
      <c r="S33" s="41" t="str">
        <f t="shared" si="1"/>
        <v>Khá</v>
      </c>
      <c r="T33" s="42" t="str">
        <f t="shared" si="4"/>
        <v/>
      </c>
      <c r="U33" s="43"/>
      <c r="V33" s="3"/>
      <c r="W33" s="30"/>
      <c r="X33" s="81" t="str">
        <f t="shared" si="2"/>
        <v>Đạt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24</v>
      </c>
      <c r="C34" s="32" t="s">
        <v>438</v>
      </c>
      <c r="D34" s="33" t="s">
        <v>439</v>
      </c>
      <c r="E34" s="34" t="s">
        <v>440</v>
      </c>
      <c r="F34" s="35" t="s">
        <v>441</v>
      </c>
      <c r="G34" s="32" t="s">
        <v>211</v>
      </c>
      <c r="H34" s="36">
        <v>6</v>
      </c>
      <c r="I34" s="36">
        <v>7</v>
      </c>
      <c r="J34" s="36" t="s">
        <v>30</v>
      </c>
      <c r="K34" s="36" t="s">
        <v>30</v>
      </c>
      <c r="L34" s="44"/>
      <c r="M34" s="44"/>
      <c r="N34" s="44"/>
      <c r="O34" s="88"/>
      <c r="P34" s="36">
        <v>7</v>
      </c>
      <c r="Q34" s="39">
        <f t="shared" si="3"/>
        <v>6.9</v>
      </c>
      <c r="R34" s="40" t="str">
        <f t="shared" si="0"/>
        <v>C+</v>
      </c>
      <c r="S34" s="41" t="str">
        <f t="shared" si="1"/>
        <v>Trung bình</v>
      </c>
      <c r="T34" s="42" t="str">
        <f t="shared" si="4"/>
        <v/>
      </c>
      <c r="U34" s="43"/>
      <c r="V34" s="3"/>
      <c r="W34" s="30"/>
      <c r="X34" s="81" t="str">
        <f t="shared" si="2"/>
        <v>Đạt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25</v>
      </c>
      <c r="C35" s="32" t="s">
        <v>269</v>
      </c>
      <c r="D35" s="33" t="s">
        <v>270</v>
      </c>
      <c r="E35" s="34" t="s">
        <v>271</v>
      </c>
      <c r="F35" s="35" t="s">
        <v>272</v>
      </c>
      <c r="G35" s="32" t="s">
        <v>114</v>
      </c>
      <c r="H35" s="36">
        <v>8</v>
      </c>
      <c r="I35" s="36">
        <v>0</v>
      </c>
      <c r="J35" s="36" t="s">
        <v>30</v>
      </c>
      <c r="K35" s="36" t="s">
        <v>30</v>
      </c>
      <c r="L35" s="44"/>
      <c r="M35" s="44"/>
      <c r="N35" s="44"/>
      <c r="O35" s="88"/>
      <c r="P35" s="36" t="s">
        <v>30</v>
      </c>
      <c r="Q35" s="39">
        <f t="shared" si="3"/>
        <v>0.8</v>
      </c>
      <c r="R35" s="40" t="str">
        <f t="shared" si="0"/>
        <v>F</v>
      </c>
      <c r="S35" s="41" t="str">
        <f t="shared" si="1"/>
        <v>Kém</v>
      </c>
      <c r="T35" s="42" t="str">
        <f t="shared" si="4"/>
        <v>Không đủ ĐKDT</v>
      </c>
      <c r="U35" s="43"/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26</v>
      </c>
      <c r="C36" s="32" t="s">
        <v>442</v>
      </c>
      <c r="D36" s="33" t="s">
        <v>443</v>
      </c>
      <c r="E36" s="34" t="s">
        <v>189</v>
      </c>
      <c r="F36" s="35" t="s">
        <v>444</v>
      </c>
      <c r="G36" s="32" t="s">
        <v>121</v>
      </c>
      <c r="H36" s="36">
        <v>9</v>
      </c>
      <c r="I36" s="36">
        <v>8</v>
      </c>
      <c r="J36" s="36" t="s">
        <v>30</v>
      </c>
      <c r="K36" s="36" t="s">
        <v>30</v>
      </c>
      <c r="L36" s="44"/>
      <c r="M36" s="44"/>
      <c r="N36" s="44"/>
      <c r="O36" s="88"/>
      <c r="P36" s="36">
        <v>8</v>
      </c>
      <c r="Q36" s="39">
        <f t="shared" si="3"/>
        <v>8.1</v>
      </c>
      <c r="R36" s="40" t="str">
        <f t="shared" si="0"/>
        <v>B+</v>
      </c>
      <c r="S36" s="41" t="str">
        <f t="shared" si="1"/>
        <v>Khá</v>
      </c>
      <c r="T36" s="42" t="str">
        <f t="shared" si="4"/>
        <v/>
      </c>
      <c r="U36" s="43"/>
      <c r="V36" s="3"/>
      <c r="W36" s="30"/>
      <c r="X36" s="81" t="str">
        <f t="shared" si="2"/>
        <v>Đạt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27</v>
      </c>
      <c r="C37" s="32" t="s">
        <v>445</v>
      </c>
      <c r="D37" s="33" t="s">
        <v>69</v>
      </c>
      <c r="E37" s="34" t="s">
        <v>446</v>
      </c>
      <c r="F37" s="35" t="s">
        <v>447</v>
      </c>
      <c r="G37" s="32" t="s">
        <v>211</v>
      </c>
      <c r="H37" s="36">
        <v>6</v>
      </c>
      <c r="I37" s="36">
        <v>7</v>
      </c>
      <c r="J37" s="36" t="s">
        <v>30</v>
      </c>
      <c r="K37" s="36" t="s">
        <v>30</v>
      </c>
      <c r="L37" s="44"/>
      <c r="M37" s="44"/>
      <c r="N37" s="44"/>
      <c r="O37" s="88"/>
      <c r="P37" s="36">
        <v>7</v>
      </c>
      <c r="Q37" s="39">
        <f t="shared" si="3"/>
        <v>6.9</v>
      </c>
      <c r="R37" s="40"/>
      <c r="S37" s="41"/>
      <c r="T37" s="42" t="str">
        <f t="shared" si="4"/>
        <v/>
      </c>
      <c r="U37" s="43"/>
      <c r="V37" s="3"/>
      <c r="W37" s="30"/>
      <c r="X37" s="81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28</v>
      </c>
      <c r="C38" s="32" t="s">
        <v>448</v>
      </c>
      <c r="D38" s="33" t="s">
        <v>449</v>
      </c>
      <c r="E38" s="34" t="s">
        <v>124</v>
      </c>
      <c r="F38" s="35" t="s">
        <v>450</v>
      </c>
      <c r="G38" s="32" t="s">
        <v>364</v>
      </c>
      <c r="H38" s="36">
        <v>8</v>
      </c>
      <c r="I38" s="36">
        <v>7</v>
      </c>
      <c r="J38" s="36" t="s">
        <v>30</v>
      </c>
      <c r="K38" s="36" t="s">
        <v>30</v>
      </c>
      <c r="L38" s="44"/>
      <c r="M38" s="44"/>
      <c r="N38" s="44"/>
      <c r="O38" s="88"/>
      <c r="P38" s="36">
        <v>7</v>
      </c>
      <c r="Q38" s="39">
        <f t="shared" si="3"/>
        <v>7.1</v>
      </c>
      <c r="R38" s="40"/>
      <c r="S38" s="41"/>
      <c r="T38" s="42" t="str">
        <f t="shared" si="4"/>
        <v/>
      </c>
      <c r="U38" s="43"/>
      <c r="V38" s="3"/>
      <c r="W38" s="30"/>
      <c r="X38" s="81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29</v>
      </c>
      <c r="C39" s="32" t="s">
        <v>451</v>
      </c>
      <c r="D39" s="33" t="s">
        <v>452</v>
      </c>
      <c r="E39" s="34" t="s">
        <v>453</v>
      </c>
      <c r="F39" s="35" t="s">
        <v>454</v>
      </c>
      <c r="G39" s="32" t="s">
        <v>364</v>
      </c>
      <c r="H39" s="36">
        <v>9</v>
      </c>
      <c r="I39" s="36">
        <v>8</v>
      </c>
      <c r="J39" s="36" t="s">
        <v>30</v>
      </c>
      <c r="K39" s="36" t="s">
        <v>30</v>
      </c>
      <c r="L39" s="44"/>
      <c r="M39" s="44"/>
      <c r="N39" s="44"/>
      <c r="O39" s="88"/>
      <c r="P39" s="36">
        <v>8</v>
      </c>
      <c r="Q39" s="39">
        <f t="shared" si="3"/>
        <v>8.1</v>
      </c>
      <c r="R39" s="40"/>
      <c r="S39" s="41"/>
      <c r="T39" s="42" t="str">
        <f t="shared" si="4"/>
        <v/>
      </c>
      <c r="U39" s="43"/>
      <c r="V39" s="3"/>
      <c r="W39" s="30"/>
      <c r="X39" s="81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30</v>
      </c>
      <c r="C40" s="32" t="s">
        <v>455</v>
      </c>
      <c r="D40" s="33" t="s">
        <v>456</v>
      </c>
      <c r="E40" s="34" t="s">
        <v>198</v>
      </c>
      <c r="F40" s="35" t="s">
        <v>457</v>
      </c>
      <c r="G40" s="32" t="s">
        <v>171</v>
      </c>
      <c r="H40" s="36">
        <v>9</v>
      </c>
      <c r="I40" s="36">
        <v>9</v>
      </c>
      <c r="J40" s="36" t="s">
        <v>30</v>
      </c>
      <c r="K40" s="36" t="s">
        <v>30</v>
      </c>
      <c r="L40" s="44"/>
      <c r="M40" s="44"/>
      <c r="N40" s="44"/>
      <c r="O40" s="88"/>
      <c r="P40" s="36">
        <v>8</v>
      </c>
      <c r="Q40" s="39">
        <f t="shared" si="3"/>
        <v>8.4</v>
      </c>
      <c r="R40" s="40"/>
      <c r="S40" s="41"/>
      <c r="T40" s="42" t="str">
        <f t="shared" si="4"/>
        <v/>
      </c>
      <c r="U40" s="43"/>
      <c r="V40" s="3"/>
      <c r="W40" s="30"/>
      <c r="X40" s="81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31</v>
      </c>
      <c r="C41" s="32" t="s">
        <v>202</v>
      </c>
      <c r="D41" s="33" t="s">
        <v>203</v>
      </c>
      <c r="E41" s="34" t="s">
        <v>138</v>
      </c>
      <c r="F41" s="35" t="s">
        <v>458</v>
      </c>
      <c r="G41" s="32" t="s">
        <v>171</v>
      </c>
      <c r="H41" s="36">
        <v>6</v>
      </c>
      <c r="I41" s="36">
        <v>6</v>
      </c>
      <c r="J41" s="36" t="s">
        <v>30</v>
      </c>
      <c r="K41" s="36" t="s">
        <v>30</v>
      </c>
      <c r="L41" s="44"/>
      <c r="M41" s="44"/>
      <c r="N41" s="44"/>
      <c r="O41" s="88"/>
      <c r="P41" s="36">
        <v>7</v>
      </c>
      <c r="Q41" s="39">
        <f t="shared" si="3"/>
        <v>6.6</v>
      </c>
      <c r="R41" s="40"/>
      <c r="S41" s="41"/>
      <c r="T41" s="42" t="str">
        <f t="shared" si="4"/>
        <v/>
      </c>
      <c r="U41" s="43"/>
      <c r="V41" s="3"/>
      <c r="W41" s="30"/>
      <c r="X41" s="81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32</v>
      </c>
      <c r="C42" s="32" t="s">
        <v>459</v>
      </c>
      <c r="D42" s="33" t="s">
        <v>460</v>
      </c>
      <c r="E42" s="34" t="s">
        <v>461</v>
      </c>
      <c r="F42" s="35" t="s">
        <v>462</v>
      </c>
      <c r="G42" s="32" t="s">
        <v>208</v>
      </c>
      <c r="H42" s="36">
        <v>8</v>
      </c>
      <c r="I42" s="36">
        <v>7</v>
      </c>
      <c r="J42" s="36" t="s">
        <v>30</v>
      </c>
      <c r="K42" s="36" t="s">
        <v>30</v>
      </c>
      <c r="L42" s="44"/>
      <c r="M42" s="44"/>
      <c r="N42" s="44"/>
      <c r="O42" s="88"/>
      <c r="P42" s="36">
        <v>8</v>
      </c>
      <c r="Q42" s="39">
        <f t="shared" si="3"/>
        <v>7.7</v>
      </c>
      <c r="R42" s="40"/>
      <c r="S42" s="41"/>
      <c r="T42" s="42" t="str">
        <f t="shared" si="4"/>
        <v/>
      </c>
      <c r="U42" s="43"/>
      <c r="V42" s="3"/>
      <c r="W42" s="30"/>
      <c r="X42" s="81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33</v>
      </c>
      <c r="C43" s="32" t="s">
        <v>204</v>
      </c>
      <c r="D43" s="33" t="s">
        <v>92</v>
      </c>
      <c r="E43" s="34" t="s">
        <v>205</v>
      </c>
      <c r="F43" s="35" t="s">
        <v>292</v>
      </c>
      <c r="G43" s="32" t="s">
        <v>82</v>
      </c>
      <c r="H43" s="36">
        <v>7</v>
      </c>
      <c r="I43" s="36">
        <v>7</v>
      </c>
      <c r="J43" s="36" t="s">
        <v>30</v>
      </c>
      <c r="K43" s="36" t="s">
        <v>30</v>
      </c>
      <c r="L43" s="44"/>
      <c r="M43" s="44"/>
      <c r="N43" s="44"/>
      <c r="O43" s="88"/>
      <c r="P43" s="36">
        <v>8</v>
      </c>
      <c r="Q43" s="39">
        <f t="shared" si="3"/>
        <v>7.6</v>
      </c>
      <c r="R43" s="40"/>
      <c r="S43" s="41"/>
      <c r="T43" s="42" t="str">
        <f t="shared" si="4"/>
        <v/>
      </c>
      <c r="U43" s="43"/>
      <c r="V43" s="3"/>
      <c r="W43" s="30"/>
      <c r="X43" s="81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34</v>
      </c>
      <c r="C44" s="32" t="s">
        <v>463</v>
      </c>
      <c r="D44" s="33" t="s">
        <v>194</v>
      </c>
      <c r="E44" s="34" t="s">
        <v>464</v>
      </c>
      <c r="F44" s="35" t="s">
        <v>465</v>
      </c>
      <c r="G44" s="32" t="s">
        <v>102</v>
      </c>
      <c r="H44" s="36">
        <v>0</v>
      </c>
      <c r="I44" s="36">
        <v>0</v>
      </c>
      <c r="J44" s="36" t="s">
        <v>30</v>
      </c>
      <c r="K44" s="36" t="s">
        <v>30</v>
      </c>
      <c r="L44" s="44"/>
      <c r="M44" s="44"/>
      <c r="N44" s="44"/>
      <c r="O44" s="88"/>
      <c r="P44" s="36" t="s">
        <v>30</v>
      </c>
      <c r="Q44" s="39">
        <f t="shared" si="3"/>
        <v>0</v>
      </c>
      <c r="R44" s="40"/>
      <c r="S44" s="41"/>
      <c r="T44" s="42" t="str">
        <f t="shared" si="4"/>
        <v>Không đủ ĐKDT</v>
      </c>
      <c r="U44" s="43"/>
      <c r="V44" s="3"/>
      <c r="W44" s="30"/>
      <c r="X44" s="81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35</v>
      </c>
      <c r="C45" s="32" t="s">
        <v>206</v>
      </c>
      <c r="D45" s="33" t="s">
        <v>207</v>
      </c>
      <c r="E45" s="34" t="s">
        <v>78</v>
      </c>
      <c r="F45" s="35" t="s">
        <v>466</v>
      </c>
      <c r="G45" s="32" t="s">
        <v>208</v>
      </c>
      <c r="H45" s="36">
        <v>8</v>
      </c>
      <c r="I45" s="36">
        <v>8</v>
      </c>
      <c r="J45" s="36" t="s">
        <v>30</v>
      </c>
      <c r="K45" s="36" t="s">
        <v>30</v>
      </c>
      <c r="L45" s="44"/>
      <c r="M45" s="44"/>
      <c r="N45" s="44"/>
      <c r="O45" s="88"/>
      <c r="P45" s="36">
        <v>7</v>
      </c>
      <c r="Q45" s="39">
        <f t="shared" si="3"/>
        <v>7.4</v>
      </c>
      <c r="R45" s="40"/>
      <c r="S45" s="41"/>
      <c r="T45" s="42" t="str">
        <f t="shared" si="4"/>
        <v/>
      </c>
      <c r="U45" s="43"/>
      <c r="V45" s="3"/>
      <c r="W45" s="30"/>
      <c r="X45" s="81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36</v>
      </c>
      <c r="C46" s="32" t="s">
        <v>467</v>
      </c>
      <c r="D46" s="33" t="s">
        <v>468</v>
      </c>
      <c r="E46" s="34" t="s">
        <v>216</v>
      </c>
      <c r="F46" s="35" t="s">
        <v>469</v>
      </c>
      <c r="G46" s="32" t="s">
        <v>364</v>
      </c>
      <c r="H46" s="36">
        <v>9</v>
      </c>
      <c r="I46" s="36">
        <v>9</v>
      </c>
      <c r="J46" s="36" t="s">
        <v>30</v>
      </c>
      <c r="K46" s="36" t="s">
        <v>30</v>
      </c>
      <c r="L46" s="44"/>
      <c r="M46" s="44"/>
      <c r="N46" s="44"/>
      <c r="O46" s="88"/>
      <c r="P46" s="36">
        <v>9</v>
      </c>
      <c r="Q46" s="39">
        <f t="shared" si="3"/>
        <v>9</v>
      </c>
      <c r="R46" s="40"/>
      <c r="S46" s="41"/>
      <c r="T46" s="42" t="str">
        <f t="shared" si="4"/>
        <v/>
      </c>
      <c r="U46" s="43"/>
      <c r="V46" s="3"/>
      <c r="W46" s="30"/>
      <c r="X46" s="81"/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37</v>
      </c>
      <c r="C47" s="32" t="s">
        <v>470</v>
      </c>
      <c r="D47" s="33" t="s">
        <v>471</v>
      </c>
      <c r="E47" s="34" t="s">
        <v>472</v>
      </c>
      <c r="F47" s="35" t="s">
        <v>473</v>
      </c>
      <c r="G47" s="32" t="s">
        <v>364</v>
      </c>
      <c r="H47" s="36">
        <v>7</v>
      </c>
      <c r="I47" s="36">
        <v>6</v>
      </c>
      <c r="J47" s="36" t="s">
        <v>30</v>
      </c>
      <c r="K47" s="36" t="s">
        <v>30</v>
      </c>
      <c r="L47" s="44"/>
      <c r="M47" s="44"/>
      <c r="N47" s="44"/>
      <c r="O47" s="88"/>
      <c r="P47" s="36">
        <v>4</v>
      </c>
      <c r="Q47" s="39">
        <f t="shared" si="3"/>
        <v>4.9000000000000004</v>
      </c>
      <c r="R47" s="40"/>
      <c r="S47" s="41"/>
      <c r="T47" s="42" t="str">
        <f t="shared" si="4"/>
        <v/>
      </c>
      <c r="U47" s="43"/>
      <c r="V47" s="3"/>
      <c r="W47" s="30"/>
      <c r="X47" s="81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38</v>
      </c>
      <c r="C48" s="32" t="s">
        <v>474</v>
      </c>
      <c r="D48" s="33" t="s">
        <v>475</v>
      </c>
      <c r="E48" s="34" t="s">
        <v>128</v>
      </c>
      <c r="F48" s="35" t="s">
        <v>392</v>
      </c>
      <c r="G48" s="32" t="s">
        <v>171</v>
      </c>
      <c r="H48" s="36">
        <v>7</v>
      </c>
      <c r="I48" s="36">
        <v>7</v>
      </c>
      <c r="J48" s="36" t="s">
        <v>30</v>
      </c>
      <c r="K48" s="36" t="s">
        <v>30</v>
      </c>
      <c r="L48" s="44"/>
      <c r="M48" s="44"/>
      <c r="N48" s="44"/>
      <c r="O48" s="88"/>
      <c r="P48" s="36">
        <v>7</v>
      </c>
      <c r="Q48" s="39">
        <f t="shared" si="3"/>
        <v>7</v>
      </c>
      <c r="R48" s="40"/>
      <c r="S48" s="41"/>
      <c r="T48" s="42" t="str">
        <f t="shared" si="4"/>
        <v/>
      </c>
      <c r="U48" s="43"/>
      <c r="V48" s="3"/>
      <c r="W48" s="30"/>
      <c r="X48" s="81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1:39" ht="18.75" customHeight="1">
      <c r="B49" s="31">
        <v>39</v>
      </c>
      <c r="C49" s="32" t="s">
        <v>476</v>
      </c>
      <c r="D49" s="33" t="s">
        <v>477</v>
      </c>
      <c r="E49" s="34" t="s">
        <v>304</v>
      </c>
      <c r="F49" s="35" t="s">
        <v>390</v>
      </c>
      <c r="G49" s="32" t="s">
        <v>178</v>
      </c>
      <c r="H49" s="36">
        <v>8</v>
      </c>
      <c r="I49" s="36">
        <v>8</v>
      </c>
      <c r="J49" s="36" t="s">
        <v>30</v>
      </c>
      <c r="K49" s="36" t="s">
        <v>30</v>
      </c>
      <c r="L49" s="44"/>
      <c r="M49" s="44"/>
      <c r="N49" s="44"/>
      <c r="O49" s="88"/>
      <c r="P49" s="36">
        <v>8</v>
      </c>
      <c r="Q49" s="39">
        <f t="shared" si="3"/>
        <v>8</v>
      </c>
      <c r="R49" s="40"/>
      <c r="S49" s="41"/>
      <c r="T49" s="42" t="str">
        <f t="shared" si="4"/>
        <v/>
      </c>
      <c r="U49" s="43"/>
      <c r="V49" s="3"/>
      <c r="W49" s="30"/>
      <c r="X49" s="81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1:39" ht="18.75" customHeight="1">
      <c r="B50" s="31">
        <v>40</v>
      </c>
      <c r="C50" s="32" t="s">
        <v>302</v>
      </c>
      <c r="D50" s="33" t="s">
        <v>303</v>
      </c>
      <c r="E50" s="34" t="s">
        <v>304</v>
      </c>
      <c r="F50" s="35" t="s">
        <v>305</v>
      </c>
      <c r="G50" s="32" t="s">
        <v>82</v>
      </c>
      <c r="H50" s="36">
        <v>7</v>
      </c>
      <c r="I50" s="36">
        <v>7</v>
      </c>
      <c r="J50" s="36" t="s">
        <v>30</v>
      </c>
      <c r="K50" s="36" t="s">
        <v>30</v>
      </c>
      <c r="L50" s="44"/>
      <c r="M50" s="44"/>
      <c r="N50" s="44"/>
      <c r="O50" s="88"/>
      <c r="P50" s="36">
        <v>8</v>
      </c>
      <c r="Q50" s="39">
        <f t="shared" si="3"/>
        <v>7.6</v>
      </c>
      <c r="R50" s="40" t="str">
        <f t="shared" si="0"/>
        <v>B</v>
      </c>
      <c r="S50" s="41" t="str">
        <f t="shared" si="1"/>
        <v>Khá</v>
      </c>
      <c r="T50" s="42" t="str">
        <f t="shared" si="4"/>
        <v/>
      </c>
      <c r="U50" s="43"/>
      <c r="V50" s="3"/>
      <c r="W50" s="30"/>
      <c r="X50" s="81" t="str">
        <f t="shared" si="2"/>
        <v>Đạt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1:39" ht="18.75" customHeight="1">
      <c r="B51" s="31">
        <v>41</v>
      </c>
      <c r="C51" s="32" t="s">
        <v>478</v>
      </c>
      <c r="D51" s="33" t="s">
        <v>479</v>
      </c>
      <c r="E51" s="34" t="s">
        <v>93</v>
      </c>
      <c r="F51" s="35" t="s">
        <v>480</v>
      </c>
      <c r="G51" s="32" t="s">
        <v>211</v>
      </c>
      <c r="H51" s="36">
        <v>7</v>
      </c>
      <c r="I51" s="36">
        <v>5</v>
      </c>
      <c r="J51" s="36" t="s">
        <v>30</v>
      </c>
      <c r="K51" s="36" t="s">
        <v>30</v>
      </c>
      <c r="L51" s="44"/>
      <c r="M51" s="44"/>
      <c r="N51" s="44"/>
      <c r="O51" s="88"/>
      <c r="P51" s="36">
        <v>5</v>
      </c>
      <c r="Q51" s="39">
        <f t="shared" si="3"/>
        <v>5.2</v>
      </c>
      <c r="R51" s="40" t="str">
        <f t="shared" si="0"/>
        <v>D+</v>
      </c>
      <c r="S51" s="41" t="str">
        <f t="shared" si="1"/>
        <v>Trung bình yếu</v>
      </c>
      <c r="T51" s="42" t="str">
        <f t="shared" si="4"/>
        <v/>
      </c>
      <c r="U51" s="43"/>
      <c r="V51" s="3"/>
      <c r="W51" s="30"/>
      <c r="X51" s="81" t="str">
        <f t="shared" si="2"/>
        <v>Đạt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1:39" ht="18.75" customHeight="1">
      <c r="B52" s="31">
        <v>42</v>
      </c>
      <c r="C52" s="32" t="s">
        <v>481</v>
      </c>
      <c r="D52" s="33" t="s">
        <v>135</v>
      </c>
      <c r="E52" s="34" t="s">
        <v>482</v>
      </c>
      <c r="F52" s="35" t="s">
        <v>483</v>
      </c>
      <c r="G52" s="32" t="s">
        <v>171</v>
      </c>
      <c r="H52" s="36">
        <v>8</v>
      </c>
      <c r="I52" s="36">
        <v>8</v>
      </c>
      <c r="J52" s="36" t="s">
        <v>30</v>
      </c>
      <c r="K52" s="36" t="s">
        <v>30</v>
      </c>
      <c r="L52" s="44"/>
      <c r="M52" s="44"/>
      <c r="N52" s="44"/>
      <c r="O52" s="88"/>
      <c r="P52" s="36">
        <v>8</v>
      </c>
      <c r="Q52" s="39">
        <f t="shared" si="3"/>
        <v>8</v>
      </c>
      <c r="R52" s="40" t="str">
        <f t="shared" si="0"/>
        <v>B+</v>
      </c>
      <c r="S52" s="41" t="str">
        <f t="shared" si="1"/>
        <v>Khá</v>
      </c>
      <c r="T52" s="42" t="str">
        <f t="shared" si="4"/>
        <v/>
      </c>
      <c r="U52" s="43"/>
      <c r="V52" s="3"/>
      <c r="W52" s="30"/>
      <c r="X52" s="81" t="str">
        <f t="shared" si="2"/>
        <v>Đạt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1:39" ht="18.75" customHeight="1">
      <c r="B53" s="31">
        <v>43</v>
      </c>
      <c r="C53" s="32" t="s">
        <v>484</v>
      </c>
      <c r="D53" s="33" t="s">
        <v>485</v>
      </c>
      <c r="E53" s="34" t="s">
        <v>131</v>
      </c>
      <c r="F53" s="35" t="s">
        <v>486</v>
      </c>
      <c r="G53" s="32" t="s">
        <v>63</v>
      </c>
      <c r="H53" s="36">
        <v>7</v>
      </c>
      <c r="I53" s="36">
        <v>7</v>
      </c>
      <c r="J53" s="36" t="s">
        <v>30</v>
      </c>
      <c r="K53" s="36" t="s">
        <v>30</v>
      </c>
      <c r="L53" s="44"/>
      <c r="M53" s="44"/>
      <c r="N53" s="44"/>
      <c r="O53" s="88"/>
      <c r="P53" s="36">
        <v>7</v>
      </c>
      <c r="Q53" s="39">
        <f t="shared" si="3"/>
        <v>7</v>
      </c>
      <c r="R53" s="40" t="str">
        <f t="shared" si="0"/>
        <v>B</v>
      </c>
      <c r="S53" s="41" t="str">
        <f t="shared" si="1"/>
        <v>Khá</v>
      </c>
      <c r="T53" s="42" t="str">
        <f t="shared" si="4"/>
        <v/>
      </c>
      <c r="U53" s="43"/>
      <c r="V53" s="3"/>
      <c r="W53" s="30"/>
      <c r="X53" s="81" t="str">
        <f t="shared" si="2"/>
        <v>Đạt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1:39" ht="18.75" customHeight="1">
      <c r="B54" s="31">
        <v>44</v>
      </c>
      <c r="C54" s="32" t="s">
        <v>487</v>
      </c>
      <c r="D54" s="33" t="s">
        <v>488</v>
      </c>
      <c r="E54" s="34" t="s">
        <v>81</v>
      </c>
      <c r="F54" s="35" t="s">
        <v>489</v>
      </c>
      <c r="G54" s="32" t="s">
        <v>121</v>
      </c>
      <c r="H54" s="36">
        <v>9</v>
      </c>
      <c r="I54" s="36">
        <v>8</v>
      </c>
      <c r="J54" s="36" t="s">
        <v>30</v>
      </c>
      <c r="K54" s="36" t="s">
        <v>30</v>
      </c>
      <c r="L54" s="44"/>
      <c r="M54" s="44"/>
      <c r="N54" s="44"/>
      <c r="O54" s="88"/>
      <c r="P54" s="36">
        <v>8</v>
      </c>
      <c r="Q54" s="39">
        <f t="shared" si="3"/>
        <v>8.1</v>
      </c>
      <c r="R54" s="40" t="str">
        <f t="shared" si="0"/>
        <v>B+</v>
      </c>
      <c r="S54" s="41" t="str">
        <f t="shared" si="1"/>
        <v>Khá</v>
      </c>
      <c r="T54" s="42" t="str">
        <f t="shared" si="4"/>
        <v/>
      </c>
      <c r="U54" s="43"/>
      <c r="V54" s="3"/>
      <c r="W54" s="30"/>
      <c r="X54" s="81" t="str">
        <f t="shared" si="2"/>
        <v>Đạt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1:39" ht="18.75" customHeight="1">
      <c r="B55" s="31">
        <v>45</v>
      </c>
      <c r="C55" s="32" t="s">
        <v>490</v>
      </c>
      <c r="D55" s="33" t="s">
        <v>491</v>
      </c>
      <c r="E55" s="34" t="s">
        <v>492</v>
      </c>
      <c r="F55" s="35" t="s">
        <v>493</v>
      </c>
      <c r="G55" s="32" t="s">
        <v>67</v>
      </c>
      <c r="H55" s="36">
        <v>7</v>
      </c>
      <c r="I55" s="36">
        <v>7</v>
      </c>
      <c r="J55" s="36" t="s">
        <v>30</v>
      </c>
      <c r="K55" s="36" t="s">
        <v>30</v>
      </c>
      <c r="L55" s="44"/>
      <c r="M55" s="44"/>
      <c r="N55" s="44"/>
      <c r="O55" s="88"/>
      <c r="P55" s="36">
        <v>7</v>
      </c>
      <c r="Q55" s="39">
        <f t="shared" si="3"/>
        <v>7</v>
      </c>
      <c r="R55" s="40" t="str">
        <f t="shared" si="0"/>
        <v>B</v>
      </c>
      <c r="S55" s="41" t="str">
        <f t="shared" si="1"/>
        <v>Khá</v>
      </c>
      <c r="T55" s="42" t="str">
        <f t="shared" si="4"/>
        <v/>
      </c>
      <c r="U55" s="43"/>
      <c r="V55" s="3"/>
      <c r="W55" s="30"/>
      <c r="X55" s="81" t="str">
        <f t="shared" si="2"/>
        <v>Đạt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1:39" ht="18.75" customHeight="1">
      <c r="B56" s="31">
        <v>46</v>
      </c>
      <c r="C56" s="32" t="s">
        <v>494</v>
      </c>
      <c r="D56" s="33" t="s">
        <v>495</v>
      </c>
      <c r="E56" s="34" t="s">
        <v>221</v>
      </c>
      <c r="F56" s="35" t="s">
        <v>496</v>
      </c>
      <c r="G56" s="32" t="s">
        <v>67</v>
      </c>
      <c r="H56" s="36">
        <v>8</v>
      </c>
      <c r="I56" s="36">
        <v>7</v>
      </c>
      <c r="J56" s="36" t="s">
        <v>30</v>
      </c>
      <c r="K56" s="36" t="s">
        <v>30</v>
      </c>
      <c r="L56" s="44"/>
      <c r="M56" s="44"/>
      <c r="N56" s="44"/>
      <c r="O56" s="88"/>
      <c r="P56" s="36">
        <v>7</v>
      </c>
      <c r="Q56" s="39">
        <f t="shared" si="3"/>
        <v>7.1</v>
      </c>
      <c r="R56" s="40" t="str">
        <f t="shared" si="0"/>
        <v>B</v>
      </c>
      <c r="S56" s="41" t="str">
        <f t="shared" si="1"/>
        <v>Khá</v>
      </c>
      <c r="T56" s="42" t="str">
        <f t="shared" si="4"/>
        <v/>
      </c>
      <c r="U56" s="43"/>
      <c r="V56" s="3"/>
      <c r="W56" s="30"/>
      <c r="X56" s="81" t="str">
        <f t="shared" si="2"/>
        <v>Đạt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1:39" ht="18.75" customHeight="1">
      <c r="B57" s="31">
        <v>47</v>
      </c>
      <c r="C57" s="32" t="s">
        <v>497</v>
      </c>
      <c r="D57" s="33" t="s">
        <v>183</v>
      </c>
      <c r="E57" s="34" t="s">
        <v>378</v>
      </c>
      <c r="F57" s="35" t="s">
        <v>498</v>
      </c>
      <c r="G57" s="32" t="s">
        <v>171</v>
      </c>
      <c r="H57" s="36">
        <v>9</v>
      </c>
      <c r="I57" s="36">
        <v>9</v>
      </c>
      <c r="J57" s="36" t="s">
        <v>30</v>
      </c>
      <c r="K57" s="36" t="s">
        <v>30</v>
      </c>
      <c r="L57" s="44"/>
      <c r="M57" s="44"/>
      <c r="N57" s="44"/>
      <c r="O57" s="88"/>
      <c r="P57" s="36">
        <v>8</v>
      </c>
      <c r="Q57" s="39">
        <f t="shared" si="3"/>
        <v>8.4</v>
      </c>
      <c r="R57" s="40" t="str">
        <f t="shared" si="0"/>
        <v>B+</v>
      </c>
      <c r="S57" s="41" t="str">
        <f t="shared" si="1"/>
        <v>Khá</v>
      </c>
      <c r="T57" s="42" t="str">
        <f t="shared" si="4"/>
        <v/>
      </c>
      <c r="U57" s="43"/>
      <c r="V57" s="3"/>
      <c r="W57" s="30"/>
      <c r="X57" s="81" t="str">
        <f t="shared" si="2"/>
        <v>Đạt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1:39" ht="18.75" customHeight="1">
      <c r="B58" s="31">
        <v>48</v>
      </c>
      <c r="C58" s="32" t="s">
        <v>222</v>
      </c>
      <c r="D58" s="33" t="s">
        <v>223</v>
      </c>
      <c r="E58" s="34" t="s">
        <v>224</v>
      </c>
      <c r="F58" s="35" t="s">
        <v>264</v>
      </c>
      <c r="G58" s="32" t="s">
        <v>67</v>
      </c>
      <c r="H58" s="36">
        <v>7</v>
      </c>
      <c r="I58" s="36">
        <v>7</v>
      </c>
      <c r="J58" s="36" t="s">
        <v>30</v>
      </c>
      <c r="K58" s="36" t="s">
        <v>30</v>
      </c>
      <c r="L58" s="44"/>
      <c r="M58" s="44"/>
      <c r="N58" s="44"/>
      <c r="O58" s="88"/>
      <c r="P58" s="36">
        <v>7</v>
      </c>
      <c r="Q58" s="39">
        <f t="shared" si="3"/>
        <v>7</v>
      </c>
      <c r="R58" s="40" t="str">
        <f t="shared" si="0"/>
        <v>B</v>
      </c>
      <c r="S58" s="41" t="str">
        <f t="shared" si="1"/>
        <v>Khá</v>
      </c>
      <c r="T58" s="42" t="str">
        <f t="shared" si="4"/>
        <v/>
      </c>
      <c r="U58" s="43"/>
      <c r="V58" s="3"/>
      <c r="W58" s="30"/>
      <c r="X58" s="81" t="str">
        <f t="shared" si="2"/>
        <v>Đạt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1:39" ht="18.75" customHeight="1">
      <c r="B59" s="31">
        <v>49</v>
      </c>
      <c r="C59" s="32" t="s">
        <v>499</v>
      </c>
      <c r="D59" s="33" t="s">
        <v>500</v>
      </c>
      <c r="E59" s="34" t="s">
        <v>501</v>
      </c>
      <c r="F59" s="35" t="s">
        <v>502</v>
      </c>
      <c r="G59" s="32" t="s">
        <v>71</v>
      </c>
      <c r="H59" s="36">
        <v>6</v>
      </c>
      <c r="I59" s="36">
        <v>7</v>
      </c>
      <c r="J59" s="36" t="s">
        <v>30</v>
      </c>
      <c r="K59" s="36" t="s">
        <v>30</v>
      </c>
      <c r="L59" s="44"/>
      <c r="M59" s="44"/>
      <c r="N59" s="44"/>
      <c r="O59" s="88"/>
      <c r="P59" s="36">
        <v>7</v>
      </c>
      <c r="Q59" s="39">
        <f t="shared" si="3"/>
        <v>6.9</v>
      </c>
      <c r="R59" s="40" t="str">
        <f t="shared" si="0"/>
        <v>C+</v>
      </c>
      <c r="S59" s="41" t="str">
        <f t="shared" si="1"/>
        <v>Trung bình</v>
      </c>
      <c r="T59" s="42" t="str">
        <f t="shared" si="4"/>
        <v/>
      </c>
      <c r="U59" s="43"/>
      <c r="V59" s="3"/>
      <c r="W59" s="30"/>
      <c r="X59" s="81" t="str">
        <f t="shared" si="2"/>
        <v>Đạt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1:39" ht="18.75" customHeight="1">
      <c r="B60" s="31">
        <v>50</v>
      </c>
      <c r="C60" s="32" t="s">
        <v>225</v>
      </c>
      <c r="D60" s="33" t="s">
        <v>226</v>
      </c>
      <c r="E60" s="34" t="s">
        <v>227</v>
      </c>
      <c r="F60" s="35" t="s">
        <v>503</v>
      </c>
      <c r="G60" s="32" t="s">
        <v>67</v>
      </c>
      <c r="H60" s="36">
        <v>0</v>
      </c>
      <c r="I60" s="36">
        <v>0</v>
      </c>
      <c r="J60" s="36" t="s">
        <v>30</v>
      </c>
      <c r="K60" s="36" t="s">
        <v>30</v>
      </c>
      <c r="L60" s="44"/>
      <c r="M60" s="44"/>
      <c r="N60" s="44"/>
      <c r="O60" s="88"/>
      <c r="P60" s="36" t="s">
        <v>30</v>
      </c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>Không đủ ĐKDT</v>
      </c>
      <c r="U60" s="43"/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1:39" ht="18.75" customHeight="1">
      <c r="B61" s="31">
        <v>51</v>
      </c>
      <c r="C61" s="32" t="s">
        <v>504</v>
      </c>
      <c r="D61" s="33" t="s">
        <v>449</v>
      </c>
      <c r="E61" s="34" t="s">
        <v>227</v>
      </c>
      <c r="F61" s="35" t="s">
        <v>505</v>
      </c>
      <c r="G61" s="32" t="s">
        <v>208</v>
      </c>
      <c r="H61" s="36">
        <v>7</v>
      </c>
      <c r="I61" s="36">
        <v>6</v>
      </c>
      <c r="J61" s="36" t="s">
        <v>30</v>
      </c>
      <c r="K61" s="36" t="s">
        <v>30</v>
      </c>
      <c r="L61" s="44"/>
      <c r="M61" s="44"/>
      <c r="N61" s="44"/>
      <c r="O61" s="88"/>
      <c r="P61" s="36">
        <v>5</v>
      </c>
      <c r="Q61" s="39">
        <f t="shared" si="3"/>
        <v>5.5</v>
      </c>
      <c r="R61" s="40" t="str">
        <f t="shared" si="0"/>
        <v>C</v>
      </c>
      <c r="S61" s="41" t="str">
        <f t="shared" si="1"/>
        <v>Trung bình</v>
      </c>
      <c r="T61" s="42" t="str">
        <f t="shared" si="4"/>
        <v/>
      </c>
      <c r="U61" s="43"/>
      <c r="V61" s="3"/>
      <c r="W61" s="30"/>
      <c r="X61" s="81" t="str">
        <f t="shared" si="2"/>
        <v>Đạt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1:39" ht="18.75" customHeight="1">
      <c r="B62" s="31">
        <v>52</v>
      </c>
      <c r="C62" s="32" t="s">
        <v>506</v>
      </c>
      <c r="D62" s="33" t="s">
        <v>69</v>
      </c>
      <c r="E62" s="34" t="s">
        <v>227</v>
      </c>
      <c r="F62" s="35" t="s">
        <v>507</v>
      </c>
      <c r="G62" s="32" t="s">
        <v>121</v>
      </c>
      <c r="H62" s="36">
        <v>8</v>
      </c>
      <c r="I62" s="36">
        <v>7</v>
      </c>
      <c r="J62" s="36" t="s">
        <v>30</v>
      </c>
      <c r="K62" s="36" t="s">
        <v>30</v>
      </c>
      <c r="L62" s="44"/>
      <c r="M62" s="44"/>
      <c r="N62" s="44"/>
      <c r="O62" s="88"/>
      <c r="P62" s="36">
        <v>7</v>
      </c>
      <c r="Q62" s="39">
        <f t="shared" si="3"/>
        <v>7.1</v>
      </c>
      <c r="R62" s="40" t="str">
        <f t="shared" si="0"/>
        <v>B</v>
      </c>
      <c r="S62" s="41" t="str">
        <f t="shared" si="1"/>
        <v>Khá</v>
      </c>
      <c r="T62" s="42" t="str">
        <f t="shared" si="4"/>
        <v/>
      </c>
      <c r="U62" s="43"/>
      <c r="V62" s="3"/>
      <c r="W62" s="30"/>
      <c r="X62" s="81" t="str">
        <f t="shared" si="2"/>
        <v>Đạt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1:39" ht="18.75" customHeight="1">
      <c r="B63" s="31">
        <v>53</v>
      </c>
      <c r="C63" s="32" t="s">
        <v>508</v>
      </c>
      <c r="D63" s="33" t="s">
        <v>509</v>
      </c>
      <c r="E63" s="34" t="s">
        <v>510</v>
      </c>
      <c r="F63" s="35" t="s">
        <v>511</v>
      </c>
      <c r="G63" s="32" t="s">
        <v>121</v>
      </c>
      <c r="H63" s="36">
        <v>9</v>
      </c>
      <c r="I63" s="36">
        <v>8</v>
      </c>
      <c r="J63" s="36" t="s">
        <v>30</v>
      </c>
      <c r="K63" s="36" t="s">
        <v>30</v>
      </c>
      <c r="L63" s="44"/>
      <c r="M63" s="44"/>
      <c r="N63" s="44"/>
      <c r="O63" s="88"/>
      <c r="P63" s="36">
        <v>8</v>
      </c>
      <c r="Q63" s="39">
        <f t="shared" si="3"/>
        <v>8.1</v>
      </c>
      <c r="R63" s="40" t="str">
        <f t="shared" si="0"/>
        <v>B+</v>
      </c>
      <c r="S63" s="41" t="str">
        <f t="shared" si="1"/>
        <v>Khá</v>
      </c>
      <c r="T63" s="42" t="str">
        <f t="shared" si="4"/>
        <v/>
      </c>
      <c r="U63" s="43"/>
      <c r="V63" s="3"/>
      <c r="W63" s="30"/>
      <c r="X63" s="81" t="str">
        <f t="shared" si="2"/>
        <v>Đạt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1:39" ht="9" customHeight="1">
      <c r="A64" s="2"/>
      <c r="B64" s="45"/>
      <c r="C64" s="46"/>
      <c r="D64" s="46"/>
      <c r="E64" s="47"/>
      <c r="F64" s="47"/>
      <c r="G64" s="47"/>
      <c r="H64" s="48"/>
      <c r="I64" s="49"/>
      <c r="J64" s="49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3"/>
    </row>
    <row r="65" spans="1:39" ht="16.8">
      <c r="A65" s="2"/>
      <c r="B65" s="127" t="s">
        <v>31</v>
      </c>
      <c r="C65" s="127"/>
      <c r="D65" s="46"/>
      <c r="E65" s="47"/>
      <c r="F65" s="47"/>
      <c r="G65" s="47"/>
      <c r="H65" s="48"/>
      <c r="I65" s="49"/>
      <c r="J65" s="49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3"/>
    </row>
    <row r="66" spans="1:39" ht="16.5" customHeight="1">
      <c r="A66" s="2"/>
      <c r="B66" s="51" t="s">
        <v>32</v>
      </c>
      <c r="C66" s="51"/>
      <c r="D66" s="52">
        <f>+$AA$9</f>
        <v>40</v>
      </c>
      <c r="E66" s="53" t="s">
        <v>33</v>
      </c>
      <c r="F66" s="119" t="s">
        <v>34</v>
      </c>
      <c r="G66" s="119"/>
      <c r="H66" s="119"/>
      <c r="I66" s="119"/>
      <c r="J66" s="119"/>
      <c r="K66" s="119"/>
      <c r="L66" s="119"/>
      <c r="M66" s="119"/>
      <c r="N66" s="119"/>
      <c r="O66" s="119"/>
      <c r="P66" s="54">
        <f>$AA$9 -COUNTIF($T$10:$T$243,"Vắng") -COUNTIF($T$10:$T$243,"Vắng có phép") - COUNTIF($T$10:$T$243,"Đình chỉ thi") - COUNTIF($T$10:$T$243,"Không đủ ĐKDT")</f>
        <v>36</v>
      </c>
      <c r="Q66" s="54"/>
      <c r="R66" s="54"/>
      <c r="S66" s="55"/>
      <c r="T66" s="56" t="s">
        <v>33</v>
      </c>
      <c r="U66" s="55"/>
      <c r="V66" s="3"/>
    </row>
    <row r="67" spans="1:39" ht="16.5" customHeight="1">
      <c r="A67" s="2"/>
      <c r="B67" s="51" t="s">
        <v>35</v>
      </c>
      <c r="C67" s="51"/>
      <c r="D67" s="52">
        <f>+$AL$9</f>
        <v>37</v>
      </c>
      <c r="E67" s="53" t="s">
        <v>33</v>
      </c>
      <c r="F67" s="119" t="s">
        <v>36</v>
      </c>
      <c r="G67" s="119"/>
      <c r="H67" s="119"/>
      <c r="I67" s="119"/>
      <c r="J67" s="119"/>
      <c r="K67" s="119"/>
      <c r="L67" s="119"/>
      <c r="M67" s="119"/>
      <c r="N67" s="119"/>
      <c r="O67" s="119"/>
      <c r="P67" s="57">
        <f>COUNTIF($T$10:$T$119,"Vắng")</f>
        <v>0</v>
      </c>
      <c r="Q67" s="57"/>
      <c r="R67" s="57"/>
      <c r="S67" s="58"/>
      <c r="T67" s="56" t="s">
        <v>33</v>
      </c>
      <c r="U67" s="58"/>
      <c r="V67" s="3"/>
    </row>
    <row r="68" spans="1:39" ht="16.5" customHeight="1">
      <c r="A68" s="2"/>
      <c r="B68" s="51" t="s">
        <v>50</v>
      </c>
      <c r="C68" s="51"/>
      <c r="D68" s="67">
        <f>COUNTIF(X11:X63,"Học lại")</f>
        <v>3</v>
      </c>
      <c r="E68" s="53" t="s">
        <v>33</v>
      </c>
      <c r="F68" s="119" t="s">
        <v>51</v>
      </c>
      <c r="G68" s="119"/>
      <c r="H68" s="119"/>
      <c r="I68" s="119"/>
      <c r="J68" s="119"/>
      <c r="K68" s="119"/>
      <c r="L68" s="119"/>
      <c r="M68" s="119"/>
      <c r="N68" s="119"/>
      <c r="O68" s="119"/>
      <c r="P68" s="54">
        <f>COUNTIF($T$10:$T$119,"Vắng có phép")</f>
        <v>0</v>
      </c>
      <c r="Q68" s="54"/>
      <c r="R68" s="54"/>
      <c r="S68" s="55"/>
      <c r="T68" s="56" t="s">
        <v>33</v>
      </c>
      <c r="U68" s="55"/>
      <c r="V68" s="3"/>
    </row>
    <row r="69" spans="1:39" ht="3" customHeight="1">
      <c r="A69" s="2"/>
      <c r="B69" s="45"/>
      <c r="C69" s="46"/>
      <c r="D69" s="46"/>
      <c r="E69" s="47"/>
      <c r="F69" s="47"/>
      <c r="G69" s="47"/>
      <c r="H69" s="48"/>
      <c r="I69" s="49"/>
      <c r="J69" s="49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3"/>
    </row>
    <row r="70" spans="1:39">
      <c r="B70" s="89" t="s">
        <v>52</v>
      </c>
      <c r="C70" s="89"/>
      <c r="D70" s="90">
        <f>COUNTIF(X11:X63,"Thi lại")</f>
        <v>0</v>
      </c>
      <c r="E70" s="91" t="s">
        <v>33</v>
      </c>
      <c r="F70" s="3"/>
      <c r="G70" s="3"/>
      <c r="H70" s="3"/>
      <c r="I70" s="3"/>
      <c r="J70" s="128"/>
      <c r="K70" s="128"/>
      <c r="L70" s="128"/>
      <c r="M70" s="128"/>
      <c r="N70" s="128"/>
      <c r="O70" s="128"/>
      <c r="P70" s="128"/>
      <c r="Q70" s="128"/>
      <c r="R70" s="128"/>
      <c r="S70" s="128"/>
      <c r="T70" s="128"/>
      <c r="U70" s="128"/>
      <c r="V70" s="3"/>
    </row>
    <row r="71" spans="1:39" ht="24.75" customHeight="1">
      <c r="B71" s="89"/>
      <c r="C71" s="89"/>
      <c r="D71" s="90"/>
      <c r="E71" s="91"/>
      <c r="F71" s="3"/>
      <c r="G71" s="3"/>
      <c r="H71" s="3"/>
      <c r="I71" s="3"/>
      <c r="J71" s="128" t="s">
        <v>85</v>
      </c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3"/>
    </row>
    <row r="72" spans="1:39">
      <c r="A72" s="59"/>
      <c r="B72" s="129" t="s">
        <v>37</v>
      </c>
      <c r="C72" s="129"/>
      <c r="D72" s="129"/>
      <c r="E72" s="129"/>
      <c r="F72" s="129"/>
      <c r="G72" s="129"/>
      <c r="H72" s="129"/>
      <c r="I72" s="60"/>
      <c r="J72" s="130" t="s">
        <v>38</v>
      </c>
      <c r="K72" s="130"/>
      <c r="L72" s="130"/>
      <c r="M72" s="130"/>
      <c r="N72" s="130"/>
      <c r="O72" s="130"/>
      <c r="P72" s="130"/>
      <c r="Q72" s="130"/>
      <c r="R72" s="130"/>
      <c r="S72" s="130"/>
      <c r="T72" s="130"/>
      <c r="U72" s="130"/>
      <c r="V72" s="3"/>
    </row>
    <row r="73" spans="1:39" ht="4.5" customHeight="1">
      <c r="A73" s="2"/>
      <c r="B73" s="45"/>
      <c r="C73" s="61"/>
      <c r="D73" s="61"/>
      <c r="E73" s="62"/>
      <c r="F73" s="62"/>
      <c r="G73" s="62"/>
      <c r="H73" s="63"/>
      <c r="I73" s="64"/>
      <c r="J73" s="64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</row>
    <row r="74" spans="1:39" s="2" customFormat="1">
      <c r="B74" s="129" t="s">
        <v>39</v>
      </c>
      <c r="C74" s="129"/>
      <c r="D74" s="131" t="s">
        <v>40</v>
      </c>
      <c r="E74" s="131"/>
      <c r="F74" s="131"/>
      <c r="G74" s="131"/>
      <c r="H74" s="131"/>
      <c r="I74" s="64"/>
      <c r="J74" s="64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3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  <c r="AM74" s="68"/>
    </row>
    <row r="75" spans="1:39" s="2" customForma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X75" s="68"/>
      <c r="Y75" s="68"/>
      <c r="Z75" s="68"/>
      <c r="AA75" s="68"/>
      <c r="AB75" s="68"/>
      <c r="AC75" s="68"/>
      <c r="AD75" s="68"/>
      <c r="AE75" s="68"/>
      <c r="AF75" s="68"/>
      <c r="AG75" s="68"/>
      <c r="AH75" s="68"/>
      <c r="AI75" s="68"/>
      <c r="AJ75" s="68"/>
      <c r="AK75" s="68"/>
      <c r="AL75" s="68"/>
      <c r="AM75" s="68"/>
    </row>
    <row r="76" spans="1:39" s="2" customForma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  <c r="AJ76" s="68"/>
      <c r="AK76" s="68"/>
      <c r="AL76" s="68"/>
      <c r="AM76" s="68"/>
    </row>
    <row r="77" spans="1:39" s="2" customForma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</row>
    <row r="78" spans="1:39" s="2" customForma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X78" s="68"/>
      <c r="Y78" s="68"/>
      <c r="Z78" s="68"/>
      <c r="AA78" s="68"/>
      <c r="AB78" s="68"/>
      <c r="AC78" s="68"/>
      <c r="AD78" s="68"/>
      <c r="AE78" s="68"/>
      <c r="AF78" s="68"/>
      <c r="AG78" s="68"/>
      <c r="AH78" s="68"/>
      <c r="AI78" s="68"/>
      <c r="AJ78" s="68"/>
      <c r="AK78" s="68"/>
      <c r="AL78" s="68"/>
      <c r="AM78" s="68"/>
    </row>
    <row r="79" spans="1:39" s="2" customForma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  <c r="AM79" s="68"/>
    </row>
    <row r="80" spans="1:39" s="2" customFormat="1" ht="18" customHeight="1">
      <c r="A80" s="1"/>
      <c r="B80" s="132" t="s">
        <v>83</v>
      </c>
      <c r="C80" s="132"/>
      <c r="D80" s="132" t="s">
        <v>84</v>
      </c>
      <c r="E80" s="132"/>
      <c r="F80" s="132"/>
      <c r="G80" s="132"/>
      <c r="H80" s="132"/>
      <c r="I80" s="132"/>
      <c r="J80" s="132" t="s">
        <v>41</v>
      </c>
      <c r="K80" s="132"/>
      <c r="L80" s="132"/>
      <c r="M80" s="132"/>
      <c r="N80" s="132"/>
      <c r="O80" s="132"/>
      <c r="P80" s="132"/>
      <c r="Q80" s="132"/>
      <c r="R80" s="132"/>
      <c r="S80" s="132"/>
      <c r="T80" s="132"/>
      <c r="U80" s="132"/>
      <c r="V80" s="3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  <c r="AM80" s="68"/>
    </row>
    <row r="81" spans="1:39" s="2" customFormat="1" ht="4.5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</row>
  </sheetData>
  <sheetProtection formatCells="0" formatColumns="0" formatRows="0" insertColumns="0" insertRows="0" insertHyperlinks="0" deleteColumns="0" deleteRows="0" sort="0" autoFilter="0" pivotTables="0"/>
  <autoFilter ref="A9:AM63">
    <filterColumn colId="3" showButton="0"/>
  </autoFilter>
  <mergeCells count="53">
    <mergeCell ref="B80:C80"/>
    <mergeCell ref="D80:I80"/>
    <mergeCell ref="J80:U80"/>
    <mergeCell ref="J71:U71"/>
    <mergeCell ref="B72:H72"/>
    <mergeCell ref="J72:U72"/>
    <mergeCell ref="B74:C74"/>
    <mergeCell ref="D74:H74"/>
    <mergeCell ref="Q8:Q10"/>
    <mergeCell ref="R8:R9"/>
    <mergeCell ref="F67:O67"/>
    <mergeCell ref="F68:O68"/>
    <mergeCell ref="J70:U70"/>
    <mergeCell ref="F66:O66"/>
    <mergeCell ref="M8:M9"/>
    <mergeCell ref="N8:N9"/>
    <mergeCell ref="O8:O9"/>
    <mergeCell ref="P8:P9"/>
    <mergeCell ref="G8:G9"/>
    <mergeCell ref="H8:H9"/>
    <mergeCell ref="I8:I9"/>
    <mergeCell ref="J8:J9"/>
    <mergeCell ref="K8:K9"/>
    <mergeCell ref="L8:L9"/>
    <mergeCell ref="B10:G10"/>
    <mergeCell ref="B65:C65"/>
    <mergeCell ref="AB5:AE7"/>
    <mergeCell ref="AF5:AG7"/>
    <mergeCell ref="AH5:AI7"/>
    <mergeCell ref="AJ5:AK7"/>
    <mergeCell ref="AL5:AM7"/>
    <mergeCell ref="Y5:Y8"/>
    <mergeCell ref="Z5:Z8"/>
    <mergeCell ref="AA5:AA8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T8:T10"/>
    <mergeCell ref="U8:U10"/>
    <mergeCell ref="H1:K1"/>
    <mergeCell ref="L1:U1"/>
    <mergeCell ref="B2:G2"/>
    <mergeCell ref="H2:U2"/>
    <mergeCell ref="B3:G3"/>
    <mergeCell ref="H3:U3"/>
  </mergeCells>
  <conditionalFormatting sqref="H11:N19 P11:P19 P21:P63 H20:P20 H21:N63">
    <cfRule type="cellIs" dxfId="43" priority="3" operator="greaterThan">
      <formula>10</formula>
    </cfRule>
  </conditionalFormatting>
  <conditionalFormatting sqref="O1:O19 O21:O1048576">
    <cfRule type="duplicateValues" dxfId="42" priority="2"/>
  </conditionalFormatting>
  <conditionalFormatting sqref="C1:C1048576">
    <cfRule type="duplicateValues" dxfId="41" priority="1"/>
  </conditionalFormatting>
  <dataValidations count="1">
    <dataValidation allowBlank="1" showInputMessage="1" showErrorMessage="1" errorTitle="Không xóa dữ liệu" error="Không xóa dữ liệu" prompt="Không xóa dữ liệu" sqref="D68 X11:X63 Y3:AM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M35"/>
  <sheetViews>
    <sheetView workbookViewId="0">
      <pane ySplit="4" topLeftCell="A5" activePane="bottomLeft" state="frozen"/>
      <selection activeCell="G20" sqref="G20"/>
      <selection pane="bottomLeft" activeCell="Q15" sqref="Q15"/>
    </sheetView>
  </sheetViews>
  <sheetFormatPr defaultColWidth="9" defaultRowHeight="15.6"/>
  <cols>
    <col min="1" max="1" width="0.6328125" style="1" customWidth="1"/>
    <col min="2" max="2" width="4" style="1" customWidth="1"/>
    <col min="3" max="3" width="10.6328125" style="1" customWidth="1"/>
    <col min="4" max="4" width="12.26953125" style="1" bestFit="1" customWidth="1"/>
    <col min="5" max="5" width="7.90625" style="1" customWidth="1"/>
    <col min="6" max="6" width="9.36328125" style="1" hidden="1" customWidth="1"/>
    <col min="7" max="7" width="12.90625" style="1" customWidth="1"/>
    <col min="8" max="10" width="4.36328125" style="1" customWidth="1"/>
    <col min="11" max="11" width="4.36328125" style="1" hidden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9.08984375" style="1" hidden="1" customWidth="1"/>
    <col min="16" max="16" width="4.26953125" style="1" customWidth="1"/>
    <col min="17" max="17" width="6.453125" style="1" customWidth="1"/>
    <col min="18" max="18" width="6.453125" style="1" hidden="1" customWidth="1"/>
    <col min="19" max="19" width="11.90625" style="1" hidden="1" customWidth="1"/>
    <col min="20" max="20" width="14.7265625" style="1" customWidth="1"/>
    <col min="21" max="21" width="5.7265625" style="1" hidden="1" customWidth="1"/>
    <col min="22" max="22" width="6.453125" style="1" customWidth="1"/>
    <col min="23" max="23" width="6.453125" style="2" customWidth="1"/>
    <col min="24" max="24" width="9" style="68"/>
    <col min="25" max="25" width="9.08984375" style="68" bestFit="1" customWidth="1"/>
    <col min="26" max="26" width="9" style="68"/>
    <col min="27" max="27" width="10.36328125" style="68" bestFit="1" customWidth="1"/>
    <col min="28" max="28" width="9.08984375" style="68" bestFit="1" customWidth="1"/>
    <col min="29" max="39" width="9" style="68"/>
    <col min="40" max="16384" width="9" style="1"/>
  </cols>
  <sheetData>
    <row r="1" spans="2:39" ht="25.2" hidden="1">
      <c r="H1" s="100" t="s">
        <v>0</v>
      </c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2:39" ht="27.75" customHeight="1">
      <c r="B2" s="101" t="s">
        <v>1</v>
      </c>
      <c r="C2" s="101"/>
      <c r="D2" s="101"/>
      <c r="E2" s="101"/>
      <c r="F2" s="101"/>
      <c r="G2" s="101"/>
      <c r="H2" s="102" t="s">
        <v>87</v>
      </c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3"/>
    </row>
    <row r="3" spans="2:39" ht="25.5" customHeight="1">
      <c r="B3" s="103" t="s">
        <v>2</v>
      </c>
      <c r="C3" s="103"/>
      <c r="D3" s="103"/>
      <c r="E3" s="103"/>
      <c r="F3" s="103"/>
      <c r="G3" s="103"/>
      <c r="H3" s="104" t="s">
        <v>55</v>
      </c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4"/>
      <c r="W3" s="5"/>
      <c r="AE3" s="69"/>
      <c r="AF3" s="70"/>
      <c r="AG3" s="69"/>
      <c r="AH3" s="69"/>
      <c r="AI3" s="69"/>
      <c r="AJ3" s="70"/>
      <c r="AK3" s="69"/>
    </row>
    <row r="4" spans="2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2:39" ht="23.25" customHeight="1">
      <c r="B5" s="116" t="s">
        <v>3</v>
      </c>
      <c r="C5" s="116"/>
      <c r="D5" s="117" t="s">
        <v>630</v>
      </c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8" t="s">
        <v>53</v>
      </c>
      <c r="Q5" s="118"/>
      <c r="R5" s="118"/>
      <c r="S5" s="118"/>
      <c r="T5" s="118"/>
      <c r="U5" s="118"/>
      <c r="X5" s="69"/>
      <c r="Y5" s="105" t="s">
        <v>49</v>
      </c>
      <c r="Z5" s="105" t="s">
        <v>9</v>
      </c>
      <c r="AA5" s="105" t="s">
        <v>48</v>
      </c>
      <c r="AB5" s="105" t="s">
        <v>47</v>
      </c>
      <c r="AC5" s="105"/>
      <c r="AD5" s="105"/>
      <c r="AE5" s="105"/>
      <c r="AF5" s="105" t="s">
        <v>46</v>
      </c>
      <c r="AG5" s="105"/>
      <c r="AH5" s="105" t="s">
        <v>44</v>
      </c>
      <c r="AI5" s="105"/>
      <c r="AJ5" s="105" t="s">
        <v>45</v>
      </c>
      <c r="AK5" s="105"/>
      <c r="AL5" s="105" t="s">
        <v>43</v>
      </c>
      <c r="AM5" s="105"/>
    </row>
    <row r="6" spans="2:39" ht="17.25" customHeight="1">
      <c r="B6" s="114" t="s">
        <v>4</v>
      </c>
      <c r="C6" s="114"/>
      <c r="D6" s="9"/>
      <c r="G6" s="115" t="s">
        <v>54</v>
      </c>
      <c r="H6" s="115"/>
      <c r="I6" s="115"/>
      <c r="J6" s="115"/>
      <c r="K6" s="115"/>
      <c r="L6" s="115"/>
      <c r="M6" s="115"/>
      <c r="N6" s="115"/>
      <c r="O6" s="115"/>
      <c r="P6" s="115" t="s">
        <v>42</v>
      </c>
      <c r="Q6" s="115"/>
      <c r="R6" s="115"/>
      <c r="S6" s="115"/>
      <c r="T6" s="115"/>
      <c r="U6" s="115"/>
      <c r="X6" s="69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</row>
    <row r="7" spans="2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</row>
    <row r="8" spans="2:39" ht="44.25" customHeight="1">
      <c r="B8" s="106" t="s">
        <v>5</v>
      </c>
      <c r="C8" s="108" t="s">
        <v>6</v>
      </c>
      <c r="D8" s="110" t="s">
        <v>7</v>
      </c>
      <c r="E8" s="111"/>
      <c r="F8" s="106" t="s">
        <v>8</v>
      </c>
      <c r="G8" s="106" t="s">
        <v>9</v>
      </c>
      <c r="H8" s="122" t="s">
        <v>10</v>
      </c>
      <c r="I8" s="122" t="s">
        <v>11</v>
      </c>
      <c r="J8" s="122" t="s">
        <v>12</v>
      </c>
      <c r="K8" s="122" t="s">
        <v>13</v>
      </c>
      <c r="L8" s="120" t="s">
        <v>14</v>
      </c>
      <c r="M8" s="120" t="s">
        <v>15</v>
      </c>
      <c r="N8" s="120" t="s">
        <v>16</v>
      </c>
      <c r="O8" s="121" t="s">
        <v>17</v>
      </c>
      <c r="P8" s="120" t="s">
        <v>18</v>
      </c>
      <c r="Q8" s="106" t="s">
        <v>19</v>
      </c>
      <c r="R8" s="120" t="s">
        <v>20</v>
      </c>
      <c r="S8" s="106" t="s">
        <v>21</v>
      </c>
      <c r="T8" s="106" t="s">
        <v>22</v>
      </c>
      <c r="U8" s="106" t="s">
        <v>23</v>
      </c>
      <c r="X8" s="69"/>
      <c r="Y8" s="105"/>
      <c r="Z8" s="105"/>
      <c r="AA8" s="105"/>
      <c r="AB8" s="72" t="s">
        <v>24</v>
      </c>
      <c r="AC8" s="72" t="s">
        <v>25</v>
      </c>
      <c r="AD8" s="72" t="s">
        <v>26</v>
      </c>
      <c r="AE8" s="72" t="s">
        <v>27</v>
      </c>
      <c r="AF8" s="72" t="s">
        <v>28</v>
      </c>
      <c r="AG8" s="72" t="s">
        <v>27</v>
      </c>
      <c r="AH8" s="72" t="s">
        <v>28</v>
      </c>
      <c r="AI8" s="72" t="s">
        <v>27</v>
      </c>
      <c r="AJ8" s="72" t="s">
        <v>28</v>
      </c>
      <c r="AK8" s="72" t="s">
        <v>27</v>
      </c>
      <c r="AL8" s="72" t="s">
        <v>28</v>
      </c>
      <c r="AM8" s="73" t="s">
        <v>27</v>
      </c>
    </row>
    <row r="9" spans="2:39" ht="44.25" customHeight="1">
      <c r="B9" s="107"/>
      <c r="C9" s="109"/>
      <c r="D9" s="112"/>
      <c r="E9" s="113"/>
      <c r="F9" s="107"/>
      <c r="G9" s="107"/>
      <c r="H9" s="122"/>
      <c r="I9" s="122"/>
      <c r="J9" s="122"/>
      <c r="K9" s="122"/>
      <c r="L9" s="120"/>
      <c r="M9" s="120"/>
      <c r="N9" s="120"/>
      <c r="O9" s="121"/>
      <c r="P9" s="120"/>
      <c r="Q9" s="123"/>
      <c r="R9" s="120"/>
      <c r="S9" s="107"/>
      <c r="T9" s="123"/>
      <c r="U9" s="123"/>
      <c r="W9" s="12"/>
      <c r="X9" s="69"/>
      <c r="Y9" s="74" t="str">
        <f>+D5</f>
        <v>Cơ sở văn hóa VN</v>
      </c>
      <c r="Z9" s="75" t="str">
        <f>+P5</f>
        <v>Nhóm:  01</v>
      </c>
      <c r="AA9" s="76">
        <f>+$AJ$9+$AL$9+$AH$9</f>
        <v>7</v>
      </c>
      <c r="AB9" s="70">
        <f>COUNTIF($T$10:$T$67,"Khiển trách")</f>
        <v>0</v>
      </c>
      <c r="AC9" s="70">
        <f>COUNTIF($T$10:$T$67,"Cảnh cáo")</f>
        <v>0</v>
      </c>
      <c r="AD9" s="70">
        <f>COUNTIF($T$10:$T$67,"Đình chỉ thi")</f>
        <v>0</v>
      </c>
      <c r="AE9" s="77">
        <f>+($AB$9+$AC$9+$AD$9)/$AA$9*100%</f>
        <v>0</v>
      </c>
      <c r="AF9" s="70">
        <f>SUM(COUNTIF($T$10:$T$65,"Vắng"),COUNTIF($T$10:$T$65,"Vắng có phép"))</f>
        <v>0</v>
      </c>
      <c r="AG9" s="78">
        <f>+$AF$9/$AA$9</f>
        <v>0</v>
      </c>
      <c r="AH9" s="79">
        <f>COUNTIF($X$10:$X$65,"Thi lại")</f>
        <v>0</v>
      </c>
      <c r="AI9" s="78">
        <f>+$AH$9/$AA$9</f>
        <v>0</v>
      </c>
      <c r="AJ9" s="79">
        <f>COUNTIF($X$10:$X$66,"Học lại")</f>
        <v>3</v>
      </c>
      <c r="AK9" s="78">
        <f>+$AJ$9/$AA$9</f>
        <v>0.42857142857142855</v>
      </c>
      <c r="AL9" s="70">
        <f>COUNTIF($X$11:$X$66,"Đạt")</f>
        <v>4</v>
      </c>
      <c r="AM9" s="77">
        <f>+$AL$9/$AA$9</f>
        <v>0.5714285714285714</v>
      </c>
    </row>
    <row r="10" spans="2:39" ht="14.25" customHeight="1">
      <c r="B10" s="124" t="s">
        <v>29</v>
      </c>
      <c r="C10" s="125"/>
      <c r="D10" s="125"/>
      <c r="E10" s="125"/>
      <c r="F10" s="125"/>
      <c r="G10" s="126"/>
      <c r="H10" s="13">
        <v>10</v>
      </c>
      <c r="I10" s="13">
        <v>10</v>
      </c>
      <c r="J10" s="14">
        <v>20</v>
      </c>
      <c r="K10" s="13"/>
      <c r="L10" s="15"/>
      <c r="M10" s="16"/>
      <c r="N10" s="16"/>
      <c r="O10" s="17"/>
      <c r="P10" s="66">
        <f>100-(H10+I10+J10+K10)</f>
        <v>60</v>
      </c>
      <c r="Q10" s="107"/>
      <c r="R10" s="18"/>
      <c r="S10" s="18"/>
      <c r="T10" s="107"/>
      <c r="U10" s="107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25.2" customHeight="1">
      <c r="B11" s="19">
        <v>1</v>
      </c>
      <c r="C11" s="20" t="s">
        <v>612</v>
      </c>
      <c r="D11" s="21" t="s">
        <v>613</v>
      </c>
      <c r="E11" s="22" t="s">
        <v>614</v>
      </c>
      <c r="F11" s="23" t="s">
        <v>615</v>
      </c>
      <c r="G11" s="20" t="s">
        <v>178</v>
      </c>
      <c r="H11" s="24">
        <v>9</v>
      </c>
      <c r="I11" s="24">
        <v>8</v>
      </c>
      <c r="J11" s="24">
        <v>8</v>
      </c>
      <c r="K11" s="24" t="s">
        <v>30</v>
      </c>
      <c r="L11" s="25"/>
      <c r="M11" s="25"/>
      <c r="N11" s="25"/>
      <c r="O11" s="87"/>
      <c r="P11" s="36">
        <v>8</v>
      </c>
      <c r="Q11" s="27">
        <f>ROUND(SUMPRODUCT(H11:P11,$H$10:$P$10)/100,1)</f>
        <v>8.1</v>
      </c>
      <c r="R11" s="28" t="str">
        <f t="shared" ref="R11:R17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B+</v>
      </c>
      <c r="S11" s="28" t="str">
        <f t="shared" ref="S11:S17" si="1">IF($Q11&lt;4,"Kém",IF(AND($Q11&gt;=4,$Q11&lt;=5.4),"Trung bình yếu",IF(AND($Q11&gt;=5.5,$Q11&lt;=6.9),"Trung bình",IF(AND($Q11&gt;=7,$Q11&lt;=8.4),"Khá",IF(AND($Q11&gt;=8.5,$Q11&lt;=10),"Giỏi","")))))</f>
        <v>Khá</v>
      </c>
      <c r="T11" s="92" t="str">
        <f>+IF(OR($H11=0,$I11=0,$J11=0,$K11=0),"Không đủ ĐKDT","")</f>
        <v/>
      </c>
      <c r="U11" s="29"/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2:39" ht="25.2" customHeight="1">
      <c r="B12" s="31">
        <v>2</v>
      </c>
      <c r="C12" s="32" t="s">
        <v>548</v>
      </c>
      <c r="D12" s="33" t="s">
        <v>549</v>
      </c>
      <c r="E12" s="34" t="s">
        <v>90</v>
      </c>
      <c r="F12" s="35" t="s">
        <v>550</v>
      </c>
      <c r="G12" s="32" t="s">
        <v>121</v>
      </c>
      <c r="H12" s="36">
        <v>9</v>
      </c>
      <c r="I12" s="36">
        <v>7</v>
      </c>
      <c r="J12" s="36">
        <v>8</v>
      </c>
      <c r="K12" s="36" t="s">
        <v>30</v>
      </c>
      <c r="L12" s="37"/>
      <c r="M12" s="37"/>
      <c r="N12" s="37"/>
      <c r="O12" s="88"/>
      <c r="P12" s="36">
        <v>7</v>
      </c>
      <c r="Q12" s="39">
        <f>ROUND(SUMPRODUCT(H12:P12,$H$10:$P$10)/100,1)</f>
        <v>7.4</v>
      </c>
      <c r="R12" s="40" t="str">
        <f t="shared" si="0"/>
        <v>B</v>
      </c>
      <c r="S12" s="41" t="str">
        <f t="shared" si="1"/>
        <v>Khá</v>
      </c>
      <c r="T12" s="42" t="str">
        <f>+IF(OR($H12=0,$I12=0,$J12=0,$K12=0),"Không đủ ĐKDT","")</f>
        <v/>
      </c>
      <c r="U12" s="43"/>
      <c r="V12" s="3"/>
      <c r="W12" s="30"/>
      <c r="X12" s="81" t="str">
        <f t="shared" ref="X12:X17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2:39" ht="25.2" customHeight="1">
      <c r="B13" s="31">
        <v>3</v>
      </c>
      <c r="C13" s="32" t="s">
        <v>180</v>
      </c>
      <c r="D13" s="33" t="s">
        <v>181</v>
      </c>
      <c r="E13" s="34" t="s">
        <v>182</v>
      </c>
      <c r="F13" s="35" t="s">
        <v>262</v>
      </c>
      <c r="G13" s="32" t="s">
        <v>114</v>
      </c>
      <c r="H13" s="36">
        <v>8</v>
      </c>
      <c r="I13" s="36">
        <v>8</v>
      </c>
      <c r="J13" s="36">
        <v>8</v>
      </c>
      <c r="K13" s="36" t="s">
        <v>30</v>
      </c>
      <c r="L13" s="44"/>
      <c r="M13" s="44"/>
      <c r="N13" s="44"/>
      <c r="O13" s="88"/>
      <c r="P13" s="36">
        <v>8</v>
      </c>
      <c r="Q13" s="39">
        <f t="shared" ref="Q13:Q17" si="3">ROUND(SUMPRODUCT(H13:P13,$H$10:$P$10)/100,1)</f>
        <v>8</v>
      </c>
      <c r="R13" s="40" t="str">
        <f t="shared" si="0"/>
        <v>B+</v>
      </c>
      <c r="S13" s="41" t="str">
        <f t="shared" si="1"/>
        <v>Khá</v>
      </c>
      <c r="T13" s="42" t="str">
        <f t="shared" ref="T13:T17" si="4">+IF(OR($H13=0,$I13=0,$J13=0,$K13=0),"Không đủ ĐKDT","")</f>
        <v/>
      </c>
      <c r="U13" s="43"/>
      <c r="V13" s="3"/>
      <c r="W13" s="30"/>
      <c r="X13" s="81" t="str">
        <f t="shared" si="2"/>
        <v>Đạt</v>
      </c>
      <c r="Y13" s="82"/>
      <c r="Z13" s="82"/>
      <c r="AA13" s="94"/>
      <c r="AB13" s="71"/>
      <c r="AC13" s="71"/>
      <c r="AD13" s="71"/>
      <c r="AE13" s="84"/>
      <c r="AF13" s="71"/>
      <c r="AG13" s="85"/>
      <c r="AH13" s="86"/>
      <c r="AI13" s="85"/>
      <c r="AJ13" s="86"/>
      <c r="AK13" s="85"/>
      <c r="AL13" s="71"/>
      <c r="AM13" s="84"/>
    </row>
    <row r="14" spans="2:39" ht="25.2" customHeight="1">
      <c r="B14" s="31">
        <v>4</v>
      </c>
      <c r="C14" s="32" t="s">
        <v>616</v>
      </c>
      <c r="D14" s="33" t="s">
        <v>617</v>
      </c>
      <c r="E14" s="34" t="s">
        <v>618</v>
      </c>
      <c r="F14" s="35" t="s">
        <v>619</v>
      </c>
      <c r="G14" s="32" t="s">
        <v>75</v>
      </c>
      <c r="H14" s="36">
        <v>0</v>
      </c>
      <c r="I14" s="36">
        <v>0</v>
      </c>
      <c r="J14" s="36">
        <v>0</v>
      </c>
      <c r="K14" s="36" t="s">
        <v>30</v>
      </c>
      <c r="L14" s="44"/>
      <c r="M14" s="44"/>
      <c r="N14" s="44"/>
      <c r="O14" s="88"/>
      <c r="P14" s="36">
        <v>0</v>
      </c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>Không đủ ĐKDT</v>
      </c>
      <c r="U14" s="43"/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25.2" customHeight="1">
      <c r="B15" s="31">
        <v>5</v>
      </c>
      <c r="C15" s="32" t="s">
        <v>620</v>
      </c>
      <c r="D15" s="33" t="s">
        <v>183</v>
      </c>
      <c r="E15" s="34" t="s">
        <v>621</v>
      </c>
      <c r="F15" s="35" t="s">
        <v>622</v>
      </c>
      <c r="G15" s="32" t="s">
        <v>114</v>
      </c>
      <c r="H15" s="36">
        <v>0</v>
      </c>
      <c r="I15" s="36">
        <v>0</v>
      </c>
      <c r="J15" s="36">
        <v>0</v>
      </c>
      <c r="K15" s="36" t="s">
        <v>30</v>
      </c>
      <c r="L15" s="44"/>
      <c r="M15" s="44"/>
      <c r="N15" s="44"/>
      <c r="O15" s="88"/>
      <c r="P15" s="36">
        <v>0</v>
      </c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>Không đủ ĐKDT</v>
      </c>
      <c r="U15" s="43"/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25.2" customHeight="1">
      <c r="B16" s="31">
        <v>6</v>
      </c>
      <c r="C16" s="32" t="s">
        <v>623</v>
      </c>
      <c r="D16" s="33" t="s">
        <v>624</v>
      </c>
      <c r="E16" s="34" t="s">
        <v>189</v>
      </c>
      <c r="F16" s="35" t="s">
        <v>625</v>
      </c>
      <c r="G16" s="32" t="s">
        <v>178</v>
      </c>
      <c r="H16" s="36">
        <v>8</v>
      </c>
      <c r="I16" s="36">
        <v>7</v>
      </c>
      <c r="J16" s="36">
        <v>7</v>
      </c>
      <c r="K16" s="36" t="s">
        <v>30</v>
      </c>
      <c r="L16" s="44"/>
      <c r="M16" s="44"/>
      <c r="N16" s="44"/>
      <c r="O16" s="88"/>
      <c r="P16" s="36">
        <v>7</v>
      </c>
      <c r="Q16" s="39">
        <f t="shared" si="3"/>
        <v>7.1</v>
      </c>
      <c r="R16" s="40" t="str">
        <f t="shared" si="0"/>
        <v>B</v>
      </c>
      <c r="S16" s="41" t="str">
        <f t="shared" si="1"/>
        <v>Khá</v>
      </c>
      <c r="T16" s="42" t="str">
        <f t="shared" si="4"/>
        <v/>
      </c>
      <c r="U16" s="43"/>
      <c r="V16" s="3"/>
      <c r="W16" s="30"/>
      <c r="X16" s="81" t="str">
        <f t="shared" si="2"/>
        <v>Đạt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1:39" ht="25.2" customHeight="1">
      <c r="B17" s="31">
        <v>7</v>
      </c>
      <c r="C17" s="32" t="s">
        <v>626</v>
      </c>
      <c r="D17" s="33" t="s">
        <v>627</v>
      </c>
      <c r="E17" s="34" t="s">
        <v>628</v>
      </c>
      <c r="F17" s="35" t="s">
        <v>629</v>
      </c>
      <c r="G17" s="32" t="s">
        <v>114</v>
      </c>
      <c r="H17" s="36">
        <v>0</v>
      </c>
      <c r="I17" s="36">
        <v>0</v>
      </c>
      <c r="J17" s="36">
        <v>0</v>
      </c>
      <c r="K17" s="36" t="s">
        <v>30</v>
      </c>
      <c r="L17" s="44"/>
      <c r="M17" s="44"/>
      <c r="N17" s="44"/>
      <c r="O17" s="88"/>
      <c r="P17" s="36">
        <v>0</v>
      </c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>Không đủ ĐKDT</v>
      </c>
      <c r="U17" s="43"/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1:39" ht="9" customHeight="1">
      <c r="A18" s="2"/>
      <c r="B18" s="45"/>
      <c r="C18" s="46"/>
      <c r="D18" s="46"/>
      <c r="E18" s="47"/>
      <c r="F18" s="47"/>
      <c r="G18" s="47"/>
      <c r="H18" s="48"/>
      <c r="I18" s="49"/>
      <c r="J18" s="49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3"/>
    </row>
    <row r="19" spans="1:39" ht="16.8">
      <c r="A19" s="2"/>
      <c r="B19" s="127" t="s">
        <v>31</v>
      </c>
      <c r="C19" s="127"/>
      <c r="D19" s="46"/>
      <c r="E19" s="47"/>
      <c r="F19" s="47"/>
      <c r="G19" s="47"/>
      <c r="H19" s="48"/>
      <c r="I19" s="49"/>
      <c r="J19" s="49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3"/>
    </row>
    <row r="20" spans="1:39" ht="16.5" customHeight="1">
      <c r="A20" s="2"/>
      <c r="B20" s="51" t="s">
        <v>32</v>
      </c>
      <c r="C20" s="51"/>
      <c r="D20" s="52">
        <f>+$AA$9</f>
        <v>7</v>
      </c>
      <c r="E20" s="53" t="s">
        <v>33</v>
      </c>
      <c r="F20" s="119" t="s">
        <v>34</v>
      </c>
      <c r="G20" s="119"/>
      <c r="H20" s="119"/>
      <c r="I20" s="119"/>
      <c r="J20" s="119"/>
      <c r="K20" s="119"/>
      <c r="L20" s="119"/>
      <c r="M20" s="119"/>
      <c r="N20" s="119"/>
      <c r="O20" s="119"/>
      <c r="P20" s="54">
        <f>$AA$9 -COUNTIF($T$10:$T$197,"Vắng") -COUNTIF($T$10:$T$197,"Vắng có phép") - COUNTIF($T$10:$T$197,"Đình chỉ thi") - COUNTIF($T$10:$T$197,"Không đủ ĐKDT")</f>
        <v>4</v>
      </c>
      <c r="Q20" s="54"/>
      <c r="R20" s="54"/>
      <c r="S20" s="55"/>
      <c r="T20" s="56" t="s">
        <v>33</v>
      </c>
      <c r="U20" s="55"/>
      <c r="V20" s="3"/>
    </row>
    <row r="21" spans="1:39" ht="16.5" customHeight="1">
      <c r="A21" s="2"/>
      <c r="B21" s="51" t="s">
        <v>35</v>
      </c>
      <c r="C21" s="51"/>
      <c r="D21" s="52">
        <f>+$AL$9</f>
        <v>4</v>
      </c>
      <c r="E21" s="53" t="s">
        <v>33</v>
      </c>
      <c r="F21" s="119" t="s">
        <v>36</v>
      </c>
      <c r="G21" s="119"/>
      <c r="H21" s="119"/>
      <c r="I21" s="119"/>
      <c r="J21" s="119"/>
      <c r="K21" s="119"/>
      <c r="L21" s="119"/>
      <c r="M21" s="119"/>
      <c r="N21" s="119"/>
      <c r="O21" s="119"/>
      <c r="P21" s="57">
        <f>COUNTIF($T$10:$T$73,"Vắng")</f>
        <v>0</v>
      </c>
      <c r="Q21" s="57"/>
      <c r="R21" s="57"/>
      <c r="S21" s="58"/>
      <c r="T21" s="56" t="s">
        <v>33</v>
      </c>
      <c r="U21" s="58"/>
      <c r="V21" s="3"/>
    </row>
    <row r="22" spans="1:39" ht="16.5" customHeight="1">
      <c r="A22" s="2"/>
      <c r="B22" s="51" t="s">
        <v>50</v>
      </c>
      <c r="C22" s="51"/>
      <c r="D22" s="67">
        <f>COUNTIF(X11:X17,"Học lại")</f>
        <v>3</v>
      </c>
      <c r="E22" s="53" t="s">
        <v>33</v>
      </c>
      <c r="F22" s="119" t="s">
        <v>51</v>
      </c>
      <c r="G22" s="119"/>
      <c r="H22" s="119"/>
      <c r="I22" s="119"/>
      <c r="J22" s="119"/>
      <c r="K22" s="119"/>
      <c r="L22" s="119"/>
      <c r="M22" s="119"/>
      <c r="N22" s="119"/>
      <c r="O22" s="119"/>
      <c r="P22" s="54">
        <f>COUNTIF($T$10:$T$73,"Vắng có phép")</f>
        <v>0</v>
      </c>
      <c r="Q22" s="54"/>
      <c r="R22" s="54"/>
      <c r="S22" s="55"/>
      <c r="T22" s="56" t="s">
        <v>33</v>
      </c>
      <c r="U22" s="55"/>
      <c r="V22" s="3"/>
    </row>
    <row r="23" spans="1:39" ht="3" customHeight="1">
      <c r="A23" s="2"/>
      <c r="B23" s="45"/>
      <c r="C23" s="46"/>
      <c r="D23" s="46"/>
      <c r="E23" s="47"/>
      <c r="F23" s="47"/>
      <c r="G23" s="47"/>
      <c r="H23" s="48"/>
      <c r="I23" s="49"/>
      <c r="J23" s="49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3"/>
    </row>
    <row r="24" spans="1:39">
      <c r="B24" s="89" t="s">
        <v>52</v>
      </c>
      <c r="C24" s="89"/>
      <c r="D24" s="90">
        <f>COUNTIF(X11:X17,"Thi lại")</f>
        <v>0</v>
      </c>
      <c r="E24" s="91" t="s">
        <v>33</v>
      </c>
      <c r="F24" s="3"/>
      <c r="G24" s="3"/>
      <c r="H24" s="3"/>
      <c r="I24" s="3"/>
      <c r="J24" s="128"/>
      <c r="K24" s="128"/>
      <c r="L24" s="128"/>
      <c r="M24" s="128"/>
      <c r="N24" s="128"/>
      <c r="O24" s="128"/>
      <c r="P24" s="128"/>
      <c r="Q24" s="128"/>
      <c r="R24" s="128"/>
      <c r="S24" s="128"/>
      <c r="T24" s="128"/>
      <c r="U24" s="128"/>
      <c r="V24" s="3"/>
    </row>
    <row r="25" spans="1:39" ht="24.75" customHeight="1">
      <c r="B25" s="89"/>
      <c r="C25" s="89"/>
      <c r="D25" s="90"/>
      <c r="E25" s="91"/>
      <c r="F25" s="3"/>
      <c r="G25" s="3"/>
      <c r="H25" s="3"/>
      <c r="I25" s="3"/>
      <c r="J25" s="128" t="s">
        <v>85</v>
      </c>
      <c r="K25" s="128"/>
      <c r="L25" s="128"/>
      <c r="M25" s="128"/>
      <c r="N25" s="128"/>
      <c r="O25" s="128"/>
      <c r="P25" s="128"/>
      <c r="Q25" s="128"/>
      <c r="R25" s="128"/>
      <c r="S25" s="128"/>
      <c r="T25" s="128"/>
      <c r="U25" s="128"/>
      <c r="V25" s="3"/>
    </row>
    <row r="26" spans="1:39">
      <c r="A26" s="59"/>
      <c r="B26" s="129" t="s">
        <v>37</v>
      </c>
      <c r="C26" s="129"/>
      <c r="D26" s="129"/>
      <c r="E26" s="129"/>
      <c r="F26" s="129"/>
      <c r="G26" s="129"/>
      <c r="H26" s="129"/>
      <c r="I26" s="60"/>
      <c r="J26" s="130" t="s">
        <v>38</v>
      </c>
      <c r="K26" s="130"/>
      <c r="L26" s="130"/>
      <c r="M26" s="130"/>
      <c r="N26" s="130"/>
      <c r="O26" s="130"/>
      <c r="P26" s="130"/>
      <c r="Q26" s="130"/>
      <c r="R26" s="130"/>
      <c r="S26" s="130"/>
      <c r="T26" s="130"/>
      <c r="U26" s="130"/>
      <c r="V26" s="3"/>
    </row>
    <row r="27" spans="1:39" ht="4.5" customHeight="1">
      <c r="A27" s="2"/>
      <c r="B27" s="45"/>
      <c r="C27" s="61"/>
      <c r="D27" s="61"/>
      <c r="E27" s="62"/>
      <c r="F27" s="62"/>
      <c r="G27" s="62"/>
      <c r="H27" s="63"/>
      <c r="I27" s="64"/>
      <c r="J27" s="64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</row>
    <row r="28" spans="1:39" s="2" customFormat="1">
      <c r="B28" s="129" t="s">
        <v>39</v>
      </c>
      <c r="C28" s="129"/>
      <c r="D28" s="131" t="s">
        <v>40</v>
      </c>
      <c r="E28" s="131"/>
      <c r="F28" s="131"/>
      <c r="G28" s="131"/>
      <c r="H28" s="131"/>
      <c r="I28" s="64"/>
      <c r="J28" s="64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3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</row>
    <row r="29" spans="1:39" s="2" customForma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</row>
    <row r="30" spans="1:39" s="2" customForma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</row>
    <row r="31" spans="1:39" s="2" customForma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</row>
    <row r="32" spans="1:39" s="2" customFormat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</row>
    <row r="33" spans="1:39" s="2" customFormat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</row>
    <row r="34" spans="1:39" s="2" customFormat="1" ht="18" customHeight="1">
      <c r="A34" s="1"/>
      <c r="B34" s="132" t="s">
        <v>83</v>
      </c>
      <c r="C34" s="132"/>
      <c r="D34" s="132" t="s">
        <v>84</v>
      </c>
      <c r="E34" s="132"/>
      <c r="F34" s="132"/>
      <c r="G34" s="132"/>
      <c r="H34" s="132"/>
      <c r="I34" s="132"/>
      <c r="J34" s="132" t="s">
        <v>41</v>
      </c>
      <c r="K34" s="132"/>
      <c r="L34" s="132"/>
      <c r="M34" s="132"/>
      <c r="N34" s="132"/>
      <c r="O34" s="132"/>
      <c r="P34" s="132"/>
      <c r="Q34" s="132"/>
      <c r="R34" s="132"/>
      <c r="S34" s="132"/>
      <c r="T34" s="132"/>
      <c r="U34" s="132"/>
      <c r="V34" s="3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</row>
    <row r="35" spans="1:39" s="2" customFormat="1" ht="4.5" customHeight="1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</row>
  </sheetData>
  <sheetProtection formatCells="0" formatColumns="0" formatRows="0" insertColumns="0" insertRows="0" insertHyperlinks="0" deleteColumns="0" deleteRows="0" sort="0" autoFilter="0" pivotTables="0"/>
  <autoFilter ref="A9:AM17">
    <filterColumn colId="3" showButton="0"/>
  </autoFilter>
  <mergeCells count="53">
    <mergeCell ref="B34:C34"/>
    <mergeCell ref="D34:I34"/>
    <mergeCell ref="J34:U34"/>
    <mergeCell ref="J25:U25"/>
    <mergeCell ref="B26:H26"/>
    <mergeCell ref="J26:U26"/>
    <mergeCell ref="B28:C28"/>
    <mergeCell ref="D28:H28"/>
    <mergeCell ref="Q8:Q10"/>
    <mergeCell ref="R8:R9"/>
    <mergeCell ref="F21:O21"/>
    <mergeCell ref="F22:O22"/>
    <mergeCell ref="J24:U24"/>
    <mergeCell ref="F20:O20"/>
    <mergeCell ref="M8:M9"/>
    <mergeCell ref="N8:N9"/>
    <mergeCell ref="O8:O9"/>
    <mergeCell ref="P8:P9"/>
    <mergeCell ref="G8:G9"/>
    <mergeCell ref="H8:H9"/>
    <mergeCell ref="I8:I9"/>
    <mergeCell ref="J8:J9"/>
    <mergeCell ref="K8:K9"/>
    <mergeCell ref="L8:L9"/>
    <mergeCell ref="B10:G10"/>
    <mergeCell ref="B19:C19"/>
    <mergeCell ref="AB5:AE7"/>
    <mergeCell ref="AF5:AG7"/>
    <mergeCell ref="AH5:AI7"/>
    <mergeCell ref="AJ5:AK7"/>
    <mergeCell ref="AL5:AM7"/>
    <mergeCell ref="Y5:Y8"/>
    <mergeCell ref="Z5:Z8"/>
    <mergeCell ref="AA5:AA8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T8:T10"/>
    <mergeCell ref="U8:U10"/>
    <mergeCell ref="H1:K1"/>
    <mergeCell ref="L1:U1"/>
    <mergeCell ref="B2:G2"/>
    <mergeCell ref="H2:U2"/>
    <mergeCell ref="B3:G3"/>
    <mergeCell ref="H3:U3"/>
  </mergeCells>
  <conditionalFormatting sqref="H11:N17 P11:P17">
    <cfRule type="cellIs" dxfId="40" priority="3" operator="greaterThan">
      <formula>10</formula>
    </cfRule>
  </conditionalFormatting>
  <conditionalFormatting sqref="O1:O1048576">
    <cfRule type="duplicateValues" dxfId="39" priority="2"/>
  </conditionalFormatting>
  <conditionalFormatting sqref="C1:C1048576">
    <cfRule type="duplicateValues" dxfId="38" priority="1"/>
  </conditionalFormatting>
  <dataValidations count="1">
    <dataValidation allowBlank="1" showInputMessage="1" showErrorMessage="1" errorTitle="Không xóa dữ liệu" error="Không xóa dữ liệu" prompt="Không xóa dữ liệu" sqref="D22 X11:X17 Y3:AM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M33"/>
  <sheetViews>
    <sheetView workbookViewId="0">
      <pane ySplit="4" topLeftCell="A5" activePane="bottomLeft" state="frozen"/>
      <selection activeCell="G20" sqref="G20"/>
      <selection pane="bottomLeft" activeCell="J4" sqref="J1:J1048576"/>
    </sheetView>
  </sheetViews>
  <sheetFormatPr defaultColWidth="9" defaultRowHeight="15.6"/>
  <cols>
    <col min="1" max="1" width="0.6328125" style="1" customWidth="1"/>
    <col min="2" max="2" width="4" style="1" customWidth="1"/>
    <col min="3" max="3" width="10.6328125" style="1" customWidth="1"/>
    <col min="4" max="4" width="12.26953125" style="1" bestFit="1" customWidth="1"/>
    <col min="5" max="5" width="7.90625" style="1" customWidth="1"/>
    <col min="6" max="6" width="9.36328125" style="1" hidden="1" customWidth="1"/>
    <col min="7" max="7" width="12.90625" style="1" customWidth="1"/>
    <col min="8" max="9" width="4.36328125" style="1" customWidth="1"/>
    <col min="10" max="10" width="4.36328125" style="1" hidden="1" customWidth="1"/>
    <col min="11" max="11" width="4.36328125" style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9.08984375" style="1" hidden="1" customWidth="1"/>
    <col min="16" max="16" width="4.26953125" style="1" customWidth="1"/>
    <col min="17" max="17" width="6.453125" style="1" customWidth="1"/>
    <col min="18" max="18" width="6.453125" style="1" hidden="1" customWidth="1"/>
    <col min="19" max="19" width="11.90625" style="1" hidden="1" customWidth="1"/>
    <col min="20" max="20" width="14.7265625" style="1" customWidth="1"/>
    <col min="21" max="21" width="5.7265625" style="1" hidden="1" customWidth="1"/>
    <col min="22" max="22" width="6.453125" style="1" customWidth="1"/>
    <col min="23" max="23" width="6.453125" style="2" customWidth="1"/>
    <col min="24" max="24" width="9" style="68"/>
    <col min="25" max="25" width="9.08984375" style="68" bestFit="1" customWidth="1"/>
    <col min="26" max="26" width="9" style="68"/>
    <col min="27" max="27" width="10.36328125" style="68" bestFit="1" customWidth="1"/>
    <col min="28" max="28" width="9.08984375" style="68" bestFit="1" customWidth="1"/>
    <col min="29" max="39" width="9" style="68"/>
    <col min="40" max="16384" width="9" style="1"/>
  </cols>
  <sheetData>
    <row r="1" spans="1:39" ht="25.2" hidden="1">
      <c r="H1" s="100" t="s">
        <v>0</v>
      </c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1:39" ht="27.75" customHeight="1">
      <c r="B2" s="101" t="s">
        <v>1</v>
      </c>
      <c r="C2" s="101"/>
      <c r="D2" s="101"/>
      <c r="E2" s="101"/>
      <c r="F2" s="101"/>
      <c r="G2" s="101"/>
      <c r="H2" s="102" t="s">
        <v>87</v>
      </c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3"/>
    </row>
    <row r="3" spans="1:39" ht="25.5" customHeight="1">
      <c r="B3" s="103" t="s">
        <v>2</v>
      </c>
      <c r="C3" s="103"/>
      <c r="D3" s="103"/>
      <c r="E3" s="103"/>
      <c r="F3" s="103"/>
      <c r="G3" s="103"/>
      <c r="H3" s="104" t="s">
        <v>55</v>
      </c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4"/>
      <c r="W3" s="5"/>
      <c r="AE3" s="69"/>
      <c r="AF3" s="70"/>
      <c r="AG3" s="69"/>
      <c r="AH3" s="69"/>
      <c r="AI3" s="69"/>
      <c r="AJ3" s="70"/>
      <c r="AK3" s="69"/>
    </row>
    <row r="4" spans="1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1:39" ht="23.25" customHeight="1">
      <c r="B5" s="116" t="s">
        <v>3</v>
      </c>
      <c r="C5" s="116"/>
      <c r="D5" s="117" t="s">
        <v>344</v>
      </c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8" t="s">
        <v>53</v>
      </c>
      <c r="Q5" s="118"/>
      <c r="R5" s="118"/>
      <c r="S5" s="118"/>
      <c r="T5" s="118"/>
      <c r="U5" s="118"/>
      <c r="X5" s="69"/>
      <c r="Y5" s="105" t="s">
        <v>49</v>
      </c>
      <c r="Z5" s="105" t="s">
        <v>9</v>
      </c>
      <c r="AA5" s="105" t="s">
        <v>48</v>
      </c>
      <c r="AB5" s="105" t="s">
        <v>47</v>
      </c>
      <c r="AC5" s="105"/>
      <c r="AD5" s="105"/>
      <c r="AE5" s="105"/>
      <c r="AF5" s="105" t="s">
        <v>46</v>
      </c>
      <c r="AG5" s="105"/>
      <c r="AH5" s="105" t="s">
        <v>44</v>
      </c>
      <c r="AI5" s="105"/>
      <c r="AJ5" s="105" t="s">
        <v>45</v>
      </c>
      <c r="AK5" s="105"/>
      <c r="AL5" s="105" t="s">
        <v>43</v>
      </c>
      <c r="AM5" s="105"/>
    </row>
    <row r="6" spans="1:39" ht="17.25" customHeight="1">
      <c r="B6" s="114" t="s">
        <v>4</v>
      </c>
      <c r="C6" s="114"/>
      <c r="D6" s="9"/>
      <c r="G6" s="115" t="s">
        <v>54</v>
      </c>
      <c r="H6" s="115"/>
      <c r="I6" s="115"/>
      <c r="J6" s="115"/>
      <c r="K6" s="115"/>
      <c r="L6" s="115"/>
      <c r="M6" s="115"/>
      <c r="N6" s="115"/>
      <c r="O6" s="115"/>
      <c r="P6" s="115" t="s">
        <v>42</v>
      </c>
      <c r="Q6" s="115"/>
      <c r="R6" s="115"/>
      <c r="S6" s="115"/>
      <c r="T6" s="115"/>
      <c r="U6" s="115"/>
      <c r="X6" s="69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</row>
    <row r="7" spans="1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</row>
    <row r="8" spans="1:39" ht="44.25" customHeight="1">
      <c r="B8" s="106" t="s">
        <v>5</v>
      </c>
      <c r="C8" s="108" t="s">
        <v>6</v>
      </c>
      <c r="D8" s="110" t="s">
        <v>7</v>
      </c>
      <c r="E8" s="111"/>
      <c r="F8" s="106" t="s">
        <v>8</v>
      </c>
      <c r="G8" s="106" t="s">
        <v>9</v>
      </c>
      <c r="H8" s="122" t="s">
        <v>10</v>
      </c>
      <c r="I8" s="122" t="s">
        <v>11</v>
      </c>
      <c r="J8" s="122" t="s">
        <v>12</v>
      </c>
      <c r="K8" s="122" t="s">
        <v>13</v>
      </c>
      <c r="L8" s="120" t="s">
        <v>14</v>
      </c>
      <c r="M8" s="120" t="s">
        <v>15</v>
      </c>
      <c r="N8" s="120" t="s">
        <v>16</v>
      </c>
      <c r="O8" s="121" t="s">
        <v>17</v>
      </c>
      <c r="P8" s="120" t="s">
        <v>18</v>
      </c>
      <c r="Q8" s="106" t="s">
        <v>19</v>
      </c>
      <c r="R8" s="120" t="s">
        <v>20</v>
      </c>
      <c r="S8" s="106" t="s">
        <v>21</v>
      </c>
      <c r="T8" s="106" t="s">
        <v>22</v>
      </c>
      <c r="U8" s="106" t="s">
        <v>23</v>
      </c>
      <c r="X8" s="69"/>
      <c r="Y8" s="105"/>
      <c r="Z8" s="105"/>
      <c r="AA8" s="105"/>
      <c r="AB8" s="72" t="s">
        <v>24</v>
      </c>
      <c r="AC8" s="72" t="s">
        <v>25</v>
      </c>
      <c r="AD8" s="72" t="s">
        <v>26</v>
      </c>
      <c r="AE8" s="72" t="s">
        <v>27</v>
      </c>
      <c r="AF8" s="72" t="s">
        <v>28</v>
      </c>
      <c r="AG8" s="72" t="s">
        <v>27</v>
      </c>
      <c r="AH8" s="72" t="s">
        <v>28</v>
      </c>
      <c r="AI8" s="72" t="s">
        <v>27</v>
      </c>
      <c r="AJ8" s="72" t="s">
        <v>28</v>
      </c>
      <c r="AK8" s="72" t="s">
        <v>27</v>
      </c>
      <c r="AL8" s="72" t="s">
        <v>28</v>
      </c>
      <c r="AM8" s="73" t="s">
        <v>27</v>
      </c>
    </row>
    <row r="9" spans="1:39" ht="44.25" customHeight="1">
      <c r="B9" s="107"/>
      <c r="C9" s="109"/>
      <c r="D9" s="112"/>
      <c r="E9" s="113"/>
      <c r="F9" s="107"/>
      <c r="G9" s="107"/>
      <c r="H9" s="122"/>
      <c r="I9" s="122"/>
      <c r="J9" s="122"/>
      <c r="K9" s="122"/>
      <c r="L9" s="120"/>
      <c r="M9" s="120"/>
      <c r="N9" s="120"/>
      <c r="O9" s="121"/>
      <c r="P9" s="120"/>
      <c r="Q9" s="123"/>
      <c r="R9" s="120"/>
      <c r="S9" s="107"/>
      <c r="T9" s="123"/>
      <c r="U9" s="123"/>
      <c r="W9" s="12"/>
      <c r="X9" s="69"/>
      <c r="Y9" s="74" t="str">
        <f>+D5</f>
        <v>Mỹ thuật</v>
      </c>
      <c r="Z9" s="75" t="str">
        <f>+P5</f>
        <v>Nhóm:  01</v>
      </c>
      <c r="AA9" s="76">
        <f>+$AJ$9+$AL$9+$AH$9</f>
        <v>5</v>
      </c>
      <c r="AB9" s="70">
        <f>COUNTIF($T$10:$T$65,"Khiển trách")</f>
        <v>0</v>
      </c>
      <c r="AC9" s="70">
        <f>COUNTIF($T$10:$T$65,"Cảnh cáo")</f>
        <v>0</v>
      </c>
      <c r="AD9" s="70">
        <f>COUNTIF($T$10:$T$65,"Đình chỉ thi")</f>
        <v>0</v>
      </c>
      <c r="AE9" s="77">
        <f>+($AB$9+$AC$9+$AD$9)/$AA$9*100%</f>
        <v>0</v>
      </c>
      <c r="AF9" s="70">
        <f>SUM(COUNTIF($T$10:$T$63,"Vắng"),COUNTIF($T$10:$T$63,"Vắng có phép"))</f>
        <v>1</v>
      </c>
      <c r="AG9" s="78">
        <f>+$AF$9/$AA$9</f>
        <v>0.2</v>
      </c>
      <c r="AH9" s="79">
        <f>COUNTIF($X$10:$X$63,"Thi lại")</f>
        <v>0</v>
      </c>
      <c r="AI9" s="78">
        <f>+$AH$9/$AA$9</f>
        <v>0</v>
      </c>
      <c r="AJ9" s="79">
        <f>COUNTIF($X$10:$X$64,"Học lại")</f>
        <v>1</v>
      </c>
      <c r="AK9" s="78">
        <f>+$AJ$9/$AA$9</f>
        <v>0.2</v>
      </c>
      <c r="AL9" s="70">
        <f>COUNTIF($X$11:$X$64,"Đạt")</f>
        <v>4</v>
      </c>
      <c r="AM9" s="77">
        <f>+$AL$9/$AA$9</f>
        <v>0.8</v>
      </c>
    </row>
    <row r="10" spans="1:39" ht="14.25" customHeight="1">
      <c r="B10" s="124" t="s">
        <v>29</v>
      </c>
      <c r="C10" s="125"/>
      <c r="D10" s="125"/>
      <c r="E10" s="125"/>
      <c r="F10" s="125"/>
      <c r="G10" s="126"/>
      <c r="H10" s="13">
        <v>10</v>
      </c>
      <c r="I10" s="13">
        <v>10</v>
      </c>
      <c r="J10" s="14"/>
      <c r="K10" s="13">
        <v>10</v>
      </c>
      <c r="L10" s="15"/>
      <c r="M10" s="16"/>
      <c r="N10" s="16"/>
      <c r="O10" s="17"/>
      <c r="P10" s="66">
        <f>100-(H10+I10+J10+K10)</f>
        <v>70</v>
      </c>
      <c r="Q10" s="107"/>
      <c r="R10" s="18"/>
      <c r="S10" s="18"/>
      <c r="T10" s="107"/>
      <c r="U10" s="107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1:39" ht="25.2" customHeight="1">
      <c r="B11" s="19">
        <v>1</v>
      </c>
      <c r="C11" s="20" t="s">
        <v>368</v>
      </c>
      <c r="D11" s="21" t="s">
        <v>183</v>
      </c>
      <c r="E11" s="22" t="s">
        <v>369</v>
      </c>
      <c r="F11" s="23" t="s">
        <v>272</v>
      </c>
      <c r="G11" s="20" t="s">
        <v>75</v>
      </c>
      <c r="H11" s="24">
        <v>10</v>
      </c>
      <c r="I11" s="24">
        <v>8</v>
      </c>
      <c r="J11" s="24" t="s">
        <v>30</v>
      </c>
      <c r="K11" s="24">
        <v>8</v>
      </c>
      <c r="L11" s="25"/>
      <c r="M11" s="25"/>
      <c r="N11" s="25"/>
      <c r="O11" s="87"/>
      <c r="P11" s="36">
        <v>8</v>
      </c>
      <c r="Q11" s="27">
        <f>ROUND(SUMPRODUCT(H11:P11,$H$10:$P$10)/100,1)</f>
        <v>8.1999999999999993</v>
      </c>
      <c r="R11" s="28" t="str">
        <f t="shared" ref="R11:R15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B+</v>
      </c>
      <c r="S11" s="28" t="str">
        <f t="shared" ref="S11:S15" si="1">IF($Q11&lt;4,"Kém",IF(AND($Q11&gt;=4,$Q11&lt;=5.4),"Trung bình yếu",IF(AND($Q11&gt;=5.5,$Q11&lt;=6.9),"Trung bình",IF(AND($Q11&gt;=7,$Q11&lt;=8.4),"Khá",IF(AND($Q11&gt;=8.5,$Q11&lt;=10),"Giỏi","")))))</f>
        <v>Khá</v>
      </c>
      <c r="T11" s="92" t="str">
        <f>+IF(OR($H11=0,$I11=0,$J11=0,$K11=0),"Không đủ ĐKDT","")</f>
        <v/>
      </c>
      <c r="U11" s="29"/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1:39" ht="25.2" customHeight="1">
      <c r="B12" s="31">
        <v>2</v>
      </c>
      <c r="C12" s="32" t="s">
        <v>370</v>
      </c>
      <c r="D12" s="33" t="s">
        <v>371</v>
      </c>
      <c r="E12" s="34" t="s">
        <v>372</v>
      </c>
      <c r="F12" s="35" t="s">
        <v>373</v>
      </c>
      <c r="G12" s="32" t="s">
        <v>114</v>
      </c>
      <c r="H12" s="36">
        <v>10</v>
      </c>
      <c r="I12" s="36">
        <v>8</v>
      </c>
      <c r="J12" s="36" t="s">
        <v>30</v>
      </c>
      <c r="K12" s="36">
        <v>8</v>
      </c>
      <c r="L12" s="37"/>
      <c r="M12" s="37"/>
      <c r="N12" s="37"/>
      <c r="O12" s="88"/>
      <c r="P12" s="36">
        <v>8</v>
      </c>
      <c r="Q12" s="39">
        <f>ROUND(SUMPRODUCT(H12:P12,$H$10:$P$10)/100,1)</f>
        <v>8.1999999999999993</v>
      </c>
      <c r="R12" s="40" t="str">
        <f t="shared" si="0"/>
        <v>B+</v>
      </c>
      <c r="S12" s="41" t="str">
        <f t="shared" si="1"/>
        <v>Khá</v>
      </c>
      <c r="T12" s="42" t="str">
        <f>+IF(OR($H12=0,$I12=0,$J12=0,$K12=0),"Không đủ ĐKDT","")</f>
        <v/>
      </c>
      <c r="U12" s="43"/>
      <c r="V12" s="3"/>
      <c r="W12" s="30"/>
      <c r="X12" s="81" t="str">
        <f t="shared" ref="X12:X1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1:39" ht="25.2" customHeight="1">
      <c r="B13" s="31">
        <v>3</v>
      </c>
      <c r="C13" s="32" t="s">
        <v>199</v>
      </c>
      <c r="D13" s="33" t="s">
        <v>200</v>
      </c>
      <c r="E13" s="34" t="s">
        <v>201</v>
      </c>
      <c r="F13" s="35" t="s">
        <v>282</v>
      </c>
      <c r="G13" s="32" t="s">
        <v>114</v>
      </c>
      <c r="H13" s="36">
        <v>9</v>
      </c>
      <c r="I13" s="36">
        <v>8</v>
      </c>
      <c r="J13" s="36" t="s">
        <v>30</v>
      </c>
      <c r="K13" s="36">
        <v>9</v>
      </c>
      <c r="L13" s="44"/>
      <c r="M13" s="44"/>
      <c r="N13" s="44"/>
      <c r="O13" s="88"/>
      <c r="P13" s="36">
        <v>7.5</v>
      </c>
      <c r="Q13" s="39">
        <f t="shared" ref="Q13:Q15" si="3">ROUND(SUMPRODUCT(H13:P13,$H$10:$P$10)/100,1)</f>
        <v>7.9</v>
      </c>
      <c r="R13" s="40" t="str">
        <f t="shared" si="0"/>
        <v>B</v>
      </c>
      <c r="S13" s="41" t="str">
        <f t="shared" si="1"/>
        <v>Khá</v>
      </c>
      <c r="T13" s="42" t="str">
        <f t="shared" ref="T13:T15" si="4">+IF(OR($H13=0,$I13=0,$J13=0,$K13=0),"Không đủ ĐKDT","")</f>
        <v/>
      </c>
      <c r="U13" s="43"/>
      <c r="V13" s="3"/>
      <c r="W13" s="30"/>
      <c r="X13" s="81" t="str">
        <f t="shared" si="2"/>
        <v>Đạt</v>
      </c>
      <c r="Y13" s="82"/>
      <c r="Z13" s="82"/>
      <c r="AA13" s="94"/>
      <c r="AB13" s="71"/>
      <c r="AC13" s="71"/>
      <c r="AD13" s="71"/>
      <c r="AE13" s="84"/>
      <c r="AF13" s="71"/>
      <c r="AG13" s="85"/>
      <c r="AH13" s="86"/>
      <c r="AI13" s="85"/>
      <c r="AJ13" s="86"/>
      <c r="AK13" s="85"/>
      <c r="AL13" s="71"/>
      <c r="AM13" s="84"/>
    </row>
    <row r="14" spans="1:39" ht="25.2" customHeight="1">
      <c r="B14" s="31">
        <v>4</v>
      </c>
      <c r="C14" s="32" t="s">
        <v>374</v>
      </c>
      <c r="D14" s="33" t="s">
        <v>69</v>
      </c>
      <c r="E14" s="34" t="s">
        <v>221</v>
      </c>
      <c r="F14" s="35" t="s">
        <v>375</v>
      </c>
      <c r="G14" s="32" t="s">
        <v>114</v>
      </c>
      <c r="H14" s="36">
        <v>8</v>
      </c>
      <c r="I14" s="36">
        <v>9</v>
      </c>
      <c r="J14" s="36" t="s">
        <v>30</v>
      </c>
      <c r="K14" s="36">
        <v>9</v>
      </c>
      <c r="L14" s="44"/>
      <c r="M14" s="44"/>
      <c r="N14" s="44"/>
      <c r="O14" s="88"/>
      <c r="P14" s="36"/>
      <c r="Q14" s="39">
        <f t="shared" si="3"/>
        <v>2.6</v>
      </c>
      <c r="R14" s="40" t="str">
        <f t="shared" si="0"/>
        <v>F</v>
      </c>
      <c r="S14" s="41" t="str">
        <f t="shared" si="1"/>
        <v>Kém</v>
      </c>
      <c r="T14" s="42" t="s">
        <v>380</v>
      </c>
      <c r="U14" s="43"/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1:39" ht="25.2" customHeight="1">
      <c r="B15" s="31">
        <v>5</v>
      </c>
      <c r="C15" s="32" t="s">
        <v>376</v>
      </c>
      <c r="D15" s="33" t="s">
        <v>377</v>
      </c>
      <c r="E15" s="34" t="s">
        <v>378</v>
      </c>
      <c r="F15" s="35" t="s">
        <v>379</v>
      </c>
      <c r="G15" s="32" t="s">
        <v>75</v>
      </c>
      <c r="H15" s="36">
        <v>10</v>
      </c>
      <c r="I15" s="36">
        <v>8</v>
      </c>
      <c r="J15" s="36" t="s">
        <v>30</v>
      </c>
      <c r="K15" s="36">
        <v>8</v>
      </c>
      <c r="L15" s="44"/>
      <c r="M15" s="44"/>
      <c r="N15" s="44"/>
      <c r="O15" s="88"/>
      <c r="P15" s="36">
        <v>7.5</v>
      </c>
      <c r="Q15" s="39">
        <f t="shared" si="3"/>
        <v>7.9</v>
      </c>
      <c r="R15" s="40" t="str">
        <f t="shared" si="0"/>
        <v>B</v>
      </c>
      <c r="S15" s="41" t="str">
        <f t="shared" si="1"/>
        <v>Khá</v>
      </c>
      <c r="T15" s="42" t="str">
        <f t="shared" si="4"/>
        <v/>
      </c>
      <c r="U15" s="43"/>
      <c r="V15" s="3"/>
      <c r="W15" s="30"/>
      <c r="X15" s="81" t="str">
        <f t="shared" si="2"/>
        <v>Đạt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1:39" ht="9" customHeight="1">
      <c r="A16" s="2"/>
      <c r="B16" s="45"/>
      <c r="C16" s="46"/>
      <c r="D16" s="46"/>
      <c r="E16" s="47"/>
      <c r="F16" s="47"/>
      <c r="G16" s="47"/>
      <c r="H16" s="48"/>
      <c r="I16" s="49"/>
      <c r="J16" s="49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3"/>
    </row>
    <row r="17" spans="1:39" ht="16.8">
      <c r="A17" s="2"/>
      <c r="B17" s="127" t="s">
        <v>31</v>
      </c>
      <c r="C17" s="127"/>
      <c r="D17" s="46"/>
      <c r="E17" s="47"/>
      <c r="F17" s="47"/>
      <c r="G17" s="47"/>
      <c r="H17" s="48"/>
      <c r="I17" s="49"/>
      <c r="J17" s="49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3"/>
    </row>
    <row r="18" spans="1:39" ht="16.5" customHeight="1">
      <c r="A18" s="2"/>
      <c r="B18" s="51" t="s">
        <v>32</v>
      </c>
      <c r="C18" s="51"/>
      <c r="D18" s="52">
        <f>+$AA$9</f>
        <v>5</v>
      </c>
      <c r="E18" s="53" t="s">
        <v>33</v>
      </c>
      <c r="F18" s="119" t="s">
        <v>34</v>
      </c>
      <c r="G18" s="119"/>
      <c r="H18" s="119"/>
      <c r="I18" s="119"/>
      <c r="J18" s="119"/>
      <c r="K18" s="119"/>
      <c r="L18" s="119"/>
      <c r="M18" s="119"/>
      <c r="N18" s="119"/>
      <c r="O18" s="119"/>
      <c r="P18" s="54">
        <f>$AA$9 -COUNTIF($T$10:$T$195,"Vắng") -COUNTIF($T$10:$T$195,"Vắng có phép") - COUNTIF($T$10:$T$195,"Đình chỉ thi") - COUNTIF($T$10:$T$195,"Không đủ ĐKDT")</f>
        <v>4</v>
      </c>
      <c r="Q18" s="54"/>
      <c r="R18" s="54"/>
      <c r="S18" s="55"/>
      <c r="T18" s="56" t="s">
        <v>33</v>
      </c>
      <c r="U18" s="55"/>
      <c r="V18" s="3"/>
    </row>
    <row r="19" spans="1:39" ht="16.5" customHeight="1">
      <c r="A19" s="2"/>
      <c r="B19" s="51" t="s">
        <v>35</v>
      </c>
      <c r="C19" s="51"/>
      <c r="D19" s="52">
        <f>+$AL$9</f>
        <v>4</v>
      </c>
      <c r="E19" s="53" t="s">
        <v>33</v>
      </c>
      <c r="F19" s="119" t="s">
        <v>36</v>
      </c>
      <c r="G19" s="119"/>
      <c r="H19" s="119"/>
      <c r="I19" s="119"/>
      <c r="J19" s="119"/>
      <c r="K19" s="119"/>
      <c r="L19" s="119"/>
      <c r="M19" s="119"/>
      <c r="N19" s="119"/>
      <c r="O19" s="119"/>
      <c r="P19" s="57">
        <f>COUNTIF($T$10:$T$71,"Vắng")</f>
        <v>1</v>
      </c>
      <c r="Q19" s="57"/>
      <c r="R19" s="57"/>
      <c r="S19" s="58"/>
      <c r="T19" s="56" t="s">
        <v>33</v>
      </c>
      <c r="U19" s="58"/>
      <c r="V19" s="3"/>
    </row>
    <row r="20" spans="1:39" ht="16.5" customHeight="1">
      <c r="A20" s="2"/>
      <c r="B20" s="51" t="s">
        <v>50</v>
      </c>
      <c r="C20" s="51"/>
      <c r="D20" s="67">
        <f>COUNTIF(X11:X15,"Học lại")</f>
        <v>1</v>
      </c>
      <c r="E20" s="53" t="s">
        <v>33</v>
      </c>
      <c r="F20" s="119" t="s">
        <v>51</v>
      </c>
      <c r="G20" s="119"/>
      <c r="H20" s="119"/>
      <c r="I20" s="119"/>
      <c r="J20" s="119"/>
      <c r="K20" s="119"/>
      <c r="L20" s="119"/>
      <c r="M20" s="119"/>
      <c r="N20" s="119"/>
      <c r="O20" s="119"/>
      <c r="P20" s="54">
        <f>COUNTIF($T$10:$T$71,"Vắng có phép")</f>
        <v>0</v>
      </c>
      <c r="Q20" s="54"/>
      <c r="R20" s="54"/>
      <c r="S20" s="55"/>
      <c r="T20" s="56" t="s">
        <v>33</v>
      </c>
      <c r="U20" s="55"/>
      <c r="V20" s="3"/>
    </row>
    <row r="21" spans="1:39" ht="3" customHeight="1">
      <c r="A21" s="2"/>
      <c r="B21" s="45"/>
      <c r="C21" s="46"/>
      <c r="D21" s="46"/>
      <c r="E21" s="47"/>
      <c r="F21" s="47"/>
      <c r="G21" s="47"/>
      <c r="H21" s="48"/>
      <c r="I21" s="49"/>
      <c r="J21" s="49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3"/>
    </row>
    <row r="22" spans="1:39">
      <c r="B22" s="89" t="s">
        <v>52</v>
      </c>
      <c r="C22" s="89"/>
      <c r="D22" s="90">
        <f>COUNTIF(X11:X15,"Thi lại")</f>
        <v>0</v>
      </c>
      <c r="E22" s="91" t="s">
        <v>33</v>
      </c>
      <c r="F22" s="3"/>
      <c r="G22" s="3"/>
      <c r="H22" s="3"/>
      <c r="I22" s="3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3"/>
    </row>
    <row r="23" spans="1:39" ht="24.75" customHeight="1">
      <c r="B23" s="89"/>
      <c r="C23" s="89"/>
      <c r="D23" s="90"/>
      <c r="E23" s="91"/>
      <c r="F23" s="3"/>
      <c r="G23" s="3"/>
      <c r="H23" s="3"/>
      <c r="I23" s="3"/>
      <c r="J23" s="128" t="s">
        <v>85</v>
      </c>
      <c r="K23" s="128"/>
      <c r="L23" s="128"/>
      <c r="M23" s="128"/>
      <c r="N23" s="128"/>
      <c r="O23" s="128"/>
      <c r="P23" s="128"/>
      <c r="Q23" s="128"/>
      <c r="R23" s="128"/>
      <c r="S23" s="128"/>
      <c r="T23" s="128"/>
      <c r="U23" s="128"/>
      <c r="V23" s="3"/>
    </row>
    <row r="24" spans="1:39">
      <c r="A24" s="59"/>
      <c r="B24" s="129" t="s">
        <v>37</v>
      </c>
      <c r="C24" s="129"/>
      <c r="D24" s="129"/>
      <c r="E24" s="129"/>
      <c r="F24" s="129"/>
      <c r="G24" s="129"/>
      <c r="H24" s="129"/>
      <c r="I24" s="60"/>
      <c r="J24" s="130" t="s">
        <v>38</v>
      </c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30"/>
      <c r="V24" s="3"/>
    </row>
    <row r="25" spans="1:39" ht="4.5" customHeight="1">
      <c r="A25" s="2"/>
      <c r="B25" s="45"/>
      <c r="C25" s="61"/>
      <c r="D25" s="61"/>
      <c r="E25" s="62"/>
      <c r="F25" s="62"/>
      <c r="G25" s="62"/>
      <c r="H25" s="63"/>
      <c r="I25" s="64"/>
      <c r="J25" s="64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</row>
    <row r="26" spans="1:39" s="2" customFormat="1">
      <c r="B26" s="129" t="s">
        <v>39</v>
      </c>
      <c r="C26" s="129"/>
      <c r="D26" s="131" t="s">
        <v>40</v>
      </c>
      <c r="E26" s="131"/>
      <c r="F26" s="131"/>
      <c r="G26" s="131"/>
      <c r="H26" s="131"/>
      <c r="I26" s="64"/>
      <c r="J26" s="64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3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</row>
    <row r="27" spans="1:39" s="2" customForma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</row>
    <row r="28" spans="1:39" s="2" customForma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</row>
    <row r="29" spans="1:39" s="2" customForma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</row>
    <row r="30" spans="1:39" s="2" customForma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</row>
    <row r="31" spans="1:39" s="2" customForma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</row>
    <row r="32" spans="1:39" s="2" customFormat="1" ht="18" customHeight="1">
      <c r="A32" s="1"/>
      <c r="B32" s="132" t="s">
        <v>83</v>
      </c>
      <c r="C32" s="132"/>
      <c r="D32" s="132" t="s">
        <v>84</v>
      </c>
      <c r="E32" s="132"/>
      <c r="F32" s="132"/>
      <c r="G32" s="132"/>
      <c r="H32" s="132"/>
      <c r="I32" s="132"/>
      <c r="J32" s="132" t="s">
        <v>41</v>
      </c>
      <c r="K32" s="132"/>
      <c r="L32" s="132"/>
      <c r="M32" s="132"/>
      <c r="N32" s="132"/>
      <c r="O32" s="132"/>
      <c r="P32" s="132"/>
      <c r="Q32" s="132"/>
      <c r="R32" s="132"/>
      <c r="S32" s="132"/>
      <c r="T32" s="132"/>
      <c r="U32" s="132"/>
      <c r="V32" s="3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</row>
    <row r="33" spans="1:39" s="2" customFormat="1" ht="4.5" customHeight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</row>
  </sheetData>
  <sheetProtection formatCells="0" formatColumns="0" formatRows="0" insertColumns="0" insertRows="0" insertHyperlinks="0" deleteColumns="0" deleteRows="0" sort="0" autoFilter="0" pivotTables="0"/>
  <autoFilter ref="A9:AM15">
    <filterColumn colId="3" showButton="0"/>
  </autoFilter>
  <mergeCells count="53">
    <mergeCell ref="B32:C32"/>
    <mergeCell ref="D32:I32"/>
    <mergeCell ref="J32:U32"/>
    <mergeCell ref="J23:U23"/>
    <mergeCell ref="B24:H24"/>
    <mergeCell ref="J24:U24"/>
    <mergeCell ref="B26:C26"/>
    <mergeCell ref="D26:H26"/>
    <mergeCell ref="Q8:Q10"/>
    <mergeCell ref="R8:R9"/>
    <mergeCell ref="F19:O19"/>
    <mergeCell ref="F20:O20"/>
    <mergeCell ref="J22:U22"/>
    <mergeCell ref="F18:O18"/>
    <mergeCell ref="M8:M9"/>
    <mergeCell ref="N8:N9"/>
    <mergeCell ref="O8:O9"/>
    <mergeCell ref="P8:P9"/>
    <mergeCell ref="G8:G9"/>
    <mergeCell ref="H8:H9"/>
    <mergeCell ref="I8:I9"/>
    <mergeCell ref="J8:J9"/>
    <mergeCell ref="K8:K9"/>
    <mergeCell ref="L8:L9"/>
    <mergeCell ref="B10:G10"/>
    <mergeCell ref="B17:C17"/>
    <mergeCell ref="AB5:AE7"/>
    <mergeCell ref="AF5:AG7"/>
    <mergeCell ref="AH5:AI7"/>
    <mergeCell ref="AJ5:AK7"/>
    <mergeCell ref="AL5:AM7"/>
    <mergeCell ref="Y5:Y8"/>
    <mergeCell ref="Z5:Z8"/>
    <mergeCell ref="AA5:AA8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T8:T10"/>
    <mergeCell ref="U8:U10"/>
    <mergeCell ref="H1:K1"/>
    <mergeCell ref="L1:U1"/>
    <mergeCell ref="B2:G2"/>
    <mergeCell ref="H2:U2"/>
    <mergeCell ref="B3:G3"/>
    <mergeCell ref="H3:U3"/>
  </mergeCells>
  <conditionalFormatting sqref="P11:P15 H11:N15">
    <cfRule type="cellIs" dxfId="37" priority="3" operator="greaterThan">
      <formula>10</formula>
    </cfRule>
  </conditionalFormatting>
  <conditionalFormatting sqref="O1:O1048576">
    <cfRule type="duplicateValues" dxfId="36" priority="2"/>
  </conditionalFormatting>
  <conditionalFormatting sqref="C1:C1048576">
    <cfRule type="duplicateValues" dxfId="35" priority="1"/>
  </conditionalFormatting>
  <dataValidations count="1">
    <dataValidation allowBlank="1" showInputMessage="1" showErrorMessage="1" errorTitle="Không xóa dữ liệu" error="Không xóa dữ liệu" prompt="Không xóa dữ liệu" sqref="D20 X11:X15 Y3:AM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M37"/>
  <sheetViews>
    <sheetView workbookViewId="0">
      <pane ySplit="4" topLeftCell="A5" activePane="bottomLeft" state="frozen"/>
      <selection activeCell="G20" sqref="G20"/>
      <selection pane="bottomLeft" activeCell="Q14" sqref="Q14"/>
    </sheetView>
  </sheetViews>
  <sheetFormatPr defaultColWidth="9" defaultRowHeight="15.6"/>
  <cols>
    <col min="1" max="1" width="0.6328125" style="1" customWidth="1"/>
    <col min="2" max="2" width="4" style="1" customWidth="1"/>
    <col min="3" max="3" width="10.6328125" style="1" customWidth="1"/>
    <col min="4" max="4" width="12.26953125" style="1" bestFit="1" customWidth="1"/>
    <col min="5" max="5" width="7.90625" style="1" customWidth="1"/>
    <col min="6" max="6" width="9.36328125" style="1" hidden="1" customWidth="1"/>
    <col min="7" max="7" width="12.90625" style="1" customWidth="1"/>
    <col min="8" max="9" width="4.36328125" style="1" customWidth="1"/>
    <col min="10" max="11" width="4.36328125" style="1" hidden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9.08984375" style="1" hidden="1" customWidth="1"/>
    <col min="16" max="16" width="4.26953125" style="1" customWidth="1"/>
    <col min="17" max="17" width="6.453125" style="1" customWidth="1"/>
    <col min="18" max="18" width="6.453125" style="1" hidden="1" customWidth="1"/>
    <col min="19" max="19" width="11.90625" style="1" hidden="1" customWidth="1"/>
    <col min="20" max="20" width="14.7265625" style="1" customWidth="1"/>
    <col min="21" max="21" width="5.7265625" style="1" hidden="1" customWidth="1"/>
    <col min="22" max="22" width="6.453125" style="1" customWidth="1"/>
    <col min="23" max="23" width="6.453125" style="2" customWidth="1"/>
    <col min="24" max="24" width="9" style="68"/>
    <col min="25" max="25" width="9.08984375" style="68" bestFit="1" customWidth="1"/>
    <col min="26" max="26" width="9" style="68"/>
    <col min="27" max="27" width="10.36328125" style="68" bestFit="1" customWidth="1"/>
    <col min="28" max="28" width="9.08984375" style="68" bestFit="1" customWidth="1"/>
    <col min="29" max="39" width="9" style="68"/>
    <col min="40" max="16384" width="9" style="1"/>
  </cols>
  <sheetData>
    <row r="1" spans="2:39" ht="25.2" hidden="1">
      <c r="H1" s="100" t="s">
        <v>0</v>
      </c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2:39" ht="27.75" customHeight="1">
      <c r="B2" s="101" t="s">
        <v>1</v>
      </c>
      <c r="C2" s="101"/>
      <c r="D2" s="101"/>
      <c r="E2" s="101"/>
      <c r="F2" s="101"/>
      <c r="G2" s="101"/>
      <c r="H2" s="102" t="s">
        <v>87</v>
      </c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3"/>
    </row>
    <row r="3" spans="2:39" ht="25.5" customHeight="1">
      <c r="B3" s="103" t="s">
        <v>2</v>
      </c>
      <c r="C3" s="103"/>
      <c r="D3" s="103"/>
      <c r="E3" s="103"/>
      <c r="F3" s="103"/>
      <c r="G3" s="103"/>
      <c r="H3" s="104" t="s">
        <v>55</v>
      </c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4"/>
      <c r="W3" s="5"/>
      <c r="AE3" s="69"/>
      <c r="AF3" s="70"/>
      <c r="AG3" s="69"/>
      <c r="AH3" s="69"/>
      <c r="AI3" s="69"/>
      <c r="AJ3" s="70"/>
      <c r="AK3" s="69"/>
    </row>
    <row r="4" spans="2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2:39" ht="23.25" customHeight="1">
      <c r="B5" s="116" t="s">
        <v>3</v>
      </c>
      <c r="C5" s="116"/>
      <c r="D5" s="117" t="s">
        <v>344</v>
      </c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8" t="s">
        <v>53</v>
      </c>
      <c r="Q5" s="118"/>
      <c r="R5" s="118"/>
      <c r="S5" s="118"/>
      <c r="T5" s="118"/>
      <c r="U5" s="118"/>
      <c r="X5" s="69"/>
      <c r="Y5" s="105" t="s">
        <v>49</v>
      </c>
      <c r="Z5" s="105" t="s">
        <v>9</v>
      </c>
      <c r="AA5" s="105" t="s">
        <v>48</v>
      </c>
      <c r="AB5" s="105" t="s">
        <v>47</v>
      </c>
      <c r="AC5" s="105"/>
      <c r="AD5" s="105"/>
      <c r="AE5" s="105"/>
      <c r="AF5" s="105" t="s">
        <v>46</v>
      </c>
      <c r="AG5" s="105"/>
      <c r="AH5" s="105" t="s">
        <v>44</v>
      </c>
      <c r="AI5" s="105"/>
      <c r="AJ5" s="105" t="s">
        <v>45</v>
      </c>
      <c r="AK5" s="105"/>
      <c r="AL5" s="105" t="s">
        <v>43</v>
      </c>
      <c r="AM5" s="105"/>
    </row>
    <row r="6" spans="2:39" ht="17.25" customHeight="1">
      <c r="B6" s="114" t="s">
        <v>4</v>
      </c>
      <c r="C6" s="114"/>
      <c r="D6" s="9"/>
      <c r="G6" s="115" t="s">
        <v>54</v>
      </c>
      <c r="H6" s="115"/>
      <c r="I6" s="115"/>
      <c r="J6" s="115"/>
      <c r="K6" s="115"/>
      <c r="L6" s="115"/>
      <c r="M6" s="115"/>
      <c r="N6" s="115"/>
      <c r="O6" s="115"/>
      <c r="P6" s="115" t="s">
        <v>42</v>
      </c>
      <c r="Q6" s="115"/>
      <c r="R6" s="115"/>
      <c r="S6" s="115"/>
      <c r="T6" s="115"/>
      <c r="U6" s="115"/>
      <c r="X6" s="69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</row>
    <row r="7" spans="2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</row>
    <row r="8" spans="2:39" ht="44.25" customHeight="1">
      <c r="B8" s="106" t="s">
        <v>5</v>
      </c>
      <c r="C8" s="108" t="s">
        <v>6</v>
      </c>
      <c r="D8" s="110" t="s">
        <v>7</v>
      </c>
      <c r="E8" s="111"/>
      <c r="F8" s="106" t="s">
        <v>8</v>
      </c>
      <c r="G8" s="106" t="s">
        <v>9</v>
      </c>
      <c r="H8" s="122" t="s">
        <v>10</v>
      </c>
      <c r="I8" s="122" t="s">
        <v>11</v>
      </c>
      <c r="J8" s="122" t="s">
        <v>12</v>
      </c>
      <c r="K8" s="122" t="s">
        <v>13</v>
      </c>
      <c r="L8" s="120" t="s">
        <v>14</v>
      </c>
      <c r="M8" s="120" t="s">
        <v>15</v>
      </c>
      <c r="N8" s="120" t="s">
        <v>16</v>
      </c>
      <c r="O8" s="121" t="s">
        <v>17</v>
      </c>
      <c r="P8" s="120" t="s">
        <v>18</v>
      </c>
      <c r="Q8" s="106" t="s">
        <v>19</v>
      </c>
      <c r="R8" s="120" t="s">
        <v>20</v>
      </c>
      <c r="S8" s="106" t="s">
        <v>21</v>
      </c>
      <c r="T8" s="106" t="s">
        <v>22</v>
      </c>
      <c r="U8" s="106" t="s">
        <v>23</v>
      </c>
      <c r="X8" s="69"/>
      <c r="Y8" s="105"/>
      <c r="Z8" s="105"/>
      <c r="AA8" s="105"/>
      <c r="AB8" s="72" t="s">
        <v>24</v>
      </c>
      <c r="AC8" s="72" t="s">
        <v>25</v>
      </c>
      <c r="AD8" s="72" t="s">
        <v>26</v>
      </c>
      <c r="AE8" s="72" t="s">
        <v>27</v>
      </c>
      <c r="AF8" s="72" t="s">
        <v>28</v>
      </c>
      <c r="AG8" s="72" t="s">
        <v>27</v>
      </c>
      <c r="AH8" s="72" t="s">
        <v>28</v>
      </c>
      <c r="AI8" s="72" t="s">
        <v>27</v>
      </c>
      <c r="AJ8" s="72" t="s">
        <v>28</v>
      </c>
      <c r="AK8" s="72" t="s">
        <v>27</v>
      </c>
      <c r="AL8" s="72" t="s">
        <v>28</v>
      </c>
      <c r="AM8" s="73" t="s">
        <v>27</v>
      </c>
    </row>
    <row r="9" spans="2:39" ht="44.25" customHeight="1">
      <c r="B9" s="107"/>
      <c r="C9" s="109"/>
      <c r="D9" s="112"/>
      <c r="E9" s="113"/>
      <c r="F9" s="107"/>
      <c r="G9" s="107"/>
      <c r="H9" s="122"/>
      <c r="I9" s="122"/>
      <c r="J9" s="122"/>
      <c r="K9" s="122"/>
      <c r="L9" s="120"/>
      <c r="M9" s="120"/>
      <c r="N9" s="120"/>
      <c r="O9" s="121"/>
      <c r="P9" s="120"/>
      <c r="Q9" s="123"/>
      <c r="R9" s="120"/>
      <c r="S9" s="107"/>
      <c r="T9" s="123"/>
      <c r="U9" s="123"/>
      <c r="W9" s="12"/>
      <c r="X9" s="69"/>
      <c r="Y9" s="74" t="str">
        <f>+D5</f>
        <v>Mỹ thuật</v>
      </c>
      <c r="Z9" s="75" t="str">
        <f>+P5</f>
        <v>Nhóm:  01</v>
      </c>
      <c r="AA9" s="76">
        <f>+$AJ$9+$AL$9+$AH$9</f>
        <v>9</v>
      </c>
      <c r="AB9" s="70">
        <f>COUNTIF($T$10:$T$69,"Khiển trách")</f>
        <v>0</v>
      </c>
      <c r="AC9" s="70">
        <f>COUNTIF($T$10:$T$69,"Cảnh cáo")</f>
        <v>0</v>
      </c>
      <c r="AD9" s="70">
        <f>COUNTIF($T$10:$T$69,"Đình chỉ thi")</f>
        <v>0</v>
      </c>
      <c r="AE9" s="77">
        <f>+($AB$9+$AC$9+$AD$9)/$AA$9*100%</f>
        <v>0</v>
      </c>
      <c r="AF9" s="70">
        <f>SUM(COUNTIF($T$10:$T$67,"Vắng"),COUNTIF($T$10:$T$67,"Vắng có phép"))</f>
        <v>0</v>
      </c>
      <c r="AG9" s="78">
        <f>+$AF$9/$AA$9</f>
        <v>0</v>
      </c>
      <c r="AH9" s="79">
        <f>COUNTIF($X$10:$X$67,"Thi lại")</f>
        <v>0</v>
      </c>
      <c r="AI9" s="78">
        <f>+$AH$9/$AA$9</f>
        <v>0</v>
      </c>
      <c r="AJ9" s="79">
        <f>COUNTIF($X$10:$X$68,"Học lại")</f>
        <v>0</v>
      </c>
      <c r="AK9" s="78">
        <f>+$AJ$9/$AA$9</f>
        <v>0</v>
      </c>
      <c r="AL9" s="70">
        <f>COUNTIF($X$11:$X$68,"Đạt")</f>
        <v>9</v>
      </c>
      <c r="AM9" s="77">
        <f>+$AL$9/$AA$9</f>
        <v>1</v>
      </c>
    </row>
    <row r="10" spans="2:39" ht="14.25" customHeight="1">
      <c r="B10" s="124" t="s">
        <v>29</v>
      </c>
      <c r="C10" s="125"/>
      <c r="D10" s="125"/>
      <c r="E10" s="125"/>
      <c r="F10" s="125"/>
      <c r="G10" s="126"/>
      <c r="H10" s="13">
        <v>10</v>
      </c>
      <c r="I10" s="13">
        <v>30</v>
      </c>
      <c r="J10" s="14"/>
      <c r="K10" s="13"/>
      <c r="L10" s="15"/>
      <c r="M10" s="16"/>
      <c r="N10" s="16"/>
      <c r="O10" s="17"/>
      <c r="P10" s="66">
        <f>100-(H10+I10+J10+K10)</f>
        <v>60</v>
      </c>
      <c r="Q10" s="107"/>
      <c r="R10" s="18"/>
      <c r="S10" s="18"/>
      <c r="T10" s="107"/>
      <c r="U10" s="107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25.2" customHeight="1">
      <c r="B11" s="19">
        <v>1</v>
      </c>
      <c r="C11" s="20" t="s">
        <v>345</v>
      </c>
      <c r="D11" s="21" t="s">
        <v>69</v>
      </c>
      <c r="E11" s="22" t="s">
        <v>346</v>
      </c>
      <c r="F11" s="23" t="s">
        <v>347</v>
      </c>
      <c r="G11" s="20" t="s">
        <v>178</v>
      </c>
      <c r="H11" s="24">
        <v>7</v>
      </c>
      <c r="I11" s="24">
        <v>7</v>
      </c>
      <c r="J11" s="24" t="s">
        <v>30</v>
      </c>
      <c r="K11" s="24" t="s">
        <v>30</v>
      </c>
      <c r="L11" s="25"/>
      <c r="M11" s="25"/>
      <c r="N11" s="25"/>
      <c r="O11" s="87"/>
      <c r="P11" s="36">
        <v>6</v>
      </c>
      <c r="Q11" s="27">
        <f>ROUND(SUMPRODUCT(H11:P11,$H$10:$P$10)/100,1)</f>
        <v>6.4</v>
      </c>
      <c r="R11" s="28" t="str">
        <f t="shared" ref="R11:R19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</v>
      </c>
      <c r="S11" s="28" t="str">
        <f t="shared" ref="S11:S19" si="1">IF($Q11&lt;4,"Kém",IF(AND($Q11&gt;=4,$Q11&lt;=5.4),"Trung bình yếu",IF(AND($Q11&gt;=5.5,$Q11&lt;=6.9),"Trung bình",IF(AND($Q11&gt;=7,$Q11&lt;=8.4),"Khá",IF(AND($Q11&gt;=8.5,$Q11&lt;=10),"Giỏi","")))))</f>
        <v>Trung bình</v>
      </c>
      <c r="T11" s="92" t="str">
        <f>+IF(OR($H11=0,$I11=0,$J11=0,$K11=0),"Không đủ ĐKDT","")</f>
        <v/>
      </c>
      <c r="U11" s="29"/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2:39" ht="25.2" customHeight="1">
      <c r="B12" s="31">
        <v>2</v>
      </c>
      <c r="C12" s="32" t="s">
        <v>348</v>
      </c>
      <c r="D12" s="33" t="s">
        <v>349</v>
      </c>
      <c r="E12" s="34" t="s">
        <v>167</v>
      </c>
      <c r="F12" s="35" t="s">
        <v>350</v>
      </c>
      <c r="G12" s="32" t="s">
        <v>121</v>
      </c>
      <c r="H12" s="36">
        <v>9</v>
      </c>
      <c r="I12" s="36">
        <v>8</v>
      </c>
      <c r="J12" s="36" t="s">
        <v>30</v>
      </c>
      <c r="K12" s="36" t="s">
        <v>30</v>
      </c>
      <c r="L12" s="37"/>
      <c r="M12" s="37"/>
      <c r="N12" s="37"/>
      <c r="O12" s="88"/>
      <c r="P12" s="36">
        <v>7</v>
      </c>
      <c r="Q12" s="39">
        <f>ROUND(SUMPRODUCT(H12:P12,$H$10:$P$10)/100,1)</f>
        <v>7.5</v>
      </c>
      <c r="R12" s="40" t="str">
        <f t="shared" si="0"/>
        <v>B</v>
      </c>
      <c r="S12" s="41" t="str">
        <f t="shared" si="1"/>
        <v>Khá</v>
      </c>
      <c r="T12" s="42" t="str">
        <f>+IF(OR($H12=0,$I12=0,$J12=0,$K12=0),"Không đủ ĐKDT","")</f>
        <v/>
      </c>
      <c r="U12" s="43"/>
      <c r="V12" s="3"/>
      <c r="W12" s="30"/>
      <c r="X12" s="81" t="str">
        <f t="shared" ref="X12:X19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2:39" ht="25.2" customHeight="1">
      <c r="B13" s="31">
        <v>3</v>
      </c>
      <c r="C13" s="32" t="s">
        <v>351</v>
      </c>
      <c r="D13" s="33" t="s">
        <v>352</v>
      </c>
      <c r="E13" s="34" t="s">
        <v>332</v>
      </c>
      <c r="F13" s="35" t="s">
        <v>353</v>
      </c>
      <c r="G13" s="32" t="s">
        <v>171</v>
      </c>
      <c r="H13" s="36">
        <v>9</v>
      </c>
      <c r="I13" s="36">
        <v>9</v>
      </c>
      <c r="J13" s="36" t="s">
        <v>30</v>
      </c>
      <c r="K13" s="36" t="s">
        <v>30</v>
      </c>
      <c r="L13" s="44"/>
      <c r="M13" s="44"/>
      <c r="N13" s="44"/>
      <c r="O13" s="88"/>
      <c r="P13" s="36">
        <v>8</v>
      </c>
      <c r="Q13" s="39">
        <f t="shared" ref="Q13:Q19" si="3">ROUND(SUMPRODUCT(H13:P13,$H$10:$P$10)/100,1)</f>
        <v>8.4</v>
      </c>
      <c r="R13" s="40" t="str">
        <f t="shared" si="0"/>
        <v>B+</v>
      </c>
      <c r="S13" s="41" t="str">
        <f t="shared" si="1"/>
        <v>Khá</v>
      </c>
      <c r="T13" s="42" t="str">
        <f t="shared" ref="T13:T19" si="4">+IF(OR($H13=0,$I13=0,$J13=0,$K13=0),"Không đủ ĐKDT","")</f>
        <v/>
      </c>
      <c r="U13" s="43"/>
      <c r="V13" s="3"/>
      <c r="W13" s="30"/>
      <c r="X13" s="81" t="str">
        <f t="shared" si="2"/>
        <v>Đạt</v>
      </c>
      <c r="Y13" s="82"/>
      <c r="Z13" s="82"/>
      <c r="AA13" s="94"/>
      <c r="AB13" s="71"/>
      <c r="AC13" s="71"/>
      <c r="AD13" s="71"/>
      <c r="AE13" s="84"/>
      <c r="AF13" s="71"/>
      <c r="AG13" s="85"/>
      <c r="AH13" s="86"/>
      <c r="AI13" s="85"/>
      <c r="AJ13" s="86"/>
      <c r="AK13" s="85"/>
      <c r="AL13" s="71"/>
      <c r="AM13" s="84"/>
    </row>
    <row r="14" spans="2:39" ht="25.2" customHeight="1">
      <c r="B14" s="31">
        <v>4</v>
      </c>
      <c r="C14" s="32" t="s">
        <v>354</v>
      </c>
      <c r="D14" s="33" t="s">
        <v>210</v>
      </c>
      <c r="E14" s="34" t="s">
        <v>170</v>
      </c>
      <c r="F14" s="35" t="s">
        <v>355</v>
      </c>
      <c r="G14" s="32" t="s">
        <v>178</v>
      </c>
      <c r="H14" s="36">
        <v>10</v>
      </c>
      <c r="I14" s="36">
        <v>9</v>
      </c>
      <c r="J14" s="36" t="s">
        <v>30</v>
      </c>
      <c r="K14" s="36" t="s">
        <v>30</v>
      </c>
      <c r="L14" s="44"/>
      <c r="M14" s="44"/>
      <c r="N14" s="44"/>
      <c r="O14" s="88"/>
      <c r="P14" s="36">
        <v>8.5</v>
      </c>
      <c r="Q14" s="39">
        <f t="shared" si="3"/>
        <v>8.8000000000000007</v>
      </c>
      <c r="R14" s="40" t="str">
        <f t="shared" si="0"/>
        <v>A</v>
      </c>
      <c r="S14" s="41" t="str">
        <f t="shared" si="1"/>
        <v>Giỏi</v>
      </c>
      <c r="T14" s="42" t="str">
        <f t="shared" si="4"/>
        <v/>
      </c>
      <c r="U14" s="43"/>
      <c r="V14" s="3"/>
      <c r="W14" s="30"/>
      <c r="X14" s="81" t="str">
        <f t="shared" si="2"/>
        <v>Đạt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25.2" customHeight="1">
      <c r="B15" s="31">
        <v>5</v>
      </c>
      <c r="C15" s="32" t="s">
        <v>179</v>
      </c>
      <c r="D15" s="33" t="s">
        <v>127</v>
      </c>
      <c r="E15" s="34" t="s">
        <v>90</v>
      </c>
      <c r="F15" s="35" t="s">
        <v>356</v>
      </c>
      <c r="G15" s="32" t="s">
        <v>71</v>
      </c>
      <c r="H15" s="36">
        <v>10</v>
      </c>
      <c r="I15" s="36">
        <v>7.5</v>
      </c>
      <c r="J15" s="36" t="s">
        <v>30</v>
      </c>
      <c r="K15" s="36" t="s">
        <v>30</v>
      </c>
      <c r="L15" s="44"/>
      <c r="M15" s="44"/>
      <c r="N15" s="44"/>
      <c r="O15" s="88"/>
      <c r="P15" s="36">
        <v>8.5</v>
      </c>
      <c r="Q15" s="39">
        <f t="shared" si="3"/>
        <v>8.4</v>
      </c>
      <c r="R15" s="40" t="str">
        <f t="shared" si="0"/>
        <v>B+</v>
      </c>
      <c r="S15" s="41" t="str">
        <f t="shared" si="1"/>
        <v>Khá</v>
      </c>
      <c r="T15" s="42" t="str">
        <f t="shared" si="4"/>
        <v/>
      </c>
      <c r="U15" s="43"/>
      <c r="V15" s="3"/>
      <c r="W15" s="30"/>
      <c r="X15" s="81" t="str">
        <f t="shared" si="2"/>
        <v>Đạt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25.2" customHeight="1">
      <c r="B16" s="31">
        <v>6</v>
      </c>
      <c r="C16" s="32" t="s">
        <v>357</v>
      </c>
      <c r="D16" s="33" t="s">
        <v>358</v>
      </c>
      <c r="E16" s="34" t="s">
        <v>70</v>
      </c>
      <c r="F16" s="35" t="s">
        <v>281</v>
      </c>
      <c r="G16" s="32" t="s">
        <v>121</v>
      </c>
      <c r="H16" s="36">
        <v>10</v>
      </c>
      <c r="I16" s="36">
        <v>7</v>
      </c>
      <c r="J16" s="36" t="s">
        <v>30</v>
      </c>
      <c r="K16" s="36" t="s">
        <v>30</v>
      </c>
      <c r="L16" s="44"/>
      <c r="M16" s="44"/>
      <c r="N16" s="44"/>
      <c r="O16" s="88"/>
      <c r="P16" s="36">
        <v>8.5</v>
      </c>
      <c r="Q16" s="39">
        <f t="shared" si="3"/>
        <v>8.1999999999999993</v>
      </c>
      <c r="R16" s="40" t="str">
        <f t="shared" si="0"/>
        <v>B+</v>
      </c>
      <c r="S16" s="41" t="str">
        <f t="shared" si="1"/>
        <v>Khá</v>
      </c>
      <c r="T16" s="42" t="str">
        <f t="shared" si="4"/>
        <v/>
      </c>
      <c r="U16" s="43"/>
      <c r="V16" s="3"/>
      <c r="W16" s="30"/>
      <c r="X16" s="81" t="str">
        <f t="shared" si="2"/>
        <v>Đạt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1:39" ht="25.2" customHeight="1">
      <c r="B17" s="31">
        <v>7</v>
      </c>
      <c r="C17" s="32" t="s">
        <v>187</v>
      </c>
      <c r="D17" s="33" t="s">
        <v>188</v>
      </c>
      <c r="E17" s="34" t="s">
        <v>189</v>
      </c>
      <c r="F17" s="35" t="s">
        <v>359</v>
      </c>
      <c r="G17" s="32" t="s">
        <v>71</v>
      </c>
      <c r="H17" s="36">
        <v>6</v>
      </c>
      <c r="I17" s="36">
        <v>7</v>
      </c>
      <c r="J17" s="36" t="s">
        <v>30</v>
      </c>
      <c r="K17" s="36" t="s">
        <v>30</v>
      </c>
      <c r="L17" s="44"/>
      <c r="M17" s="44"/>
      <c r="N17" s="44"/>
      <c r="O17" s="88"/>
      <c r="P17" s="36">
        <v>8</v>
      </c>
      <c r="Q17" s="39">
        <f t="shared" si="3"/>
        <v>7.5</v>
      </c>
      <c r="R17" s="40" t="str">
        <f t="shared" si="0"/>
        <v>B</v>
      </c>
      <c r="S17" s="41" t="str">
        <f t="shared" si="1"/>
        <v>Khá</v>
      </c>
      <c r="T17" s="42" t="str">
        <f t="shared" si="4"/>
        <v/>
      </c>
      <c r="U17" s="43"/>
      <c r="V17" s="3"/>
      <c r="W17" s="30"/>
      <c r="X17" s="81" t="str">
        <f t="shared" si="2"/>
        <v>Đạt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1:39" ht="25.2" customHeight="1">
      <c r="B18" s="31">
        <v>8</v>
      </c>
      <c r="C18" s="32" t="s">
        <v>360</v>
      </c>
      <c r="D18" s="33" t="s">
        <v>361</v>
      </c>
      <c r="E18" s="34" t="s">
        <v>362</v>
      </c>
      <c r="F18" s="35" t="s">
        <v>363</v>
      </c>
      <c r="G18" s="32" t="s">
        <v>364</v>
      </c>
      <c r="H18" s="36">
        <v>5</v>
      </c>
      <c r="I18" s="36">
        <v>7</v>
      </c>
      <c r="J18" s="36" t="s">
        <v>30</v>
      </c>
      <c r="K18" s="36" t="s">
        <v>30</v>
      </c>
      <c r="L18" s="44"/>
      <c r="M18" s="44"/>
      <c r="N18" s="44"/>
      <c r="O18" s="88"/>
      <c r="P18" s="36">
        <v>8</v>
      </c>
      <c r="Q18" s="39">
        <f t="shared" si="3"/>
        <v>7.4</v>
      </c>
      <c r="R18" s="40" t="str">
        <f t="shared" si="0"/>
        <v>B</v>
      </c>
      <c r="S18" s="41" t="str">
        <f t="shared" si="1"/>
        <v>Khá</v>
      </c>
      <c r="T18" s="42" t="str">
        <f t="shared" si="4"/>
        <v/>
      </c>
      <c r="U18" s="43"/>
      <c r="V18" s="3"/>
      <c r="W18" s="30"/>
      <c r="X18" s="81" t="str">
        <f t="shared" si="2"/>
        <v>Đạt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1:39" ht="25.2" customHeight="1">
      <c r="B19" s="31">
        <v>9</v>
      </c>
      <c r="C19" s="32" t="s">
        <v>365</v>
      </c>
      <c r="D19" s="33" t="s">
        <v>366</v>
      </c>
      <c r="E19" s="34" t="s">
        <v>221</v>
      </c>
      <c r="F19" s="35" t="s">
        <v>367</v>
      </c>
      <c r="G19" s="32" t="s">
        <v>178</v>
      </c>
      <c r="H19" s="36">
        <v>10</v>
      </c>
      <c r="I19" s="36">
        <v>8</v>
      </c>
      <c r="J19" s="36" t="s">
        <v>30</v>
      </c>
      <c r="K19" s="36" t="s">
        <v>30</v>
      </c>
      <c r="L19" s="44"/>
      <c r="M19" s="44"/>
      <c r="N19" s="44"/>
      <c r="O19" s="88"/>
      <c r="P19" s="36">
        <v>9</v>
      </c>
      <c r="Q19" s="39">
        <f t="shared" si="3"/>
        <v>8.8000000000000007</v>
      </c>
      <c r="R19" s="40" t="str">
        <f t="shared" si="0"/>
        <v>A</v>
      </c>
      <c r="S19" s="41" t="str">
        <f t="shared" si="1"/>
        <v>Giỏi</v>
      </c>
      <c r="T19" s="42" t="str">
        <f t="shared" si="4"/>
        <v/>
      </c>
      <c r="U19" s="43"/>
      <c r="V19" s="3"/>
      <c r="W19" s="30"/>
      <c r="X19" s="81" t="str">
        <f t="shared" si="2"/>
        <v>Đạt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1:39" ht="9" customHeight="1">
      <c r="A20" s="2"/>
      <c r="B20" s="45"/>
      <c r="C20" s="46"/>
      <c r="D20" s="46"/>
      <c r="E20" s="47"/>
      <c r="F20" s="47"/>
      <c r="G20" s="47"/>
      <c r="H20" s="48"/>
      <c r="I20" s="49"/>
      <c r="J20" s="49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3"/>
    </row>
    <row r="21" spans="1:39" ht="16.8">
      <c r="A21" s="2"/>
      <c r="B21" s="127" t="s">
        <v>31</v>
      </c>
      <c r="C21" s="127"/>
      <c r="D21" s="46"/>
      <c r="E21" s="47"/>
      <c r="F21" s="47"/>
      <c r="G21" s="47"/>
      <c r="H21" s="48"/>
      <c r="I21" s="49"/>
      <c r="J21" s="49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3"/>
    </row>
    <row r="22" spans="1:39" ht="16.5" customHeight="1">
      <c r="A22" s="2"/>
      <c r="B22" s="51" t="s">
        <v>32</v>
      </c>
      <c r="C22" s="51"/>
      <c r="D22" s="52">
        <f>+$AA$9</f>
        <v>9</v>
      </c>
      <c r="E22" s="53" t="s">
        <v>33</v>
      </c>
      <c r="F22" s="119" t="s">
        <v>34</v>
      </c>
      <c r="G22" s="119"/>
      <c r="H22" s="119"/>
      <c r="I22" s="119"/>
      <c r="J22" s="119"/>
      <c r="K22" s="119"/>
      <c r="L22" s="119"/>
      <c r="M22" s="119"/>
      <c r="N22" s="119"/>
      <c r="O22" s="119"/>
      <c r="P22" s="54">
        <f>$AA$9 -COUNTIF($T$10:$T$199,"Vắng") -COUNTIF($T$10:$T$199,"Vắng có phép") - COUNTIF($T$10:$T$199,"Đình chỉ thi") - COUNTIF($T$10:$T$199,"Không đủ ĐKDT")</f>
        <v>9</v>
      </c>
      <c r="Q22" s="54"/>
      <c r="R22" s="54"/>
      <c r="S22" s="55"/>
      <c r="T22" s="56" t="s">
        <v>33</v>
      </c>
      <c r="U22" s="55"/>
      <c r="V22" s="3"/>
    </row>
    <row r="23" spans="1:39" ht="16.5" customHeight="1">
      <c r="A23" s="2"/>
      <c r="B23" s="51" t="s">
        <v>35</v>
      </c>
      <c r="C23" s="51"/>
      <c r="D23" s="52">
        <f>+$AL$9</f>
        <v>9</v>
      </c>
      <c r="E23" s="53" t="s">
        <v>33</v>
      </c>
      <c r="F23" s="119" t="s">
        <v>36</v>
      </c>
      <c r="G23" s="119"/>
      <c r="H23" s="119"/>
      <c r="I23" s="119"/>
      <c r="J23" s="119"/>
      <c r="K23" s="119"/>
      <c r="L23" s="119"/>
      <c r="M23" s="119"/>
      <c r="N23" s="119"/>
      <c r="O23" s="119"/>
      <c r="P23" s="57">
        <f>COUNTIF($T$10:$T$75,"Vắng")</f>
        <v>0</v>
      </c>
      <c r="Q23" s="57"/>
      <c r="R23" s="57"/>
      <c r="S23" s="58"/>
      <c r="T23" s="56" t="s">
        <v>33</v>
      </c>
      <c r="U23" s="58"/>
      <c r="V23" s="3"/>
    </row>
    <row r="24" spans="1:39" ht="16.5" customHeight="1">
      <c r="A24" s="2"/>
      <c r="B24" s="51" t="s">
        <v>50</v>
      </c>
      <c r="C24" s="51"/>
      <c r="D24" s="67">
        <f>COUNTIF(X11:X19,"Học lại")</f>
        <v>0</v>
      </c>
      <c r="E24" s="53" t="s">
        <v>33</v>
      </c>
      <c r="F24" s="119" t="s">
        <v>51</v>
      </c>
      <c r="G24" s="119"/>
      <c r="H24" s="119"/>
      <c r="I24" s="119"/>
      <c r="J24" s="119"/>
      <c r="K24" s="119"/>
      <c r="L24" s="119"/>
      <c r="M24" s="119"/>
      <c r="N24" s="119"/>
      <c r="O24" s="119"/>
      <c r="P24" s="54">
        <f>COUNTIF($T$10:$T$75,"Vắng có phép")</f>
        <v>0</v>
      </c>
      <c r="Q24" s="54"/>
      <c r="R24" s="54"/>
      <c r="S24" s="55"/>
      <c r="T24" s="56" t="s">
        <v>33</v>
      </c>
      <c r="U24" s="55"/>
      <c r="V24" s="3"/>
    </row>
    <row r="25" spans="1:39" ht="3" customHeight="1">
      <c r="A25" s="2"/>
      <c r="B25" s="45"/>
      <c r="C25" s="46"/>
      <c r="D25" s="46"/>
      <c r="E25" s="47"/>
      <c r="F25" s="47"/>
      <c r="G25" s="47"/>
      <c r="H25" s="48"/>
      <c r="I25" s="49"/>
      <c r="J25" s="49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3"/>
    </row>
    <row r="26" spans="1:39">
      <c r="B26" s="89" t="s">
        <v>52</v>
      </c>
      <c r="C26" s="89"/>
      <c r="D26" s="90">
        <f>COUNTIF(X11:X19,"Thi lại")</f>
        <v>0</v>
      </c>
      <c r="E26" s="91" t="s">
        <v>33</v>
      </c>
      <c r="F26" s="3"/>
      <c r="G26" s="3"/>
      <c r="H26" s="3"/>
      <c r="I26" s="3"/>
      <c r="J26" s="128"/>
      <c r="K26" s="128"/>
      <c r="L26" s="128"/>
      <c r="M26" s="128"/>
      <c r="N26" s="128"/>
      <c r="O26" s="128"/>
      <c r="P26" s="128"/>
      <c r="Q26" s="128"/>
      <c r="R26" s="128"/>
      <c r="S26" s="128"/>
      <c r="T26" s="128"/>
      <c r="U26" s="128"/>
      <c r="V26" s="3"/>
    </row>
    <row r="27" spans="1:39" ht="24.75" customHeight="1">
      <c r="B27" s="89"/>
      <c r="C27" s="89"/>
      <c r="D27" s="90"/>
      <c r="E27" s="91"/>
      <c r="F27" s="3"/>
      <c r="G27" s="3"/>
      <c r="H27" s="3"/>
      <c r="I27" s="3"/>
      <c r="J27" s="128" t="s">
        <v>85</v>
      </c>
      <c r="K27" s="128"/>
      <c r="L27" s="128"/>
      <c r="M27" s="128"/>
      <c r="N27" s="128"/>
      <c r="O27" s="128"/>
      <c r="P27" s="128"/>
      <c r="Q27" s="128"/>
      <c r="R27" s="128"/>
      <c r="S27" s="128"/>
      <c r="T27" s="128"/>
      <c r="U27" s="128"/>
      <c r="V27" s="3"/>
    </row>
    <row r="28" spans="1:39">
      <c r="A28" s="59"/>
      <c r="B28" s="129" t="s">
        <v>37</v>
      </c>
      <c r="C28" s="129"/>
      <c r="D28" s="129"/>
      <c r="E28" s="129"/>
      <c r="F28" s="129"/>
      <c r="G28" s="129"/>
      <c r="H28" s="129"/>
      <c r="I28" s="60"/>
      <c r="J28" s="130" t="s">
        <v>38</v>
      </c>
      <c r="K28" s="130"/>
      <c r="L28" s="130"/>
      <c r="M28" s="130"/>
      <c r="N28" s="130"/>
      <c r="O28" s="130"/>
      <c r="P28" s="130"/>
      <c r="Q28" s="130"/>
      <c r="R28" s="130"/>
      <c r="S28" s="130"/>
      <c r="T28" s="130"/>
      <c r="U28" s="130"/>
      <c r="V28" s="3"/>
    </row>
    <row r="29" spans="1:39" ht="4.5" customHeight="1">
      <c r="A29" s="2"/>
      <c r="B29" s="45"/>
      <c r="C29" s="61"/>
      <c r="D29" s="61"/>
      <c r="E29" s="62"/>
      <c r="F29" s="62"/>
      <c r="G29" s="62"/>
      <c r="H29" s="63"/>
      <c r="I29" s="64"/>
      <c r="J29" s="64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</row>
    <row r="30" spans="1:39" s="2" customFormat="1">
      <c r="B30" s="129" t="s">
        <v>39</v>
      </c>
      <c r="C30" s="129"/>
      <c r="D30" s="131" t="s">
        <v>40</v>
      </c>
      <c r="E30" s="131"/>
      <c r="F30" s="131"/>
      <c r="G30" s="131"/>
      <c r="H30" s="131"/>
      <c r="I30" s="64"/>
      <c r="J30" s="64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3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</row>
    <row r="31" spans="1:39" s="2" customForma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</row>
    <row r="32" spans="1:39" s="2" customFormat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</row>
    <row r="33" spans="1:39" s="2" customFormat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</row>
    <row r="34" spans="1:39" s="2" customFormat="1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</row>
    <row r="35" spans="1:39" s="2" customFormat="1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</row>
    <row r="36" spans="1:39" s="2" customFormat="1" ht="18" customHeight="1">
      <c r="A36" s="1"/>
      <c r="B36" s="132" t="s">
        <v>83</v>
      </c>
      <c r="C36" s="132"/>
      <c r="D36" s="132" t="s">
        <v>84</v>
      </c>
      <c r="E36" s="132"/>
      <c r="F36" s="132"/>
      <c r="G36" s="132"/>
      <c r="H36" s="132"/>
      <c r="I36" s="132"/>
      <c r="J36" s="132" t="s">
        <v>41</v>
      </c>
      <c r="K36" s="132"/>
      <c r="L36" s="132"/>
      <c r="M36" s="132"/>
      <c r="N36" s="132"/>
      <c r="O36" s="132"/>
      <c r="P36" s="132"/>
      <c r="Q36" s="132"/>
      <c r="R36" s="132"/>
      <c r="S36" s="132"/>
      <c r="T36" s="132"/>
      <c r="U36" s="132"/>
      <c r="V36" s="3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</row>
    <row r="37" spans="1:39" s="2" customFormat="1" ht="4.5" customHeight="1">
      <c r="A37" s="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</row>
  </sheetData>
  <sheetProtection formatCells="0" formatColumns="0" formatRows="0" insertColumns="0" insertRows="0" insertHyperlinks="0" deleteColumns="0" deleteRows="0" sort="0" autoFilter="0" pivotTables="0"/>
  <autoFilter ref="A9:AM19">
    <filterColumn colId="3" showButton="0"/>
  </autoFilter>
  <mergeCells count="53">
    <mergeCell ref="B36:C36"/>
    <mergeCell ref="D36:I36"/>
    <mergeCell ref="J36:U36"/>
    <mergeCell ref="J27:U27"/>
    <mergeCell ref="B28:H28"/>
    <mergeCell ref="J28:U28"/>
    <mergeCell ref="B30:C30"/>
    <mergeCell ref="D30:H30"/>
    <mergeCell ref="Q8:Q10"/>
    <mergeCell ref="R8:R9"/>
    <mergeCell ref="F23:O23"/>
    <mergeCell ref="F24:O24"/>
    <mergeCell ref="J26:U26"/>
    <mergeCell ref="F22:O22"/>
    <mergeCell ref="M8:M9"/>
    <mergeCell ref="N8:N9"/>
    <mergeCell ref="O8:O9"/>
    <mergeCell ref="P8:P9"/>
    <mergeCell ref="G8:G9"/>
    <mergeCell ref="H8:H9"/>
    <mergeCell ref="I8:I9"/>
    <mergeCell ref="J8:J9"/>
    <mergeCell ref="K8:K9"/>
    <mergeCell ref="L8:L9"/>
    <mergeCell ref="B10:G10"/>
    <mergeCell ref="B21:C21"/>
    <mergeCell ref="AB5:AE7"/>
    <mergeCell ref="AF5:AG7"/>
    <mergeCell ref="AH5:AI7"/>
    <mergeCell ref="AJ5:AK7"/>
    <mergeCell ref="AL5:AM7"/>
    <mergeCell ref="Y5:Y8"/>
    <mergeCell ref="Z5:Z8"/>
    <mergeCell ref="AA5:AA8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T8:T10"/>
    <mergeCell ref="U8:U10"/>
    <mergeCell ref="H1:K1"/>
    <mergeCell ref="L1:U1"/>
    <mergeCell ref="B2:G2"/>
    <mergeCell ref="H2:U2"/>
    <mergeCell ref="B3:G3"/>
    <mergeCell ref="H3:U3"/>
  </mergeCells>
  <conditionalFormatting sqref="H11:N19 P11:P19">
    <cfRule type="cellIs" dxfId="34" priority="3" operator="greaterThan">
      <formula>10</formula>
    </cfRule>
  </conditionalFormatting>
  <conditionalFormatting sqref="O1:O1048576">
    <cfRule type="duplicateValues" dxfId="33" priority="2"/>
  </conditionalFormatting>
  <conditionalFormatting sqref="C1:C1048576">
    <cfRule type="duplicateValues" dxfId="32" priority="1"/>
  </conditionalFormatting>
  <dataValidations count="1">
    <dataValidation allowBlank="1" showInputMessage="1" showErrorMessage="1" errorTitle="Không xóa dữ liệu" error="Không xóa dữ liệu" prompt="Không xóa dữ liệu" sqref="D24 X11:X19 Y3:AM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M34"/>
  <sheetViews>
    <sheetView workbookViewId="0">
      <pane ySplit="4" topLeftCell="A8" activePane="bottomLeft" state="frozen"/>
      <selection activeCell="G20" sqref="G20"/>
      <selection pane="bottomLeft" activeCell="G14" sqref="G14"/>
    </sheetView>
  </sheetViews>
  <sheetFormatPr defaultColWidth="9" defaultRowHeight="15.6"/>
  <cols>
    <col min="1" max="1" width="0.6328125" style="1" customWidth="1"/>
    <col min="2" max="2" width="4" style="1" customWidth="1"/>
    <col min="3" max="3" width="10.6328125" style="1" customWidth="1"/>
    <col min="4" max="4" width="12.08984375" style="1" bestFit="1" customWidth="1"/>
    <col min="5" max="5" width="7.90625" style="1" customWidth="1"/>
    <col min="6" max="6" width="9.36328125" style="1" hidden="1" customWidth="1"/>
    <col min="7" max="7" width="10.54296875" style="1" bestFit="1" customWidth="1"/>
    <col min="8" max="9" width="4.36328125" style="1" customWidth="1"/>
    <col min="10" max="11" width="4.36328125" style="1" hidden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9.08984375" style="1" hidden="1" customWidth="1"/>
    <col min="16" max="16" width="4.26953125" style="1" customWidth="1"/>
    <col min="17" max="17" width="6.453125" style="1" customWidth="1"/>
    <col min="18" max="18" width="6.453125" style="1" hidden="1" customWidth="1"/>
    <col min="19" max="19" width="11.90625" style="1" hidden="1" customWidth="1"/>
    <col min="20" max="20" width="13.6328125" style="1" customWidth="1"/>
    <col min="21" max="21" width="5.7265625" style="1" hidden="1" customWidth="1"/>
    <col min="22" max="22" width="6.453125" style="1" customWidth="1"/>
    <col min="23" max="23" width="6.453125" style="2" customWidth="1"/>
    <col min="24" max="24" width="9" style="68"/>
    <col min="25" max="25" width="9.08984375" style="68" bestFit="1" customWidth="1"/>
    <col min="26" max="26" width="9" style="68"/>
    <col min="27" max="27" width="10.36328125" style="68" bestFit="1" customWidth="1"/>
    <col min="28" max="28" width="9.08984375" style="68" bestFit="1" customWidth="1"/>
    <col min="29" max="39" width="9" style="68"/>
    <col min="40" max="16384" width="9" style="1"/>
  </cols>
  <sheetData>
    <row r="1" spans="2:39" ht="25.2" hidden="1">
      <c r="H1" s="100" t="s">
        <v>0</v>
      </c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2:39" ht="27.75" customHeight="1">
      <c r="B2" s="101" t="s">
        <v>1</v>
      </c>
      <c r="C2" s="101"/>
      <c r="D2" s="101"/>
      <c r="E2" s="101"/>
      <c r="F2" s="101"/>
      <c r="G2" s="101"/>
      <c r="H2" s="102" t="s">
        <v>87</v>
      </c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3"/>
    </row>
    <row r="3" spans="2:39" ht="25.5" customHeight="1">
      <c r="B3" s="103" t="s">
        <v>2</v>
      </c>
      <c r="C3" s="103"/>
      <c r="D3" s="103"/>
      <c r="E3" s="103"/>
      <c r="F3" s="103"/>
      <c r="G3" s="103"/>
      <c r="H3" s="104" t="s">
        <v>55</v>
      </c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4"/>
      <c r="W3" s="5"/>
      <c r="AE3" s="69"/>
      <c r="AF3" s="70"/>
      <c r="AG3" s="69"/>
      <c r="AH3" s="69"/>
      <c r="AI3" s="69"/>
      <c r="AJ3" s="70"/>
      <c r="AK3" s="69"/>
    </row>
    <row r="4" spans="2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2:39" ht="23.25" customHeight="1">
      <c r="B5" s="116" t="s">
        <v>3</v>
      </c>
      <c r="C5" s="116"/>
      <c r="D5" s="117" t="s">
        <v>337</v>
      </c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8" t="s">
        <v>53</v>
      </c>
      <c r="Q5" s="118"/>
      <c r="R5" s="118"/>
      <c r="S5" s="118"/>
      <c r="T5" s="118"/>
      <c r="U5" s="118"/>
      <c r="X5" s="69"/>
      <c r="Y5" s="105" t="s">
        <v>49</v>
      </c>
      <c r="Z5" s="105" t="s">
        <v>9</v>
      </c>
      <c r="AA5" s="105" t="s">
        <v>48</v>
      </c>
      <c r="AB5" s="105" t="s">
        <v>47</v>
      </c>
      <c r="AC5" s="105"/>
      <c r="AD5" s="105"/>
      <c r="AE5" s="105"/>
      <c r="AF5" s="105" t="s">
        <v>46</v>
      </c>
      <c r="AG5" s="105"/>
      <c r="AH5" s="105" t="s">
        <v>44</v>
      </c>
      <c r="AI5" s="105"/>
      <c r="AJ5" s="105" t="s">
        <v>45</v>
      </c>
      <c r="AK5" s="105"/>
      <c r="AL5" s="105" t="s">
        <v>43</v>
      </c>
      <c r="AM5" s="105"/>
    </row>
    <row r="6" spans="2:39" ht="17.25" customHeight="1">
      <c r="B6" s="114" t="s">
        <v>4</v>
      </c>
      <c r="C6" s="114"/>
      <c r="D6" s="9"/>
      <c r="G6" s="115" t="s">
        <v>54</v>
      </c>
      <c r="H6" s="115"/>
      <c r="I6" s="115"/>
      <c r="J6" s="115"/>
      <c r="K6" s="115"/>
      <c r="L6" s="115"/>
      <c r="M6" s="115"/>
      <c r="N6" s="115"/>
      <c r="O6" s="115"/>
      <c r="P6" s="115" t="s">
        <v>42</v>
      </c>
      <c r="Q6" s="115"/>
      <c r="R6" s="115"/>
      <c r="S6" s="115"/>
      <c r="T6" s="115"/>
      <c r="U6" s="115"/>
      <c r="X6" s="69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</row>
    <row r="7" spans="2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</row>
    <row r="8" spans="2:39" ht="44.25" customHeight="1">
      <c r="B8" s="106" t="s">
        <v>5</v>
      </c>
      <c r="C8" s="108" t="s">
        <v>6</v>
      </c>
      <c r="D8" s="110" t="s">
        <v>7</v>
      </c>
      <c r="E8" s="111"/>
      <c r="F8" s="106" t="s">
        <v>8</v>
      </c>
      <c r="G8" s="106" t="s">
        <v>9</v>
      </c>
      <c r="H8" s="122" t="s">
        <v>10</v>
      </c>
      <c r="I8" s="122" t="s">
        <v>11</v>
      </c>
      <c r="J8" s="122" t="s">
        <v>12</v>
      </c>
      <c r="K8" s="122" t="s">
        <v>13</v>
      </c>
      <c r="L8" s="120" t="s">
        <v>14</v>
      </c>
      <c r="M8" s="120" t="s">
        <v>15</v>
      </c>
      <c r="N8" s="120" t="s">
        <v>16</v>
      </c>
      <c r="O8" s="121" t="s">
        <v>17</v>
      </c>
      <c r="P8" s="120" t="s">
        <v>18</v>
      </c>
      <c r="Q8" s="106" t="s">
        <v>19</v>
      </c>
      <c r="R8" s="120" t="s">
        <v>20</v>
      </c>
      <c r="S8" s="106" t="s">
        <v>21</v>
      </c>
      <c r="T8" s="106" t="s">
        <v>22</v>
      </c>
      <c r="U8" s="106" t="s">
        <v>23</v>
      </c>
      <c r="X8" s="69"/>
      <c r="Y8" s="105"/>
      <c r="Z8" s="105"/>
      <c r="AA8" s="105"/>
      <c r="AB8" s="72" t="s">
        <v>24</v>
      </c>
      <c r="AC8" s="72" t="s">
        <v>25</v>
      </c>
      <c r="AD8" s="72" t="s">
        <v>26</v>
      </c>
      <c r="AE8" s="72" t="s">
        <v>27</v>
      </c>
      <c r="AF8" s="72" t="s">
        <v>28</v>
      </c>
      <c r="AG8" s="72" t="s">
        <v>27</v>
      </c>
      <c r="AH8" s="72" t="s">
        <v>28</v>
      </c>
      <c r="AI8" s="72" t="s">
        <v>27</v>
      </c>
      <c r="AJ8" s="72" t="s">
        <v>28</v>
      </c>
      <c r="AK8" s="72" t="s">
        <v>27</v>
      </c>
      <c r="AL8" s="72" t="s">
        <v>28</v>
      </c>
      <c r="AM8" s="73" t="s">
        <v>27</v>
      </c>
    </row>
    <row r="9" spans="2:39" ht="44.25" customHeight="1">
      <c r="B9" s="107"/>
      <c r="C9" s="109"/>
      <c r="D9" s="112"/>
      <c r="E9" s="113"/>
      <c r="F9" s="107"/>
      <c r="G9" s="107"/>
      <c r="H9" s="122"/>
      <c r="I9" s="122"/>
      <c r="J9" s="122"/>
      <c r="K9" s="122"/>
      <c r="L9" s="120"/>
      <c r="M9" s="120"/>
      <c r="N9" s="120"/>
      <c r="O9" s="121"/>
      <c r="P9" s="120"/>
      <c r="Q9" s="123"/>
      <c r="R9" s="120"/>
      <c r="S9" s="107"/>
      <c r="T9" s="123"/>
      <c r="U9" s="123"/>
      <c r="W9" s="12"/>
      <c r="X9" s="69"/>
      <c r="Y9" s="74" t="str">
        <f>+D5</f>
        <v>Hình họa vẽ kỹ thuật</v>
      </c>
      <c r="Z9" s="75" t="str">
        <f>+P5</f>
        <v>Nhóm:  01</v>
      </c>
      <c r="AA9" s="76">
        <f>+$AJ$9+$AL$9+$AH$9</f>
        <v>6</v>
      </c>
      <c r="AB9" s="70">
        <f>COUNTIF($T$10:$T$66,"Khiển trách")</f>
        <v>0</v>
      </c>
      <c r="AC9" s="70">
        <f>COUNTIF($T$10:$T$66,"Cảnh cáo")</f>
        <v>0</v>
      </c>
      <c r="AD9" s="70">
        <f>COUNTIF($T$10:$T$66,"Đình chỉ thi")</f>
        <v>0</v>
      </c>
      <c r="AE9" s="77">
        <f>+($AB$9+$AC$9+$AD$9)/$AA$9*100%</f>
        <v>0</v>
      </c>
      <c r="AF9" s="70">
        <f>SUM(COUNTIF($T$10:$T$64,"Vắng"),COUNTIF($T$10:$T$64,"Vắng có phép"))</f>
        <v>0</v>
      </c>
      <c r="AG9" s="78">
        <f>+$AF$9/$AA$9</f>
        <v>0</v>
      </c>
      <c r="AH9" s="79">
        <f>COUNTIF($X$10:$X$64,"Thi lại")</f>
        <v>0</v>
      </c>
      <c r="AI9" s="78">
        <f>+$AH$9/$AA$9</f>
        <v>0</v>
      </c>
      <c r="AJ9" s="79">
        <f>COUNTIF($X$10:$X$65,"Học lại")</f>
        <v>0</v>
      </c>
      <c r="AK9" s="78">
        <f>+$AJ$9/$AA$9</f>
        <v>0</v>
      </c>
      <c r="AL9" s="70">
        <f>COUNTIF($X$11:$X$65,"Đạt")</f>
        <v>6</v>
      </c>
      <c r="AM9" s="77">
        <f>+$AL$9/$AA$9</f>
        <v>1</v>
      </c>
    </row>
    <row r="10" spans="2:39" ht="14.25" customHeight="1">
      <c r="B10" s="124" t="s">
        <v>29</v>
      </c>
      <c r="C10" s="125"/>
      <c r="D10" s="125"/>
      <c r="E10" s="125"/>
      <c r="F10" s="125"/>
      <c r="G10" s="126"/>
      <c r="H10" s="13">
        <v>10</v>
      </c>
      <c r="I10" s="13">
        <v>30</v>
      </c>
      <c r="J10" s="14"/>
      <c r="K10" s="13"/>
      <c r="L10" s="15"/>
      <c r="M10" s="16"/>
      <c r="N10" s="16"/>
      <c r="O10" s="17"/>
      <c r="P10" s="66">
        <f>100-(H10+I10+J10+K10)</f>
        <v>60</v>
      </c>
      <c r="Q10" s="107"/>
      <c r="R10" s="18"/>
      <c r="S10" s="18"/>
      <c r="T10" s="107"/>
      <c r="U10" s="107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28.2" customHeight="1">
      <c r="B11" s="19">
        <v>1</v>
      </c>
      <c r="C11" s="20" t="s">
        <v>60</v>
      </c>
      <c r="D11" s="21" t="s">
        <v>61</v>
      </c>
      <c r="E11" s="22" t="s">
        <v>62</v>
      </c>
      <c r="F11" s="23" t="s">
        <v>338</v>
      </c>
      <c r="G11" s="20" t="s">
        <v>63</v>
      </c>
      <c r="H11" s="24">
        <v>10</v>
      </c>
      <c r="I11" s="24">
        <v>8</v>
      </c>
      <c r="J11" s="24" t="s">
        <v>30</v>
      </c>
      <c r="K11" s="24" t="s">
        <v>30</v>
      </c>
      <c r="L11" s="25"/>
      <c r="M11" s="25"/>
      <c r="N11" s="25"/>
      <c r="O11" s="87"/>
      <c r="P11" s="26">
        <v>8</v>
      </c>
      <c r="Q11" s="27">
        <f>ROUND(SUMPRODUCT(H11:P11,$H$10:$P$10)/100,1)</f>
        <v>8.1999999999999993</v>
      </c>
      <c r="R11" s="28" t="str">
        <f t="shared" ref="R11:R16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B+</v>
      </c>
      <c r="S11" s="28" t="str">
        <f t="shared" ref="S11:S16" si="1">IF($Q11&lt;4,"Kém",IF(AND($Q11&gt;=4,$Q11&lt;=5.4),"Trung bình yếu",IF(AND($Q11&gt;=5.5,$Q11&lt;=6.9),"Trung bình",IF(AND($Q11&gt;=7,$Q11&lt;=8.4),"Khá",IF(AND($Q11&gt;=8.5,$Q11&lt;=10),"Giỏi","")))))</f>
        <v>Khá</v>
      </c>
      <c r="T11" s="92" t="str">
        <f>+IF(OR($H11=0,$I11=0,$J11=0,$K11=0),"Không đủ ĐKDT","")</f>
        <v/>
      </c>
      <c r="U11" s="29"/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2:39" ht="28.2" customHeight="1">
      <c r="B12" s="31">
        <v>2</v>
      </c>
      <c r="C12" s="32" t="s">
        <v>172</v>
      </c>
      <c r="D12" s="33" t="s">
        <v>173</v>
      </c>
      <c r="E12" s="34" t="s">
        <v>174</v>
      </c>
      <c r="F12" s="35" t="s">
        <v>339</v>
      </c>
      <c r="G12" s="32" t="s">
        <v>94</v>
      </c>
      <c r="H12" s="36">
        <v>10</v>
      </c>
      <c r="I12" s="36">
        <v>8</v>
      </c>
      <c r="J12" s="36" t="s">
        <v>30</v>
      </c>
      <c r="K12" s="36" t="s">
        <v>30</v>
      </c>
      <c r="L12" s="37"/>
      <c r="M12" s="37"/>
      <c r="N12" s="37"/>
      <c r="O12" s="88"/>
      <c r="P12" s="38">
        <v>7.5</v>
      </c>
      <c r="Q12" s="39">
        <f>ROUND(SUMPRODUCT(H12:P12,$H$10:$P$10)/100,1)</f>
        <v>7.9</v>
      </c>
      <c r="R12" s="40" t="str">
        <f t="shared" si="0"/>
        <v>B</v>
      </c>
      <c r="S12" s="41" t="str">
        <f t="shared" si="1"/>
        <v>Khá</v>
      </c>
      <c r="T12" s="42" t="str">
        <f>+IF(OR($H12=0,$I12=0,$J12=0,$K12=0),"Không đủ ĐKDT","")</f>
        <v/>
      </c>
      <c r="U12" s="43"/>
      <c r="V12" s="3"/>
      <c r="W12" s="30"/>
      <c r="X12" s="81" t="str">
        <f t="shared" ref="X12:X16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2:39" ht="28.2" customHeight="1">
      <c r="B13" s="31">
        <v>3</v>
      </c>
      <c r="C13" s="32" t="s">
        <v>99</v>
      </c>
      <c r="D13" s="33" t="s">
        <v>100</v>
      </c>
      <c r="E13" s="34" t="s">
        <v>101</v>
      </c>
      <c r="F13" s="35" t="s">
        <v>150</v>
      </c>
      <c r="G13" s="32" t="s">
        <v>102</v>
      </c>
      <c r="H13" s="36">
        <v>9</v>
      </c>
      <c r="I13" s="36">
        <v>8.5</v>
      </c>
      <c r="J13" s="36" t="s">
        <v>30</v>
      </c>
      <c r="K13" s="36" t="s">
        <v>30</v>
      </c>
      <c r="L13" s="44"/>
      <c r="M13" s="44"/>
      <c r="N13" s="44"/>
      <c r="O13" s="88"/>
      <c r="P13" s="38">
        <v>9</v>
      </c>
      <c r="Q13" s="39">
        <f t="shared" ref="Q13:Q16" si="3">ROUND(SUMPRODUCT(H13:P13,$H$10:$P$10)/100,1)</f>
        <v>8.9</v>
      </c>
      <c r="R13" s="40" t="str">
        <f t="shared" si="0"/>
        <v>A</v>
      </c>
      <c r="S13" s="41" t="str">
        <f t="shared" si="1"/>
        <v>Giỏi</v>
      </c>
      <c r="T13" s="42" t="str">
        <f t="shared" ref="T13:T16" si="4">+IF(OR($H13=0,$I13=0,$J13=0,$K13=0),"Không đủ ĐKDT","")</f>
        <v/>
      </c>
      <c r="U13" s="43"/>
      <c r="V13" s="3"/>
      <c r="W13" s="30"/>
      <c r="X13" s="81" t="str">
        <f t="shared" si="2"/>
        <v>Đạt</v>
      </c>
      <c r="Y13" s="82"/>
      <c r="Z13" s="82"/>
      <c r="AA13" s="94"/>
      <c r="AB13" s="71"/>
      <c r="AC13" s="71"/>
      <c r="AD13" s="71"/>
      <c r="AE13" s="84"/>
      <c r="AF13" s="71"/>
      <c r="AG13" s="85"/>
      <c r="AH13" s="86"/>
      <c r="AI13" s="85"/>
      <c r="AJ13" s="86"/>
      <c r="AK13" s="85"/>
      <c r="AL13" s="71"/>
      <c r="AM13" s="84"/>
    </row>
    <row r="14" spans="2:39" ht="28.2" customHeight="1">
      <c r="B14" s="31">
        <v>4</v>
      </c>
      <c r="C14" s="32" t="s">
        <v>103</v>
      </c>
      <c r="D14" s="33" t="s">
        <v>104</v>
      </c>
      <c r="E14" s="34" t="s">
        <v>105</v>
      </c>
      <c r="F14" s="35" t="s">
        <v>340</v>
      </c>
      <c r="G14" s="32" t="s">
        <v>94</v>
      </c>
      <c r="H14" s="36">
        <v>9</v>
      </c>
      <c r="I14" s="36">
        <v>6</v>
      </c>
      <c r="J14" s="36" t="s">
        <v>30</v>
      </c>
      <c r="K14" s="36" t="s">
        <v>30</v>
      </c>
      <c r="L14" s="44"/>
      <c r="M14" s="44"/>
      <c r="N14" s="44"/>
      <c r="O14" s="88"/>
      <c r="P14" s="38">
        <v>7.5</v>
      </c>
      <c r="Q14" s="39">
        <f t="shared" si="3"/>
        <v>7.2</v>
      </c>
      <c r="R14" s="40" t="str">
        <f t="shared" si="0"/>
        <v>B</v>
      </c>
      <c r="S14" s="41" t="str">
        <f t="shared" si="1"/>
        <v>Khá</v>
      </c>
      <c r="T14" s="42" t="str">
        <f t="shared" si="4"/>
        <v/>
      </c>
      <c r="U14" s="43"/>
      <c r="V14" s="3"/>
      <c r="W14" s="30"/>
      <c r="X14" s="81" t="str">
        <f t="shared" si="2"/>
        <v>Đạt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28.2" customHeight="1">
      <c r="B15" s="31">
        <v>5</v>
      </c>
      <c r="C15" s="32" t="s">
        <v>341</v>
      </c>
      <c r="D15" s="33" t="s">
        <v>207</v>
      </c>
      <c r="E15" s="34" t="s">
        <v>342</v>
      </c>
      <c r="F15" s="35" t="s">
        <v>343</v>
      </c>
      <c r="G15" s="32" t="s">
        <v>63</v>
      </c>
      <c r="H15" s="36">
        <v>8</v>
      </c>
      <c r="I15" s="36">
        <v>6</v>
      </c>
      <c r="J15" s="36" t="s">
        <v>30</v>
      </c>
      <c r="K15" s="36" t="s">
        <v>30</v>
      </c>
      <c r="L15" s="44"/>
      <c r="M15" s="44"/>
      <c r="N15" s="44"/>
      <c r="O15" s="88"/>
      <c r="P15" s="38">
        <v>5</v>
      </c>
      <c r="Q15" s="39">
        <f t="shared" si="3"/>
        <v>5.6</v>
      </c>
      <c r="R15" s="40" t="str">
        <f t="shared" si="0"/>
        <v>C</v>
      </c>
      <c r="S15" s="41" t="str">
        <f t="shared" si="1"/>
        <v>Trung bình</v>
      </c>
      <c r="T15" s="42" t="str">
        <f t="shared" si="4"/>
        <v/>
      </c>
      <c r="U15" s="43"/>
      <c r="V15" s="3"/>
      <c r="W15" s="30"/>
      <c r="X15" s="81" t="str">
        <f t="shared" si="2"/>
        <v>Đạt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28.2" customHeight="1">
      <c r="B16" s="31">
        <v>6</v>
      </c>
      <c r="C16" s="32" t="s">
        <v>159</v>
      </c>
      <c r="D16" s="33" t="s">
        <v>160</v>
      </c>
      <c r="E16" s="34" t="s">
        <v>161</v>
      </c>
      <c r="F16" s="35"/>
      <c r="G16" s="32" t="s">
        <v>63</v>
      </c>
      <c r="H16" s="36">
        <v>8</v>
      </c>
      <c r="I16" s="36">
        <v>8</v>
      </c>
      <c r="J16" s="36" t="s">
        <v>30</v>
      </c>
      <c r="K16" s="36" t="s">
        <v>30</v>
      </c>
      <c r="L16" s="44"/>
      <c r="M16" s="44"/>
      <c r="N16" s="44"/>
      <c r="O16" s="88"/>
      <c r="P16" s="38">
        <v>8</v>
      </c>
      <c r="Q16" s="39">
        <f t="shared" si="3"/>
        <v>8</v>
      </c>
      <c r="R16" s="40" t="str">
        <f t="shared" si="0"/>
        <v>B+</v>
      </c>
      <c r="S16" s="41" t="str">
        <f t="shared" si="1"/>
        <v>Khá</v>
      </c>
      <c r="T16" s="42" t="str">
        <f t="shared" si="4"/>
        <v/>
      </c>
      <c r="U16" s="43"/>
      <c r="V16" s="3"/>
      <c r="W16" s="30"/>
      <c r="X16" s="81" t="str">
        <f t="shared" si="2"/>
        <v>Đạt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1:39" ht="9" customHeight="1">
      <c r="A17" s="2"/>
      <c r="B17" s="45"/>
      <c r="C17" s="46"/>
      <c r="D17" s="46"/>
      <c r="E17" s="47"/>
      <c r="F17" s="47"/>
      <c r="G17" s="47"/>
      <c r="H17" s="48"/>
      <c r="I17" s="49"/>
      <c r="J17" s="49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3"/>
    </row>
    <row r="18" spans="1:39" ht="16.8">
      <c r="A18" s="2"/>
      <c r="B18" s="127" t="s">
        <v>31</v>
      </c>
      <c r="C18" s="127"/>
      <c r="D18" s="46"/>
      <c r="E18" s="47"/>
      <c r="F18" s="47"/>
      <c r="G18" s="47"/>
      <c r="H18" s="48"/>
      <c r="I18" s="49"/>
      <c r="J18" s="49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3"/>
    </row>
    <row r="19" spans="1:39" ht="16.5" customHeight="1">
      <c r="A19" s="2"/>
      <c r="B19" s="51" t="s">
        <v>32</v>
      </c>
      <c r="C19" s="51"/>
      <c r="D19" s="52">
        <f>+$AA$9</f>
        <v>6</v>
      </c>
      <c r="E19" s="53" t="s">
        <v>33</v>
      </c>
      <c r="F19" s="119" t="s">
        <v>34</v>
      </c>
      <c r="G19" s="119"/>
      <c r="H19" s="119"/>
      <c r="I19" s="119"/>
      <c r="J19" s="119"/>
      <c r="K19" s="119"/>
      <c r="L19" s="119"/>
      <c r="M19" s="119"/>
      <c r="N19" s="119"/>
      <c r="O19" s="119"/>
      <c r="P19" s="54">
        <f>$AA$9 -COUNTIF($T$10:$T$196,"Vắng") -COUNTIF($T$10:$T$196,"Vắng có phép") - COUNTIF($T$10:$T$196,"Đình chỉ thi") - COUNTIF($T$10:$T$196,"Không đủ ĐKDT")</f>
        <v>6</v>
      </c>
      <c r="Q19" s="54"/>
      <c r="R19" s="54"/>
      <c r="S19" s="55"/>
      <c r="T19" s="56" t="s">
        <v>33</v>
      </c>
      <c r="U19" s="55"/>
      <c r="V19" s="3"/>
    </row>
    <row r="20" spans="1:39" ht="16.5" customHeight="1">
      <c r="A20" s="2"/>
      <c r="B20" s="51" t="s">
        <v>35</v>
      </c>
      <c r="C20" s="51"/>
      <c r="D20" s="52">
        <f>+$AL$9</f>
        <v>6</v>
      </c>
      <c r="E20" s="53" t="s">
        <v>33</v>
      </c>
      <c r="F20" s="119" t="s">
        <v>36</v>
      </c>
      <c r="G20" s="119"/>
      <c r="H20" s="119"/>
      <c r="I20" s="119"/>
      <c r="J20" s="119"/>
      <c r="K20" s="119"/>
      <c r="L20" s="119"/>
      <c r="M20" s="119"/>
      <c r="N20" s="119"/>
      <c r="O20" s="119"/>
      <c r="P20" s="57">
        <f>COUNTIF($T$10:$T$72,"Vắng")</f>
        <v>0</v>
      </c>
      <c r="Q20" s="57"/>
      <c r="R20" s="57"/>
      <c r="S20" s="58"/>
      <c r="T20" s="56" t="s">
        <v>33</v>
      </c>
      <c r="U20" s="58"/>
      <c r="V20" s="3"/>
    </row>
    <row r="21" spans="1:39" ht="16.5" customHeight="1">
      <c r="A21" s="2"/>
      <c r="B21" s="51" t="s">
        <v>50</v>
      </c>
      <c r="C21" s="51"/>
      <c r="D21" s="67">
        <f>COUNTIF(X11:X16,"Học lại")</f>
        <v>0</v>
      </c>
      <c r="E21" s="53" t="s">
        <v>33</v>
      </c>
      <c r="F21" s="119" t="s">
        <v>51</v>
      </c>
      <c r="G21" s="119"/>
      <c r="H21" s="119"/>
      <c r="I21" s="119"/>
      <c r="J21" s="119"/>
      <c r="K21" s="119"/>
      <c r="L21" s="119"/>
      <c r="M21" s="119"/>
      <c r="N21" s="119"/>
      <c r="O21" s="119"/>
      <c r="P21" s="54">
        <f>COUNTIF($T$10:$T$72,"Vắng có phép")</f>
        <v>0</v>
      </c>
      <c r="Q21" s="54"/>
      <c r="R21" s="54"/>
      <c r="S21" s="55"/>
      <c r="T21" s="56" t="s">
        <v>33</v>
      </c>
      <c r="U21" s="55"/>
      <c r="V21" s="3"/>
    </row>
    <row r="22" spans="1:39" ht="3" customHeight="1">
      <c r="A22" s="2"/>
      <c r="B22" s="45"/>
      <c r="C22" s="46"/>
      <c r="D22" s="46"/>
      <c r="E22" s="47"/>
      <c r="F22" s="47"/>
      <c r="G22" s="47"/>
      <c r="H22" s="48"/>
      <c r="I22" s="49"/>
      <c r="J22" s="49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3"/>
    </row>
    <row r="23" spans="1:39">
      <c r="B23" s="89" t="s">
        <v>52</v>
      </c>
      <c r="C23" s="89"/>
      <c r="D23" s="90">
        <f>COUNTIF(X11:X16,"Thi lại")</f>
        <v>0</v>
      </c>
      <c r="E23" s="91" t="s">
        <v>33</v>
      </c>
      <c r="F23" s="3"/>
      <c r="G23" s="3"/>
      <c r="H23" s="3"/>
      <c r="I23" s="3"/>
      <c r="J23" s="128"/>
      <c r="K23" s="128"/>
      <c r="L23" s="128"/>
      <c r="M23" s="128"/>
      <c r="N23" s="128"/>
      <c r="O23" s="128"/>
      <c r="P23" s="128"/>
      <c r="Q23" s="128"/>
      <c r="R23" s="128"/>
      <c r="S23" s="128"/>
      <c r="T23" s="128"/>
      <c r="U23" s="128"/>
      <c r="V23" s="3"/>
    </row>
    <row r="24" spans="1:39" ht="24.75" customHeight="1">
      <c r="B24" s="89"/>
      <c r="C24" s="89"/>
      <c r="D24" s="90"/>
      <c r="E24" s="91"/>
      <c r="F24" s="3"/>
      <c r="G24" s="3"/>
      <c r="H24" s="3"/>
      <c r="I24" s="3"/>
      <c r="J24" s="128" t="s">
        <v>85</v>
      </c>
      <c r="K24" s="128"/>
      <c r="L24" s="128"/>
      <c r="M24" s="128"/>
      <c r="N24" s="128"/>
      <c r="O24" s="128"/>
      <c r="P24" s="128"/>
      <c r="Q24" s="128"/>
      <c r="R24" s="128"/>
      <c r="S24" s="128"/>
      <c r="T24" s="128"/>
      <c r="U24" s="128"/>
      <c r="V24" s="3"/>
    </row>
    <row r="25" spans="1:39">
      <c r="A25" s="59"/>
      <c r="B25" s="129" t="s">
        <v>37</v>
      </c>
      <c r="C25" s="129"/>
      <c r="D25" s="129"/>
      <c r="E25" s="129"/>
      <c r="F25" s="129"/>
      <c r="G25" s="129"/>
      <c r="H25" s="129"/>
      <c r="I25" s="60"/>
      <c r="J25" s="130" t="s">
        <v>38</v>
      </c>
      <c r="K25" s="130"/>
      <c r="L25" s="130"/>
      <c r="M25" s="130"/>
      <c r="N25" s="130"/>
      <c r="O25" s="130"/>
      <c r="P25" s="130"/>
      <c r="Q25" s="130"/>
      <c r="R25" s="130"/>
      <c r="S25" s="130"/>
      <c r="T25" s="130"/>
      <c r="U25" s="130"/>
      <c r="V25" s="3"/>
    </row>
    <row r="26" spans="1:39" ht="4.5" customHeight="1">
      <c r="A26" s="2"/>
      <c r="B26" s="45"/>
      <c r="C26" s="61"/>
      <c r="D26" s="61"/>
      <c r="E26" s="62"/>
      <c r="F26" s="62"/>
      <c r="G26" s="62"/>
      <c r="H26" s="63"/>
      <c r="I26" s="64"/>
      <c r="J26" s="64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</row>
    <row r="27" spans="1:39" s="2" customFormat="1">
      <c r="B27" s="129" t="s">
        <v>39</v>
      </c>
      <c r="C27" s="129"/>
      <c r="D27" s="131" t="s">
        <v>40</v>
      </c>
      <c r="E27" s="131"/>
      <c r="F27" s="131"/>
      <c r="G27" s="131"/>
      <c r="H27" s="131"/>
      <c r="I27" s="64"/>
      <c r="J27" s="64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3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</row>
    <row r="28" spans="1:39" s="2" customForma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</row>
    <row r="29" spans="1:39" s="2" customForma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</row>
    <row r="30" spans="1:39" s="2" customForma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</row>
    <row r="31" spans="1:39" s="2" customForma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</row>
    <row r="32" spans="1:39" s="2" customFormat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</row>
    <row r="33" spans="1:39" s="2" customFormat="1" ht="18" customHeight="1">
      <c r="A33" s="1"/>
      <c r="B33" s="132" t="s">
        <v>83</v>
      </c>
      <c r="C33" s="132"/>
      <c r="D33" s="132" t="s">
        <v>84</v>
      </c>
      <c r="E33" s="132"/>
      <c r="F33" s="132"/>
      <c r="G33" s="132"/>
      <c r="H33" s="132"/>
      <c r="I33" s="132"/>
      <c r="J33" s="132" t="s">
        <v>41</v>
      </c>
      <c r="K33" s="132"/>
      <c r="L33" s="132"/>
      <c r="M33" s="132"/>
      <c r="N33" s="132"/>
      <c r="O33" s="132"/>
      <c r="P33" s="132"/>
      <c r="Q33" s="132"/>
      <c r="R33" s="132"/>
      <c r="S33" s="132"/>
      <c r="T33" s="132"/>
      <c r="U33" s="132"/>
      <c r="V33" s="3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</row>
    <row r="34" spans="1:39" s="2" customFormat="1" ht="4.5" customHeight="1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</row>
  </sheetData>
  <sheetProtection formatCells="0" formatColumns="0" formatRows="0" insertColumns="0" insertRows="0" insertHyperlinks="0" deleteColumns="0" deleteRows="0" sort="0" autoFilter="0" pivotTables="0"/>
  <autoFilter ref="A9:AM16">
    <filterColumn colId="3" showButton="0"/>
  </autoFilter>
  <mergeCells count="53">
    <mergeCell ref="B33:C33"/>
    <mergeCell ref="D33:I33"/>
    <mergeCell ref="J33:U33"/>
    <mergeCell ref="J24:U24"/>
    <mergeCell ref="B25:H25"/>
    <mergeCell ref="J25:U25"/>
    <mergeCell ref="B27:C27"/>
    <mergeCell ref="D27:H27"/>
    <mergeCell ref="Q8:Q10"/>
    <mergeCell ref="R8:R9"/>
    <mergeCell ref="F20:O20"/>
    <mergeCell ref="F21:O21"/>
    <mergeCell ref="J23:U23"/>
    <mergeCell ref="F19:O19"/>
    <mergeCell ref="M8:M9"/>
    <mergeCell ref="N8:N9"/>
    <mergeCell ref="O8:O9"/>
    <mergeCell ref="P8:P9"/>
    <mergeCell ref="G8:G9"/>
    <mergeCell ref="H8:H9"/>
    <mergeCell ref="I8:I9"/>
    <mergeCell ref="J8:J9"/>
    <mergeCell ref="K8:K9"/>
    <mergeCell ref="L8:L9"/>
    <mergeCell ref="B10:G10"/>
    <mergeCell ref="B18:C18"/>
    <mergeCell ref="AB5:AE7"/>
    <mergeCell ref="AF5:AG7"/>
    <mergeCell ref="AH5:AI7"/>
    <mergeCell ref="AJ5:AK7"/>
    <mergeCell ref="AL5:AM7"/>
    <mergeCell ref="Y5:Y8"/>
    <mergeCell ref="Z5:Z8"/>
    <mergeCell ref="AA5:AA8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T8:T10"/>
    <mergeCell ref="U8:U10"/>
    <mergeCell ref="H1:K1"/>
    <mergeCell ref="L1:U1"/>
    <mergeCell ref="B2:G2"/>
    <mergeCell ref="H2:U2"/>
    <mergeCell ref="B3:G3"/>
    <mergeCell ref="H3:U3"/>
  </mergeCells>
  <conditionalFormatting sqref="H11:N16 P11:P16">
    <cfRule type="cellIs" dxfId="31" priority="3" operator="greaterThan">
      <formula>10</formula>
    </cfRule>
  </conditionalFormatting>
  <conditionalFormatting sqref="O1:O1048576">
    <cfRule type="duplicateValues" dxfId="30" priority="2"/>
  </conditionalFormatting>
  <conditionalFormatting sqref="C1:C1048576">
    <cfRule type="duplicateValues" dxfId="29" priority="1"/>
  </conditionalFormatting>
  <dataValidations count="1">
    <dataValidation allowBlank="1" showInputMessage="1" showErrorMessage="1" errorTitle="Không xóa dữ liệu" error="Không xóa dữ liệu" prompt="Không xóa dữ liệu" sqref="D21 X11:X16 Y3:AM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M33"/>
  <sheetViews>
    <sheetView workbookViewId="0">
      <pane ySplit="4" topLeftCell="A5" activePane="bottomLeft" state="frozen"/>
      <selection activeCell="G20" sqref="G20"/>
      <selection pane="bottomLeft" activeCell="J4" sqref="J1:J1048576"/>
    </sheetView>
  </sheetViews>
  <sheetFormatPr defaultColWidth="9" defaultRowHeight="15.6"/>
  <cols>
    <col min="1" max="1" width="0.6328125" style="1" customWidth="1"/>
    <col min="2" max="2" width="4" style="1" customWidth="1"/>
    <col min="3" max="3" width="10.6328125" style="1" customWidth="1"/>
    <col min="4" max="4" width="12.1796875" style="1" customWidth="1"/>
    <col min="5" max="5" width="7.90625" style="1" customWidth="1"/>
    <col min="6" max="6" width="9.36328125" style="1" hidden="1" customWidth="1"/>
    <col min="7" max="7" width="10.54296875" style="1" bestFit="1" customWidth="1"/>
    <col min="8" max="9" width="4.36328125" style="1" customWidth="1"/>
    <col min="10" max="11" width="4.36328125" style="1" hidden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9.08984375" style="1" hidden="1" customWidth="1"/>
    <col min="16" max="16" width="4.26953125" style="1" customWidth="1"/>
    <col min="17" max="17" width="6.453125" style="1" customWidth="1"/>
    <col min="18" max="18" width="6.453125" style="1" hidden="1" customWidth="1"/>
    <col min="19" max="19" width="11.90625" style="1" hidden="1" customWidth="1"/>
    <col min="20" max="20" width="13.6328125" style="1" customWidth="1"/>
    <col min="21" max="21" width="5.7265625" style="1" hidden="1" customWidth="1"/>
    <col min="22" max="22" width="6.453125" style="1" customWidth="1"/>
    <col min="23" max="23" width="6.453125" style="2" customWidth="1"/>
    <col min="24" max="24" width="9" style="68"/>
    <col min="25" max="25" width="9.08984375" style="68" bestFit="1" customWidth="1"/>
    <col min="26" max="26" width="9" style="68"/>
    <col min="27" max="27" width="10.36328125" style="68" bestFit="1" customWidth="1"/>
    <col min="28" max="28" width="9.08984375" style="68" bestFit="1" customWidth="1"/>
    <col min="29" max="39" width="9" style="68"/>
    <col min="40" max="16384" width="9" style="1"/>
  </cols>
  <sheetData>
    <row r="1" spans="1:39" ht="25.2" hidden="1">
      <c r="H1" s="100" t="s">
        <v>0</v>
      </c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1:39" ht="27.75" customHeight="1">
      <c r="B2" s="101" t="s">
        <v>1</v>
      </c>
      <c r="C2" s="101"/>
      <c r="D2" s="101"/>
      <c r="E2" s="101"/>
      <c r="F2" s="101"/>
      <c r="G2" s="101"/>
      <c r="H2" s="102" t="s">
        <v>87</v>
      </c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3"/>
    </row>
    <row r="3" spans="1:39" ht="25.5" customHeight="1">
      <c r="B3" s="103" t="s">
        <v>2</v>
      </c>
      <c r="C3" s="103"/>
      <c r="D3" s="103"/>
      <c r="E3" s="103"/>
      <c r="F3" s="103"/>
      <c r="G3" s="103"/>
      <c r="H3" s="104" t="s">
        <v>55</v>
      </c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4"/>
      <c r="W3" s="5"/>
      <c r="AE3" s="69"/>
      <c r="AF3" s="70"/>
      <c r="AG3" s="69"/>
      <c r="AH3" s="69"/>
      <c r="AI3" s="69"/>
      <c r="AJ3" s="70"/>
      <c r="AK3" s="69"/>
    </row>
    <row r="4" spans="1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1:39" ht="23.25" customHeight="1">
      <c r="B5" s="116" t="s">
        <v>3</v>
      </c>
      <c r="C5" s="116"/>
      <c r="D5" s="117" t="s">
        <v>320</v>
      </c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8" t="s">
        <v>53</v>
      </c>
      <c r="Q5" s="118"/>
      <c r="R5" s="118"/>
      <c r="S5" s="118"/>
      <c r="T5" s="118"/>
      <c r="U5" s="118"/>
      <c r="X5" s="69"/>
      <c r="Y5" s="105" t="s">
        <v>49</v>
      </c>
      <c r="Z5" s="105" t="s">
        <v>9</v>
      </c>
      <c r="AA5" s="105" t="s">
        <v>48</v>
      </c>
      <c r="AB5" s="105" t="s">
        <v>47</v>
      </c>
      <c r="AC5" s="105"/>
      <c r="AD5" s="105"/>
      <c r="AE5" s="105"/>
      <c r="AF5" s="105" t="s">
        <v>46</v>
      </c>
      <c r="AG5" s="105"/>
      <c r="AH5" s="105" t="s">
        <v>44</v>
      </c>
      <c r="AI5" s="105"/>
      <c r="AJ5" s="105" t="s">
        <v>45</v>
      </c>
      <c r="AK5" s="105"/>
      <c r="AL5" s="105" t="s">
        <v>43</v>
      </c>
      <c r="AM5" s="105"/>
    </row>
    <row r="6" spans="1:39" ht="17.25" customHeight="1">
      <c r="B6" s="114" t="s">
        <v>4</v>
      </c>
      <c r="C6" s="114"/>
      <c r="D6" s="9"/>
      <c r="G6" s="115" t="s">
        <v>54</v>
      </c>
      <c r="H6" s="115"/>
      <c r="I6" s="115"/>
      <c r="J6" s="115"/>
      <c r="K6" s="115"/>
      <c r="L6" s="115"/>
      <c r="M6" s="115"/>
      <c r="N6" s="115"/>
      <c r="O6" s="115"/>
      <c r="P6" s="115" t="s">
        <v>42</v>
      </c>
      <c r="Q6" s="115"/>
      <c r="R6" s="115"/>
      <c r="S6" s="115"/>
      <c r="T6" s="115"/>
      <c r="U6" s="115"/>
      <c r="X6" s="69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</row>
    <row r="7" spans="1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</row>
    <row r="8" spans="1:39" ht="44.25" customHeight="1">
      <c r="B8" s="106" t="s">
        <v>5</v>
      </c>
      <c r="C8" s="108" t="s">
        <v>6</v>
      </c>
      <c r="D8" s="110" t="s">
        <v>7</v>
      </c>
      <c r="E8" s="111"/>
      <c r="F8" s="106" t="s">
        <v>8</v>
      </c>
      <c r="G8" s="106" t="s">
        <v>9</v>
      </c>
      <c r="H8" s="122" t="s">
        <v>10</v>
      </c>
      <c r="I8" s="122" t="s">
        <v>11</v>
      </c>
      <c r="J8" s="122" t="s">
        <v>12</v>
      </c>
      <c r="K8" s="122" t="s">
        <v>13</v>
      </c>
      <c r="L8" s="120" t="s">
        <v>14</v>
      </c>
      <c r="M8" s="120" t="s">
        <v>15</v>
      </c>
      <c r="N8" s="120" t="s">
        <v>16</v>
      </c>
      <c r="O8" s="121" t="s">
        <v>17</v>
      </c>
      <c r="P8" s="120" t="s">
        <v>18</v>
      </c>
      <c r="Q8" s="106" t="s">
        <v>19</v>
      </c>
      <c r="R8" s="120" t="s">
        <v>20</v>
      </c>
      <c r="S8" s="106" t="s">
        <v>21</v>
      </c>
      <c r="T8" s="106" t="s">
        <v>22</v>
      </c>
      <c r="U8" s="106" t="s">
        <v>23</v>
      </c>
      <c r="X8" s="69"/>
      <c r="Y8" s="105"/>
      <c r="Z8" s="105"/>
      <c r="AA8" s="105"/>
      <c r="AB8" s="72" t="s">
        <v>24</v>
      </c>
      <c r="AC8" s="72" t="s">
        <v>25</v>
      </c>
      <c r="AD8" s="72" t="s">
        <v>26</v>
      </c>
      <c r="AE8" s="72" t="s">
        <v>27</v>
      </c>
      <c r="AF8" s="72" t="s">
        <v>28</v>
      </c>
      <c r="AG8" s="72" t="s">
        <v>27</v>
      </c>
      <c r="AH8" s="72" t="s">
        <v>28</v>
      </c>
      <c r="AI8" s="72" t="s">
        <v>27</v>
      </c>
      <c r="AJ8" s="72" t="s">
        <v>28</v>
      </c>
      <c r="AK8" s="72" t="s">
        <v>27</v>
      </c>
      <c r="AL8" s="72" t="s">
        <v>28</v>
      </c>
      <c r="AM8" s="73" t="s">
        <v>27</v>
      </c>
    </row>
    <row r="9" spans="1:39" ht="44.25" customHeight="1">
      <c r="B9" s="107"/>
      <c r="C9" s="109"/>
      <c r="D9" s="112"/>
      <c r="E9" s="113"/>
      <c r="F9" s="107"/>
      <c r="G9" s="107"/>
      <c r="H9" s="122"/>
      <c r="I9" s="122"/>
      <c r="J9" s="122"/>
      <c r="K9" s="122"/>
      <c r="L9" s="120"/>
      <c r="M9" s="120"/>
      <c r="N9" s="120"/>
      <c r="O9" s="121"/>
      <c r="P9" s="120"/>
      <c r="Q9" s="123"/>
      <c r="R9" s="120"/>
      <c r="S9" s="107"/>
      <c r="T9" s="123"/>
      <c r="U9" s="123"/>
      <c r="W9" s="12"/>
      <c r="X9" s="69"/>
      <c r="Y9" s="74" t="str">
        <f>+D5</f>
        <v>Hình họa</v>
      </c>
      <c r="Z9" s="75" t="str">
        <f>+P5</f>
        <v>Nhóm:  01</v>
      </c>
      <c r="AA9" s="76">
        <f>+$AJ$9+$AL$9+$AH$9</f>
        <v>5</v>
      </c>
      <c r="AB9" s="70">
        <f>COUNTIF($T$10:$T$65,"Khiển trách")</f>
        <v>0</v>
      </c>
      <c r="AC9" s="70">
        <f>COUNTIF($T$10:$T$65,"Cảnh cáo")</f>
        <v>0</v>
      </c>
      <c r="AD9" s="70">
        <f>COUNTIF($T$10:$T$65,"Đình chỉ thi")</f>
        <v>0</v>
      </c>
      <c r="AE9" s="77">
        <f>+($AB$9+$AC$9+$AD$9)/$AA$9*100%</f>
        <v>0</v>
      </c>
      <c r="AF9" s="70">
        <f>SUM(COUNTIF($T$10:$T$63,"Vắng"),COUNTIF($T$10:$T$63,"Vắng có phép"))</f>
        <v>0</v>
      </c>
      <c r="AG9" s="78">
        <f>+$AF$9/$AA$9</f>
        <v>0</v>
      </c>
      <c r="AH9" s="79">
        <f>COUNTIF($X$10:$X$63,"Thi lại")</f>
        <v>0</v>
      </c>
      <c r="AI9" s="78">
        <f>+$AH$9/$AA$9</f>
        <v>0</v>
      </c>
      <c r="AJ9" s="79">
        <f>COUNTIF($X$10:$X$64,"Học lại")</f>
        <v>0</v>
      </c>
      <c r="AK9" s="78">
        <f>+$AJ$9/$AA$9</f>
        <v>0</v>
      </c>
      <c r="AL9" s="70">
        <f>COUNTIF($X$11:$X$64,"Đạt")</f>
        <v>5</v>
      </c>
      <c r="AM9" s="77">
        <f>+$AL$9/$AA$9</f>
        <v>1</v>
      </c>
    </row>
    <row r="10" spans="1:39" ht="14.25" customHeight="1">
      <c r="B10" s="124" t="s">
        <v>29</v>
      </c>
      <c r="C10" s="125"/>
      <c r="D10" s="125"/>
      <c r="E10" s="125"/>
      <c r="F10" s="125"/>
      <c r="G10" s="126"/>
      <c r="H10" s="13">
        <v>10</v>
      </c>
      <c r="I10" s="13">
        <v>30</v>
      </c>
      <c r="J10" s="14"/>
      <c r="K10" s="13"/>
      <c r="L10" s="15"/>
      <c r="M10" s="16"/>
      <c r="N10" s="16"/>
      <c r="O10" s="17"/>
      <c r="P10" s="66">
        <f>100-(H10+I10+J10+K10)</f>
        <v>60</v>
      </c>
      <c r="Q10" s="107"/>
      <c r="R10" s="18"/>
      <c r="S10" s="18"/>
      <c r="T10" s="107"/>
      <c r="U10" s="107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1:39" ht="27.6" customHeight="1">
      <c r="B11" s="19">
        <v>1</v>
      </c>
      <c r="C11" s="20" t="s">
        <v>321</v>
      </c>
      <c r="D11" s="21" t="s">
        <v>322</v>
      </c>
      <c r="E11" s="22" t="s">
        <v>58</v>
      </c>
      <c r="F11" s="23" t="s">
        <v>323</v>
      </c>
      <c r="G11" s="20" t="s">
        <v>324</v>
      </c>
      <c r="H11" s="24">
        <v>9</v>
      </c>
      <c r="I11" s="24">
        <v>9.5</v>
      </c>
      <c r="J11" s="24" t="s">
        <v>30</v>
      </c>
      <c r="K11" s="24" t="s">
        <v>30</v>
      </c>
      <c r="L11" s="25"/>
      <c r="M11" s="25"/>
      <c r="N11" s="25"/>
      <c r="O11" s="87"/>
      <c r="P11" s="26">
        <v>10</v>
      </c>
      <c r="Q11" s="27">
        <f>ROUND(SUMPRODUCT(H11:P11,$H$10:$P$10)/100,1)</f>
        <v>9.8000000000000007</v>
      </c>
      <c r="R11" s="28" t="str">
        <f t="shared" ref="R11:R15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A+</v>
      </c>
      <c r="S11" s="28" t="str">
        <f t="shared" ref="S11:S15" si="1">IF($Q11&lt;4,"Kém",IF(AND($Q11&gt;=4,$Q11&lt;=5.4),"Trung bình yếu",IF(AND($Q11&gt;=5.5,$Q11&lt;=6.9),"Trung bình",IF(AND($Q11&gt;=7,$Q11&lt;=8.4),"Khá",IF(AND($Q11&gt;=8.5,$Q11&lt;=10),"Giỏi","")))))</f>
        <v>Giỏi</v>
      </c>
      <c r="T11" s="92" t="str">
        <f>+IF(OR($H11=0,$I11=0,$J11=0,$K11=0),"Không đủ ĐKDT","")</f>
        <v/>
      </c>
      <c r="U11" s="29"/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1:39" ht="27.6" customHeight="1">
      <c r="B12" s="31">
        <v>2</v>
      </c>
      <c r="C12" s="32" t="s">
        <v>325</v>
      </c>
      <c r="D12" s="33" t="s">
        <v>69</v>
      </c>
      <c r="E12" s="34" t="s">
        <v>326</v>
      </c>
      <c r="F12" s="35" t="s">
        <v>327</v>
      </c>
      <c r="G12" s="32" t="s">
        <v>67</v>
      </c>
      <c r="H12" s="36">
        <v>10</v>
      </c>
      <c r="I12" s="36">
        <v>6</v>
      </c>
      <c r="J12" s="36" t="s">
        <v>30</v>
      </c>
      <c r="K12" s="36" t="s">
        <v>30</v>
      </c>
      <c r="L12" s="37"/>
      <c r="M12" s="37"/>
      <c r="N12" s="37"/>
      <c r="O12" s="88"/>
      <c r="P12" s="38">
        <v>8</v>
      </c>
      <c r="Q12" s="39">
        <f>ROUND(SUMPRODUCT(H12:P12,$H$10:$P$10)/100,1)</f>
        <v>7.6</v>
      </c>
      <c r="R12" s="40" t="str">
        <f t="shared" si="0"/>
        <v>B</v>
      </c>
      <c r="S12" s="41" t="str">
        <f t="shared" si="1"/>
        <v>Khá</v>
      </c>
      <c r="T12" s="42" t="str">
        <f>+IF(OR($H12=0,$I12=0,$J12=0,$K12=0),"Không đủ ĐKDT","")</f>
        <v/>
      </c>
      <c r="U12" s="43"/>
      <c r="V12" s="3"/>
      <c r="W12" s="30"/>
      <c r="X12" s="81" t="str">
        <f t="shared" ref="X12:X1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1:39" ht="27.6" customHeight="1">
      <c r="B13" s="31">
        <v>3</v>
      </c>
      <c r="C13" s="32" t="s">
        <v>328</v>
      </c>
      <c r="D13" s="33" t="s">
        <v>69</v>
      </c>
      <c r="E13" s="34" t="s">
        <v>167</v>
      </c>
      <c r="F13" s="35" t="s">
        <v>329</v>
      </c>
      <c r="G13" s="32" t="s">
        <v>67</v>
      </c>
      <c r="H13" s="36">
        <v>9</v>
      </c>
      <c r="I13" s="36">
        <v>7.5</v>
      </c>
      <c r="J13" s="36" t="s">
        <v>30</v>
      </c>
      <c r="K13" s="36" t="s">
        <v>30</v>
      </c>
      <c r="L13" s="44"/>
      <c r="M13" s="44"/>
      <c r="N13" s="44"/>
      <c r="O13" s="88"/>
      <c r="P13" s="38">
        <v>8</v>
      </c>
      <c r="Q13" s="39">
        <f t="shared" ref="Q13:Q15" si="3">ROUND(SUMPRODUCT(H13:P13,$H$10:$P$10)/100,1)</f>
        <v>8</v>
      </c>
      <c r="R13" s="40" t="str">
        <f t="shared" si="0"/>
        <v>B+</v>
      </c>
      <c r="S13" s="41" t="str">
        <f t="shared" si="1"/>
        <v>Khá</v>
      </c>
      <c r="T13" s="42" t="str">
        <f t="shared" ref="T13:T15" si="4">+IF(OR($H13=0,$I13=0,$J13=0,$K13=0),"Không đủ ĐKDT","")</f>
        <v/>
      </c>
      <c r="U13" s="43"/>
      <c r="V13" s="3"/>
      <c r="W13" s="30"/>
      <c r="X13" s="81" t="str">
        <f t="shared" si="2"/>
        <v>Đạt</v>
      </c>
      <c r="Y13" s="82"/>
      <c r="Z13" s="82"/>
      <c r="AA13" s="94"/>
      <c r="AB13" s="71"/>
      <c r="AC13" s="71"/>
      <c r="AD13" s="71"/>
      <c r="AE13" s="84"/>
      <c r="AF13" s="71"/>
      <c r="AG13" s="85"/>
      <c r="AH13" s="86"/>
      <c r="AI13" s="85"/>
      <c r="AJ13" s="86"/>
      <c r="AK13" s="85"/>
      <c r="AL13" s="71"/>
      <c r="AM13" s="84"/>
    </row>
    <row r="14" spans="1:39" ht="27.6" customHeight="1">
      <c r="B14" s="31">
        <v>4</v>
      </c>
      <c r="C14" s="32" t="s">
        <v>330</v>
      </c>
      <c r="D14" s="33" t="s">
        <v>331</v>
      </c>
      <c r="E14" s="34" t="s">
        <v>332</v>
      </c>
      <c r="F14" s="35" t="s">
        <v>333</v>
      </c>
      <c r="G14" s="32" t="s">
        <v>67</v>
      </c>
      <c r="H14" s="36">
        <v>10</v>
      </c>
      <c r="I14" s="36">
        <v>7.5</v>
      </c>
      <c r="J14" s="36" t="s">
        <v>30</v>
      </c>
      <c r="K14" s="36" t="s">
        <v>30</v>
      </c>
      <c r="L14" s="44"/>
      <c r="M14" s="44"/>
      <c r="N14" s="44"/>
      <c r="O14" s="88"/>
      <c r="P14" s="38">
        <v>7.5</v>
      </c>
      <c r="Q14" s="39">
        <f t="shared" si="3"/>
        <v>7.8</v>
      </c>
      <c r="R14" s="40" t="str">
        <f t="shared" si="0"/>
        <v>B</v>
      </c>
      <c r="S14" s="41" t="str">
        <f t="shared" si="1"/>
        <v>Khá</v>
      </c>
      <c r="T14" s="42" t="str">
        <f t="shared" si="4"/>
        <v/>
      </c>
      <c r="U14" s="43"/>
      <c r="V14" s="3"/>
      <c r="W14" s="30"/>
      <c r="X14" s="81" t="str">
        <f t="shared" si="2"/>
        <v>Đạt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1:39" ht="27.6" customHeight="1">
      <c r="B15" s="31">
        <v>5</v>
      </c>
      <c r="C15" s="32" t="s">
        <v>334</v>
      </c>
      <c r="D15" s="33" t="s">
        <v>207</v>
      </c>
      <c r="E15" s="34" t="s">
        <v>335</v>
      </c>
      <c r="F15" s="35" t="s">
        <v>336</v>
      </c>
      <c r="G15" s="32" t="s">
        <v>82</v>
      </c>
      <c r="H15" s="36">
        <v>10</v>
      </c>
      <c r="I15" s="36">
        <v>8.5</v>
      </c>
      <c r="J15" s="36" t="s">
        <v>30</v>
      </c>
      <c r="K15" s="36" t="s">
        <v>30</v>
      </c>
      <c r="L15" s="44"/>
      <c r="M15" s="44"/>
      <c r="N15" s="44"/>
      <c r="O15" s="88"/>
      <c r="P15" s="38">
        <v>8</v>
      </c>
      <c r="Q15" s="39">
        <f t="shared" si="3"/>
        <v>8.4</v>
      </c>
      <c r="R15" s="40" t="str">
        <f t="shared" si="0"/>
        <v>B+</v>
      </c>
      <c r="S15" s="41" t="str">
        <f t="shared" si="1"/>
        <v>Khá</v>
      </c>
      <c r="T15" s="42" t="str">
        <f t="shared" si="4"/>
        <v/>
      </c>
      <c r="U15" s="43"/>
      <c r="V15" s="3"/>
      <c r="W15" s="30"/>
      <c r="X15" s="81" t="str">
        <f t="shared" si="2"/>
        <v>Đạt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1:39" ht="9" customHeight="1">
      <c r="A16" s="2"/>
      <c r="B16" s="45"/>
      <c r="C16" s="46"/>
      <c r="D16" s="46"/>
      <c r="E16" s="47"/>
      <c r="F16" s="47"/>
      <c r="G16" s="47"/>
      <c r="H16" s="48"/>
      <c r="I16" s="49"/>
      <c r="J16" s="49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3"/>
    </row>
    <row r="17" spans="1:39" ht="16.8">
      <c r="A17" s="2"/>
      <c r="B17" s="127" t="s">
        <v>31</v>
      </c>
      <c r="C17" s="127"/>
      <c r="D17" s="46"/>
      <c r="E17" s="47"/>
      <c r="F17" s="47"/>
      <c r="G17" s="47"/>
      <c r="H17" s="48"/>
      <c r="I17" s="49"/>
      <c r="J17" s="49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3"/>
    </row>
    <row r="18" spans="1:39" ht="16.5" customHeight="1">
      <c r="A18" s="2"/>
      <c r="B18" s="51" t="s">
        <v>32</v>
      </c>
      <c r="C18" s="51"/>
      <c r="D18" s="52">
        <f>+$AA$9</f>
        <v>5</v>
      </c>
      <c r="E18" s="53" t="s">
        <v>33</v>
      </c>
      <c r="F18" s="119" t="s">
        <v>34</v>
      </c>
      <c r="G18" s="119"/>
      <c r="H18" s="119"/>
      <c r="I18" s="119"/>
      <c r="J18" s="119"/>
      <c r="K18" s="119"/>
      <c r="L18" s="119"/>
      <c r="M18" s="119"/>
      <c r="N18" s="119"/>
      <c r="O18" s="119"/>
      <c r="P18" s="54">
        <f>$AA$9 -COUNTIF($T$10:$T$195,"Vắng") -COUNTIF($T$10:$T$195,"Vắng có phép") - COUNTIF($T$10:$T$195,"Đình chỉ thi") - COUNTIF($T$10:$T$195,"Không đủ ĐKDT")</f>
        <v>5</v>
      </c>
      <c r="Q18" s="54"/>
      <c r="R18" s="54"/>
      <c r="S18" s="55"/>
      <c r="T18" s="56" t="s">
        <v>33</v>
      </c>
      <c r="U18" s="55"/>
      <c r="V18" s="3"/>
    </row>
    <row r="19" spans="1:39" ht="16.5" customHeight="1">
      <c r="A19" s="2"/>
      <c r="B19" s="51" t="s">
        <v>35</v>
      </c>
      <c r="C19" s="51"/>
      <c r="D19" s="52">
        <f>+$AL$9</f>
        <v>5</v>
      </c>
      <c r="E19" s="53" t="s">
        <v>33</v>
      </c>
      <c r="F19" s="119" t="s">
        <v>36</v>
      </c>
      <c r="G19" s="119"/>
      <c r="H19" s="119"/>
      <c r="I19" s="119"/>
      <c r="J19" s="119"/>
      <c r="K19" s="119"/>
      <c r="L19" s="119"/>
      <c r="M19" s="119"/>
      <c r="N19" s="119"/>
      <c r="O19" s="119"/>
      <c r="P19" s="57">
        <f>COUNTIF($T$10:$T$71,"Vắng")</f>
        <v>0</v>
      </c>
      <c r="Q19" s="57"/>
      <c r="R19" s="57"/>
      <c r="S19" s="58"/>
      <c r="T19" s="56" t="s">
        <v>33</v>
      </c>
      <c r="U19" s="58"/>
      <c r="V19" s="3"/>
    </row>
    <row r="20" spans="1:39" ht="16.5" customHeight="1">
      <c r="A20" s="2"/>
      <c r="B20" s="51" t="s">
        <v>50</v>
      </c>
      <c r="C20" s="51"/>
      <c r="D20" s="67">
        <f>COUNTIF(X11:X15,"Học lại")</f>
        <v>0</v>
      </c>
      <c r="E20" s="53" t="s">
        <v>33</v>
      </c>
      <c r="F20" s="119" t="s">
        <v>51</v>
      </c>
      <c r="G20" s="119"/>
      <c r="H20" s="119"/>
      <c r="I20" s="119"/>
      <c r="J20" s="119"/>
      <c r="K20" s="119"/>
      <c r="L20" s="119"/>
      <c r="M20" s="119"/>
      <c r="N20" s="119"/>
      <c r="O20" s="119"/>
      <c r="P20" s="54">
        <f>COUNTIF($T$10:$T$71,"Vắng có phép")</f>
        <v>0</v>
      </c>
      <c r="Q20" s="54"/>
      <c r="R20" s="54"/>
      <c r="S20" s="55"/>
      <c r="T20" s="56" t="s">
        <v>33</v>
      </c>
      <c r="U20" s="55"/>
      <c r="V20" s="3"/>
    </row>
    <row r="21" spans="1:39" ht="3" customHeight="1">
      <c r="A21" s="2"/>
      <c r="B21" s="45"/>
      <c r="C21" s="46"/>
      <c r="D21" s="46"/>
      <c r="E21" s="47"/>
      <c r="F21" s="47"/>
      <c r="G21" s="47"/>
      <c r="H21" s="48"/>
      <c r="I21" s="49"/>
      <c r="J21" s="49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3"/>
    </row>
    <row r="22" spans="1:39">
      <c r="B22" s="89" t="s">
        <v>52</v>
      </c>
      <c r="C22" s="89"/>
      <c r="D22" s="90">
        <f>COUNTIF(X11:X15,"Thi lại")</f>
        <v>0</v>
      </c>
      <c r="E22" s="91" t="s">
        <v>33</v>
      </c>
      <c r="F22" s="3"/>
      <c r="G22" s="3"/>
      <c r="H22" s="3"/>
      <c r="I22" s="3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3"/>
    </row>
    <row r="23" spans="1:39" ht="24.75" customHeight="1">
      <c r="B23" s="89"/>
      <c r="C23" s="89"/>
      <c r="D23" s="90"/>
      <c r="E23" s="91"/>
      <c r="F23" s="3"/>
      <c r="G23" s="3"/>
      <c r="H23" s="3"/>
      <c r="I23" s="3"/>
      <c r="J23" s="128" t="s">
        <v>85</v>
      </c>
      <c r="K23" s="128"/>
      <c r="L23" s="128"/>
      <c r="M23" s="128"/>
      <c r="N23" s="128"/>
      <c r="O23" s="128"/>
      <c r="P23" s="128"/>
      <c r="Q23" s="128"/>
      <c r="R23" s="128"/>
      <c r="S23" s="128"/>
      <c r="T23" s="128"/>
      <c r="U23" s="128"/>
      <c r="V23" s="3"/>
    </row>
    <row r="24" spans="1:39">
      <c r="A24" s="59"/>
      <c r="B24" s="129" t="s">
        <v>37</v>
      </c>
      <c r="C24" s="129"/>
      <c r="D24" s="129"/>
      <c r="E24" s="129"/>
      <c r="F24" s="129"/>
      <c r="G24" s="129"/>
      <c r="H24" s="129"/>
      <c r="I24" s="60"/>
      <c r="J24" s="130" t="s">
        <v>38</v>
      </c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30"/>
      <c r="V24" s="3"/>
    </row>
    <row r="25" spans="1:39" ht="4.5" customHeight="1">
      <c r="A25" s="2"/>
      <c r="B25" s="45"/>
      <c r="C25" s="61"/>
      <c r="D25" s="61"/>
      <c r="E25" s="62"/>
      <c r="F25" s="62"/>
      <c r="G25" s="62"/>
      <c r="H25" s="63"/>
      <c r="I25" s="64"/>
      <c r="J25" s="64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</row>
    <row r="26" spans="1:39" s="2" customFormat="1">
      <c r="B26" s="129" t="s">
        <v>39</v>
      </c>
      <c r="C26" s="129"/>
      <c r="D26" s="131" t="s">
        <v>40</v>
      </c>
      <c r="E26" s="131"/>
      <c r="F26" s="131"/>
      <c r="G26" s="131"/>
      <c r="H26" s="131"/>
      <c r="I26" s="64"/>
      <c r="J26" s="64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3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</row>
    <row r="27" spans="1:39" s="2" customForma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</row>
    <row r="28" spans="1:39" s="2" customForma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</row>
    <row r="29" spans="1:39" s="2" customForma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</row>
    <row r="30" spans="1:39" s="2" customForma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</row>
    <row r="31" spans="1:39" s="2" customForma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</row>
    <row r="32" spans="1:39" s="2" customFormat="1" ht="18" customHeight="1">
      <c r="A32" s="1"/>
      <c r="B32" s="132" t="s">
        <v>83</v>
      </c>
      <c r="C32" s="132"/>
      <c r="D32" s="132" t="s">
        <v>84</v>
      </c>
      <c r="E32" s="132"/>
      <c r="F32" s="132"/>
      <c r="G32" s="132"/>
      <c r="H32" s="132"/>
      <c r="I32" s="132"/>
      <c r="J32" s="132" t="s">
        <v>41</v>
      </c>
      <c r="K32" s="132"/>
      <c r="L32" s="132"/>
      <c r="M32" s="132"/>
      <c r="N32" s="132"/>
      <c r="O32" s="132"/>
      <c r="P32" s="132"/>
      <c r="Q32" s="132"/>
      <c r="R32" s="132"/>
      <c r="S32" s="132"/>
      <c r="T32" s="132"/>
      <c r="U32" s="132"/>
      <c r="V32" s="3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</row>
    <row r="33" spans="1:39" s="2" customFormat="1" ht="4.5" customHeight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</row>
  </sheetData>
  <sheetProtection formatCells="0" formatColumns="0" formatRows="0" insertColumns="0" insertRows="0" insertHyperlinks="0" deleteColumns="0" deleteRows="0" sort="0" autoFilter="0" pivotTables="0"/>
  <autoFilter ref="A9:AM15">
    <filterColumn colId="3" showButton="0"/>
  </autoFilter>
  <mergeCells count="53">
    <mergeCell ref="B32:C32"/>
    <mergeCell ref="D32:I32"/>
    <mergeCell ref="J32:U32"/>
    <mergeCell ref="J23:U23"/>
    <mergeCell ref="B24:H24"/>
    <mergeCell ref="J24:U24"/>
    <mergeCell ref="B26:C26"/>
    <mergeCell ref="D26:H26"/>
    <mergeCell ref="Q8:Q10"/>
    <mergeCell ref="R8:R9"/>
    <mergeCell ref="F19:O19"/>
    <mergeCell ref="F20:O20"/>
    <mergeCell ref="J22:U22"/>
    <mergeCell ref="F18:O18"/>
    <mergeCell ref="M8:M9"/>
    <mergeCell ref="N8:N9"/>
    <mergeCell ref="O8:O9"/>
    <mergeCell ref="P8:P9"/>
    <mergeCell ref="G8:G9"/>
    <mergeCell ref="H8:H9"/>
    <mergeCell ref="I8:I9"/>
    <mergeCell ref="J8:J9"/>
    <mergeCell ref="K8:K9"/>
    <mergeCell ref="L8:L9"/>
    <mergeCell ref="B10:G10"/>
    <mergeCell ref="B17:C17"/>
    <mergeCell ref="AB5:AE7"/>
    <mergeCell ref="AF5:AG7"/>
    <mergeCell ref="AH5:AI7"/>
    <mergeCell ref="AJ5:AK7"/>
    <mergeCell ref="AL5:AM7"/>
    <mergeCell ref="Y5:Y8"/>
    <mergeCell ref="Z5:Z8"/>
    <mergeCell ref="AA5:AA8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T8:T10"/>
    <mergeCell ref="U8:U10"/>
    <mergeCell ref="H1:K1"/>
    <mergeCell ref="L1:U1"/>
    <mergeCell ref="B2:G2"/>
    <mergeCell ref="H2:U2"/>
    <mergeCell ref="B3:G3"/>
    <mergeCell ref="H3:U3"/>
  </mergeCells>
  <conditionalFormatting sqref="P11:P15 H11:N15">
    <cfRule type="cellIs" dxfId="28" priority="3" operator="greaterThan">
      <formula>10</formula>
    </cfRule>
  </conditionalFormatting>
  <conditionalFormatting sqref="O1:O1048576">
    <cfRule type="duplicateValues" dxfId="27" priority="2"/>
  </conditionalFormatting>
  <conditionalFormatting sqref="C1:C1048576">
    <cfRule type="duplicateValues" dxfId="26" priority="1"/>
  </conditionalFormatting>
  <dataValidations count="1">
    <dataValidation allowBlank="1" showInputMessage="1" showErrorMessage="1" errorTitle="Không xóa dữ liệu" error="Không xóa dữ liệu" prompt="Không xóa dữ liệu" sqref="D20 X11:X15 Y3:AM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L65"/>
  <sheetViews>
    <sheetView workbookViewId="0">
      <pane ySplit="4" topLeftCell="A5" activePane="bottomLeft" state="frozen"/>
      <selection activeCell="A6" sqref="A6:XFD6"/>
      <selection pane="bottomLeft" activeCell="O4" sqref="O1:O1048576"/>
    </sheetView>
  </sheetViews>
  <sheetFormatPr defaultColWidth="9" defaultRowHeight="15.6"/>
  <cols>
    <col min="1" max="1" width="0.6328125" style="1" customWidth="1"/>
    <col min="2" max="2" width="4" style="1" customWidth="1"/>
    <col min="3" max="3" width="10.6328125" style="1" customWidth="1"/>
    <col min="4" max="4" width="12.26953125" style="1" bestFit="1" customWidth="1"/>
    <col min="5" max="5" width="7.90625" style="1" customWidth="1"/>
    <col min="6" max="6" width="9.36328125" style="1" hidden="1" customWidth="1"/>
    <col min="7" max="7" width="10.54296875" style="1" bestFit="1" customWidth="1"/>
    <col min="8" max="9" width="4.36328125" style="1" customWidth="1"/>
    <col min="10" max="11" width="4.36328125" style="1" hidden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4.26953125" style="1" customWidth="1"/>
    <col min="16" max="16" width="6.453125" style="1" customWidth="1"/>
    <col min="17" max="17" width="6.453125" style="1" hidden="1" customWidth="1"/>
    <col min="18" max="18" width="11.90625" style="1" hidden="1" customWidth="1"/>
    <col min="19" max="19" width="13.6328125" style="1" customWidth="1"/>
    <col min="20" max="20" width="5.7265625" style="1" hidden="1" customWidth="1"/>
    <col min="21" max="21" width="6.453125" style="1" customWidth="1"/>
    <col min="22" max="22" width="6.453125" style="2" customWidth="1"/>
    <col min="23" max="23" width="9" style="68"/>
    <col min="24" max="24" width="9.08984375" style="68" bestFit="1" customWidth="1"/>
    <col min="25" max="25" width="9" style="68"/>
    <col min="26" max="26" width="10.36328125" style="68" bestFit="1" customWidth="1"/>
    <col min="27" max="27" width="9.08984375" style="68" bestFit="1" customWidth="1"/>
    <col min="28" max="38" width="9" style="68"/>
    <col min="39" max="16384" width="9" style="1"/>
  </cols>
  <sheetData>
    <row r="1" spans="2:38" ht="25.2" hidden="1">
      <c r="H1" s="100" t="s">
        <v>0</v>
      </c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</row>
    <row r="2" spans="2:38" ht="27.75" customHeight="1">
      <c r="B2" s="101" t="s">
        <v>1</v>
      </c>
      <c r="C2" s="101"/>
      <c r="D2" s="101"/>
      <c r="E2" s="101"/>
      <c r="F2" s="101"/>
      <c r="G2" s="101"/>
      <c r="H2" s="102" t="s">
        <v>87</v>
      </c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3"/>
    </row>
    <row r="3" spans="2:38" ht="25.5" customHeight="1">
      <c r="B3" s="103" t="s">
        <v>2</v>
      </c>
      <c r="C3" s="103"/>
      <c r="D3" s="103"/>
      <c r="E3" s="103"/>
      <c r="F3" s="103"/>
      <c r="G3" s="103"/>
      <c r="H3" s="104" t="s">
        <v>55</v>
      </c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4"/>
      <c r="V3" s="5"/>
      <c r="AD3" s="69"/>
      <c r="AE3" s="70"/>
      <c r="AF3" s="69"/>
      <c r="AG3" s="69"/>
      <c r="AH3" s="69"/>
      <c r="AI3" s="70"/>
      <c r="AJ3" s="69"/>
    </row>
    <row r="4" spans="2:38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4"/>
      <c r="V4" s="5"/>
      <c r="AE4" s="71"/>
      <c r="AI4" s="71"/>
    </row>
    <row r="5" spans="2:38" ht="23.25" customHeight="1">
      <c r="B5" s="116" t="s">
        <v>3</v>
      </c>
      <c r="C5" s="116"/>
      <c r="D5" s="117" t="s">
        <v>228</v>
      </c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8" t="s">
        <v>53</v>
      </c>
      <c r="P5" s="118"/>
      <c r="Q5" s="118"/>
      <c r="R5" s="118"/>
      <c r="S5" s="118"/>
      <c r="T5" s="118"/>
      <c r="W5" s="69"/>
      <c r="X5" s="105" t="s">
        <v>49</v>
      </c>
      <c r="Y5" s="105" t="s">
        <v>9</v>
      </c>
      <c r="Z5" s="105" t="s">
        <v>48</v>
      </c>
      <c r="AA5" s="105" t="s">
        <v>47</v>
      </c>
      <c r="AB5" s="105"/>
      <c r="AC5" s="105"/>
      <c r="AD5" s="105"/>
      <c r="AE5" s="105" t="s">
        <v>46</v>
      </c>
      <c r="AF5" s="105"/>
      <c r="AG5" s="105" t="s">
        <v>44</v>
      </c>
      <c r="AH5" s="105"/>
      <c r="AI5" s="105" t="s">
        <v>45</v>
      </c>
      <c r="AJ5" s="105"/>
      <c r="AK5" s="105" t="s">
        <v>43</v>
      </c>
      <c r="AL5" s="105"/>
    </row>
    <row r="6" spans="2:38" ht="17.25" customHeight="1">
      <c r="B6" s="114" t="s">
        <v>4</v>
      </c>
      <c r="C6" s="114"/>
      <c r="D6" s="9"/>
      <c r="G6" s="115" t="s">
        <v>54</v>
      </c>
      <c r="H6" s="115"/>
      <c r="I6" s="115"/>
      <c r="J6" s="115"/>
      <c r="K6" s="115"/>
      <c r="L6" s="115"/>
      <c r="M6" s="115"/>
      <c r="N6" s="115"/>
      <c r="O6" s="115" t="s">
        <v>42</v>
      </c>
      <c r="P6" s="115"/>
      <c r="Q6" s="115"/>
      <c r="R6" s="115"/>
      <c r="S6" s="115"/>
      <c r="T6" s="115"/>
      <c r="W6" s="69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</row>
    <row r="7" spans="2:38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65"/>
      <c r="P7" s="3"/>
      <c r="Q7" s="3"/>
      <c r="R7" s="3"/>
      <c r="S7" s="3"/>
      <c r="T7" s="3"/>
      <c r="W7" s="69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</row>
    <row r="8" spans="2:38" ht="44.25" customHeight="1">
      <c r="B8" s="106" t="s">
        <v>5</v>
      </c>
      <c r="C8" s="108" t="s">
        <v>6</v>
      </c>
      <c r="D8" s="110" t="s">
        <v>7</v>
      </c>
      <c r="E8" s="111"/>
      <c r="F8" s="106" t="s">
        <v>8</v>
      </c>
      <c r="G8" s="106" t="s">
        <v>9</v>
      </c>
      <c r="H8" s="122" t="s">
        <v>10</v>
      </c>
      <c r="I8" s="122" t="s">
        <v>11</v>
      </c>
      <c r="J8" s="122" t="s">
        <v>12</v>
      </c>
      <c r="K8" s="122" t="s">
        <v>13</v>
      </c>
      <c r="L8" s="120" t="s">
        <v>14</v>
      </c>
      <c r="M8" s="120" t="s">
        <v>15</v>
      </c>
      <c r="N8" s="120" t="s">
        <v>16</v>
      </c>
      <c r="O8" s="120" t="s">
        <v>18</v>
      </c>
      <c r="P8" s="106" t="s">
        <v>19</v>
      </c>
      <c r="Q8" s="120" t="s">
        <v>20</v>
      </c>
      <c r="R8" s="106" t="s">
        <v>21</v>
      </c>
      <c r="S8" s="106" t="s">
        <v>22</v>
      </c>
      <c r="T8" s="106" t="s">
        <v>23</v>
      </c>
      <c r="W8" s="69"/>
      <c r="X8" s="105"/>
      <c r="Y8" s="105"/>
      <c r="Z8" s="105"/>
      <c r="AA8" s="72" t="s">
        <v>24</v>
      </c>
      <c r="AB8" s="72" t="s">
        <v>25</v>
      </c>
      <c r="AC8" s="72" t="s">
        <v>26</v>
      </c>
      <c r="AD8" s="72" t="s">
        <v>27</v>
      </c>
      <c r="AE8" s="72" t="s">
        <v>28</v>
      </c>
      <c r="AF8" s="72" t="s">
        <v>27</v>
      </c>
      <c r="AG8" s="72" t="s">
        <v>28</v>
      </c>
      <c r="AH8" s="72" t="s">
        <v>27</v>
      </c>
      <c r="AI8" s="72" t="s">
        <v>28</v>
      </c>
      <c r="AJ8" s="72" t="s">
        <v>27</v>
      </c>
      <c r="AK8" s="72" t="s">
        <v>28</v>
      </c>
      <c r="AL8" s="73" t="s">
        <v>27</v>
      </c>
    </row>
    <row r="9" spans="2:38" ht="44.25" customHeight="1">
      <c r="B9" s="107"/>
      <c r="C9" s="109"/>
      <c r="D9" s="112"/>
      <c r="E9" s="113"/>
      <c r="F9" s="107"/>
      <c r="G9" s="107"/>
      <c r="H9" s="122"/>
      <c r="I9" s="122"/>
      <c r="J9" s="122"/>
      <c r="K9" s="122"/>
      <c r="L9" s="120"/>
      <c r="M9" s="120"/>
      <c r="N9" s="120"/>
      <c r="O9" s="120"/>
      <c r="P9" s="123"/>
      <c r="Q9" s="120"/>
      <c r="R9" s="107"/>
      <c r="S9" s="123"/>
      <c r="T9" s="123"/>
      <c r="V9" s="12"/>
      <c r="W9" s="69"/>
      <c r="X9" s="74" t="str">
        <f>+D5</f>
        <v>Xã hội học đại cương</v>
      </c>
      <c r="Y9" s="75" t="str">
        <f>+O5</f>
        <v>Nhóm:  01</v>
      </c>
      <c r="Z9" s="76">
        <f>+$AI$9+$AK$9+$AG$9</f>
        <v>37</v>
      </c>
      <c r="AA9" s="70">
        <f>COUNTIF($S$10:$S$97,"Khiển trách")</f>
        <v>0</v>
      </c>
      <c r="AB9" s="70">
        <f>COUNTIF($S$10:$S$97,"Cảnh cáo")</f>
        <v>0</v>
      </c>
      <c r="AC9" s="70">
        <f>COUNTIF($S$10:$S$97,"Đình chỉ thi")</f>
        <v>0</v>
      </c>
      <c r="AD9" s="77">
        <f>+($AA$9+$AB$9+$AC$9)/$Z$9*100%</f>
        <v>0</v>
      </c>
      <c r="AE9" s="70">
        <f>SUM(COUNTIF($S$10:$S$95,"Vắng"),COUNTIF($S$10:$S$95,"Vắng có phép"))</f>
        <v>0</v>
      </c>
      <c r="AF9" s="78">
        <f>+$AE$9/$Z$9</f>
        <v>0</v>
      </c>
      <c r="AG9" s="79">
        <f>COUNTIF($W$10:$W$95,"Thi lại")</f>
        <v>0</v>
      </c>
      <c r="AH9" s="78">
        <f>+$AG$9/$Z$9</f>
        <v>0</v>
      </c>
      <c r="AI9" s="79">
        <f>COUNTIF($W$10:$W$96,"Học lại")</f>
        <v>1</v>
      </c>
      <c r="AJ9" s="78">
        <f>+$AI$9/$Z$9</f>
        <v>2.7027027027027029E-2</v>
      </c>
      <c r="AK9" s="70">
        <f>COUNTIF($W$11:$W$96,"Đạt")</f>
        <v>36</v>
      </c>
      <c r="AL9" s="77">
        <f>+$AK$9/$Z$9</f>
        <v>0.97297297297297303</v>
      </c>
    </row>
    <row r="10" spans="2:38" ht="14.25" customHeight="1">
      <c r="B10" s="124" t="s">
        <v>29</v>
      </c>
      <c r="C10" s="125"/>
      <c r="D10" s="125"/>
      <c r="E10" s="125"/>
      <c r="F10" s="125"/>
      <c r="G10" s="126"/>
      <c r="H10" s="13">
        <v>10</v>
      </c>
      <c r="I10" s="13">
        <v>30</v>
      </c>
      <c r="J10" s="14"/>
      <c r="K10" s="13"/>
      <c r="L10" s="15"/>
      <c r="M10" s="16"/>
      <c r="N10" s="16"/>
      <c r="O10" s="66">
        <f>100-(H10+I10+J10+K10)</f>
        <v>60</v>
      </c>
      <c r="P10" s="107"/>
      <c r="Q10" s="18"/>
      <c r="R10" s="18"/>
      <c r="S10" s="107"/>
      <c r="T10" s="107"/>
      <c r="W10" s="69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</row>
    <row r="11" spans="2:38" ht="18.75" customHeight="1">
      <c r="B11" s="19">
        <v>1</v>
      </c>
      <c r="C11" s="20" t="s">
        <v>229</v>
      </c>
      <c r="D11" s="21" t="s">
        <v>230</v>
      </c>
      <c r="E11" s="22" t="s">
        <v>58</v>
      </c>
      <c r="F11" s="23" t="s">
        <v>231</v>
      </c>
      <c r="G11" s="20" t="s">
        <v>82</v>
      </c>
      <c r="H11" s="24">
        <v>8</v>
      </c>
      <c r="I11" s="24">
        <v>10</v>
      </c>
      <c r="J11" s="24" t="s">
        <v>30</v>
      </c>
      <c r="K11" s="24" t="s">
        <v>30</v>
      </c>
      <c r="L11" s="25"/>
      <c r="M11" s="25"/>
      <c r="N11" s="25"/>
      <c r="O11" s="36">
        <v>6.5</v>
      </c>
      <c r="P11" s="27">
        <f>ROUND(SUMPRODUCT(H11:O11,$H$10:$O$10)/100,1)</f>
        <v>7.7</v>
      </c>
      <c r="Q11" s="28" t="str">
        <f t="shared" ref="Q11:Q47" si="0">IF(AND($P11&gt;=9,$P11&lt;=10),"A+","")&amp;IF(AND($P11&gt;=8.5,$P11&lt;=8.9),"A","")&amp;IF(AND($P11&gt;=8,$P11&lt;=8.4),"B+","")&amp;IF(AND($P11&gt;=7,$P11&lt;=7.9),"B","")&amp;IF(AND($P11&gt;=6.5,$P11&lt;=6.9),"C+","")&amp;IF(AND($P11&gt;=5.5,$P11&lt;=6.4),"C","")&amp;IF(AND($P11&gt;=5,$P11&lt;=5.4),"D+","")&amp;IF(AND($P11&gt;=4,$P11&lt;=4.9),"D","")&amp;IF(AND($P11&lt;4),"F","")</f>
        <v>B</v>
      </c>
      <c r="R11" s="28" t="str">
        <f t="shared" ref="R11:R47" si="1">IF($P11&lt;4,"Kém",IF(AND($P11&gt;=4,$P11&lt;=5.4),"Trung bình yếu",IF(AND($P11&gt;=5.5,$P11&lt;=6.9),"Trung bình",IF(AND($P11&gt;=7,$P11&lt;=8.4),"Khá",IF(AND($P11&gt;=8.5,$P11&lt;=10),"Giỏi","")))))</f>
        <v>Khá</v>
      </c>
      <c r="S11" s="92" t="str">
        <f t="shared" ref="S11:S47" si="2">+IF(OR($H11=0,$I11=0,$J11=0,$K11=0),"Không đủ ĐKDT","")</f>
        <v/>
      </c>
      <c r="T11" s="29"/>
      <c r="U11" s="3"/>
      <c r="V11" s="30"/>
      <c r="W11" s="81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</row>
    <row r="12" spans="2:38" ht="18.75" customHeight="1">
      <c r="B12" s="31">
        <v>2</v>
      </c>
      <c r="C12" s="32" t="s">
        <v>232</v>
      </c>
      <c r="D12" s="33" t="s">
        <v>135</v>
      </c>
      <c r="E12" s="34" t="s">
        <v>233</v>
      </c>
      <c r="F12" s="35" t="s">
        <v>234</v>
      </c>
      <c r="G12" s="32" t="s">
        <v>75</v>
      </c>
      <c r="H12" s="36">
        <v>8.5</v>
      </c>
      <c r="I12" s="36">
        <v>9.5</v>
      </c>
      <c r="J12" s="36" t="s">
        <v>30</v>
      </c>
      <c r="K12" s="36" t="s">
        <v>30</v>
      </c>
      <c r="L12" s="37"/>
      <c r="M12" s="37"/>
      <c r="N12" s="37"/>
      <c r="O12" s="36">
        <v>7</v>
      </c>
      <c r="P12" s="39">
        <f>ROUND(SUMPRODUCT(H12:O12,$H$10:$O$10)/100,1)</f>
        <v>7.9</v>
      </c>
      <c r="Q12" s="40" t="str">
        <f t="shared" si="0"/>
        <v>B</v>
      </c>
      <c r="R12" s="41" t="str">
        <f t="shared" si="1"/>
        <v>Khá</v>
      </c>
      <c r="S12" s="42" t="str">
        <f t="shared" si="2"/>
        <v/>
      </c>
      <c r="T12" s="43"/>
      <c r="U12" s="3"/>
      <c r="V12" s="30"/>
      <c r="W12" s="81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80"/>
      <c r="Y12" s="80"/>
      <c r="Z12" s="80"/>
      <c r="AA12" s="72"/>
      <c r="AB12" s="72"/>
      <c r="AC12" s="72"/>
      <c r="AD12" s="72"/>
      <c r="AE12" s="71"/>
      <c r="AF12" s="72"/>
      <c r="AG12" s="72"/>
      <c r="AH12" s="72"/>
      <c r="AI12" s="72"/>
      <c r="AJ12" s="72"/>
      <c r="AK12" s="72"/>
      <c r="AL12" s="73"/>
    </row>
    <row r="13" spans="2:38" ht="18.75" customHeight="1">
      <c r="B13" s="31">
        <v>3</v>
      </c>
      <c r="C13" s="32" t="s">
        <v>235</v>
      </c>
      <c r="D13" s="33" t="s">
        <v>236</v>
      </c>
      <c r="E13" s="34" t="s">
        <v>237</v>
      </c>
      <c r="F13" s="35" t="s">
        <v>238</v>
      </c>
      <c r="G13" s="32" t="s">
        <v>75</v>
      </c>
      <c r="H13" s="36">
        <v>8.5</v>
      </c>
      <c r="I13" s="36">
        <v>9</v>
      </c>
      <c r="J13" s="36" t="s">
        <v>30</v>
      </c>
      <c r="K13" s="36" t="s">
        <v>30</v>
      </c>
      <c r="L13" s="44"/>
      <c r="M13" s="44"/>
      <c r="N13" s="44"/>
      <c r="O13" s="36">
        <v>7</v>
      </c>
      <c r="P13" s="39">
        <f>ROUND(SUMPRODUCT(H13:O13,$H$10:$O$10)/100,1)</f>
        <v>7.8</v>
      </c>
      <c r="Q13" s="40" t="str">
        <f t="shared" si="0"/>
        <v>B</v>
      </c>
      <c r="R13" s="41" t="str">
        <f t="shared" si="1"/>
        <v>Khá</v>
      </c>
      <c r="S13" s="42" t="str">
        <f t="shared" si="2"/>
        <v/>
      </c>
      <c r="T13" s="43"/>
      <c r="U13" s="3"/>
      <c r="V13" s="30"/>
      <c r="W13" s="81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82"/>
      <c r="Y13" s="82"/>
      <c r="Z13" s="99"/>
      <c r="AA13" s="71"/>
      <c r="AB13" s="71"/>
      <c r="AC13" s="71"/>
      <c r="AD13" s="84"/>
      <c r="AE13" s="71"/>
      <c r="AF13" s="85"/>
      <c r="AG13" s="86"/>
      <c r="AH13" s="85"/>
      <c r="AI13" s="86"/>
      <c r="AJ13" s="85"/>
      <c r="AK13" s="71"/>
      <c r="AL13" s="84"/>
    </row>
    <row r="14" spans="2:38" ht="18.75" customHeight="1">
      <c r="B14" s="31">
        <v>4</v>
      </c>
      <c r="C14" s="32" t="s">
        <v>239</v>
      </c>
      <c r="D14" s="33" t="s">
        <v>240</v>
      </c>
      <c r="E14" s="34" t="s">
        <v>241</v>
      </c>
      <c r="F14" s="35" t="s">
        <v>242</v>
      </c>
      <c r="G14" s="32" t="s">
        <v>67</v>
      </c>
      <c r="H14" s="36">
        <v>9</v>
      </c>
      <c r="I14" s="36">
        <v>10</v>
      </c>
      <c r="J14" s="36" t="s">
        <v>30</v>
      </c>
      <c r="K14" s="36" t="s">
        <v>30</v>
      </c>
      <c r="L14" s="44"/>
      <c r="M14" s="44"/>
      <c r="N14" s="44"/>
      <c r="O14" s="36">
        <v>8.5</v>
      </c>
      <c r="P14" s="39">
        <f>ROUND(SUMPRODUCT(H14:O14,$H$10:$O$10)/100,1)</f>
        <v>9</v>
      </c>
      <c r="Q14" s="40" t="str">
        <f t="shared" si="0"/>
        <v>A+</v>
      </c>
      <c r="R14" s="41" t="str">
        <f t="shared" si="1"/>
        <v>Giỏi</v>
      </c>
      <c r="S14" s="42" t="str">
        <f t="shared" si="2"/>
        <v/>
      </c>
      <c r="T14" s="43"/>
      <c r="U14" s="3"/>
      <c r="V14" s="30"/>
      <c r="W14" s="81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</row>
    <row r="15" spans="2:38" ht="18.75" customHeight="1">
      <c r="B15" s="31">
        <v>5</v>
      </c>
      <c r="C15" s="32" t="s">
        <v>243</v>
      </c>
      <c r="D15" s="33" t="s">
        <v>244</v>
      </c>
      <c r="E15" s="34" t="s">
        <v>245</v>
      </c>
      <c r="F15" s="35" t="s">
        <v>246</v>
      </c>
      <c r="G15" s="32" t="s">
        <v>82</v>
      </c>
      <c r="H15" s="36">
        <v>9</v>
      </c>
      <c r="I15" s="36">
        <v>8.5</v>
      </c>
      <c r="J15" s="36" t="s">
        <v>30</v>
      </c>
      <c r="K15" s="36" t="s">
        <v>30</v>
      </c>
      <c r="L15" s="44"/>
      <c r="M15" s="44"/>
      <c r="N15" s="44"/>
      <c r="O15" s="36">
        <v>8.5</v>
      </c>
      <c r="P15" s="39">
        <f>ROUND(SUMPRODUCT(H15:O15,$H$10:$O$10)/100,1)</f>
        <v>8.6</v>
      </c>
      <c r="Q15" s="40" t="str">
        <f t="shared" si="0"/>
        <v>A</v>
      </c>
      <c r="R15" s="41" t="str">
        <f t="shared" si="1"/>
        <v>Giỏi</v>
      </c>
      <c r="S15" s="42" t="str">
        <f t="shared" si="2"/>
        <v/>
      </c>
      <c r="T15" s="43"/>
      <c r="U15" s="3"/>
      <c r="V15" s="30"/>
      <c r="W15" s="81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</row>
    <row r="16" spans="2:38" ht="18.75" customHeight="1">
      <c r="B16" s="31">
        <v>6</v>
      </c>
      <c r="C16" s="32" t="s">
        <v>247</v>
      </c>
      <c r="D16" s="33" t="s">
        <v>223</v>
      </c>
      <c r="E16" s="34" t="s">
        <v>248</v>
      </c>
      <c r="F16" s="35" t="s">
        <v>246</v>
      </c>
      <c r="G16" s="32" t="s">
        <v>82</v>
      </c>
      <c r="H16" s="36">
        <v>8</v>
      </c>
      <c r="I16" s="36">
        <v>9.5</v>
      </c>
      <c r="J16" s="36" t="s">
        <v>30</v>
      </c>
      <c r="K16" s="36" t="s">
        <v>30</v>
      </c>
      <c r="L16" s="44"/>
      <c r="M16" s="44"/>
      <c r="N16" s="44"/>
      <c r="O16" s="36">
        <v>8</v>
      </c>
      <c r="P16" s="39">
        <f>ROUND(SUMPRODUCT(H16:O16,$H$10:$O$10)/100,1)</f>
        <v>8.5</v>
      </c>
      <c r="Q16" s="40" t="str">
        <f t="shared" si="0"/>
        <v>A</v>
      </c>
      <c r="R16" s="41" t="str">
        <f t="shared" si="1"/>
        <v>Giỏi</v>
      </c>
      <c r="S16" s="42" t="str">
        <f t="shared" si="2"/>
        <v/>
      </c>
      <c r="T16" s="43"/>
      <c r="U16" s="3"/>
      <c r="V16" s="30"/>
      <c r="W16" s="81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</row>
    <row r="17" spans="2:38" ht="18.75" customHeight="1">
      <c r="B17" s="31">
        <v>7</v>
      </c>
      <c r="C17" s="32" t="s">
        <v>249</v>
      </c>
      <c r="D17" s="33" t="s">
        <v>250</v>
      </c>
      <c r="E17" s="34" t="s">
        <v>90</v>
      </c>
      <c r="F17" s="35" t="s">
        <v>251</v>
      </c>
      <c r="G17" s="32" t="s">
        <v>67</v>
      </c>
      <c r="H17" s="36">
        <v>9</v>
      </c>
      <c r="I17" s="36">
        <v>9</v>
      </c>
      <c r="J17" s="36" t="s">
        <v>30</v>
      </c>
      <c r="K17" s="36" t="s">
        <v>30</v>
      </c>
      <c r="L17" s="44"/>
      <c r="M17" s="44"/>
      <c r="N17" s="44"/>
      <c r="O17" s="36">
        <v>8</v>
      </c>
      <c r="P17" s="39">
        <f>ROUND(SUMPRODUCT(H17:O17,$H$10:$O$10)/100,1)</f>
        <v>8.4</v>
      </c>
      <c r="Q17" s="40" t="str">
        <f t="shared" si="0"/>
        <v>B+</v>
      </c>
      <c r="R17" s="41" t="str">
        <f t="shared" si="1"/>
        <v>Khá</v>
      </c>
      <c r="S17" s="42" t="str">
        <f t="shared" si="2"/>
        <v/>
      </c>
      <c r="T17" s="43"/>
      <c r="U17" s="3"/>
      <c r="V17" s="30"/>
      <c r="W17" s="81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</row>
    <row r="18" spans="2:38" ht="18.75" customHeight="1">
      <c r="B18" s="31">
        <v>8</v>
      </c>
      <c r="C18" s="32" t="s">
        <v>252</v>
      </c>
      <c r="D18" s="33" t="s">
        <v>253</v>
      </c>
      <c r="E18" s="34" t="s">
        <v>90</v>
      </c>
      <c r="F18" s="35" t="s">
        <v>254</v>
      </c>
      <c r="G18" s="32" t="s">
        <v>114</v>
      </c>
      <c r="H18" s="36">
        <v>9</v>
      </c>
      <c r="I18" s="36">
        <v>8.5</v>
      </c>
      <c r="J18" s="36" t="s">
        <v>30</v>
      </c>
      <c r="K18" s="36" t="s">
        <v>30</v>
      </c>
      <c r="L18" s="44"/>
      <c r="M18" s="44"/>
      <c r="N18" s="44"/>
      <c r="O18" s="36">
        <v>8.5</v>
      </c>
      <c r="P18" s="39">
        <f>ROUND(SUMPRODUCT(H18:O18,$H$10:$O$10)/100,1)</f>
        <v>8.6</v>
      </c>
      <c r="Q18" s="40" t="str">
        <f t="shared" si="0"/>
        <v>A</v>
      </c>
      <c r="R18" s="41" t="str">
        <f t="shared" si="1"/>
        <v>Giỏi</v>
      </c>
      <c r="S18" s="42" t="str">
        <f t="shared" si="2"/>
        <v/>
      </c>
      <c r="T18" s="43"/>
      <c r="U18" s="3"/>
      <c r="V18" s="30"/>
      <c r="W18" s="81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</row>
    <row r="19" spans="2:38" ht="18.75" customHeight="1">
      <c r="B19" s="31">
        <v>9</v>
      </c>
      <c r="C19" s="32" t="s">
        <v>255</v>
      </c>
      <c r="D19" s="33" t="s">
        <v>256</v>
      </c>
      <c r="E19" s="34" t="s">
        <v>257</v>
      </c>
      <c r="F19" s="35" t="s">
        <v>258</v>
      </c>
      <c r="G19" s="32" t="s">
        <v>82</v>
      </c>
      <c r="H19" s="36">
        <v>9</v>
      </c>
      <c r="I19" s="36">
        <v>9.5</v>
      </c>
      <c r="J19" s="36" t="s">
        <v>30</v>
      </c>
      <c r="K19" s="36" t="s">
        <v>30</v>
      </c>
      <c r="L19" s="44"/>
      <c r="M19" s="44"/>
      <c r="N19" s="44"/>
      <c r="O19" s="36">
        <v>8.5</v>
      </c>
      <c r="P19" s="39">
        <f>ROUND(SUMPRODUCT(H19:O19,$H$10:$O$10)/100,1)</f>
        <v>8.9</v>
      </c>
      <c r="Q19" s="40" t="str">
        <f t="shared" si="0"/>
        <v>A</v>
      </c>
      <c r="R19" s="41" t="str">
        <f t="shared" si="1"/>
        <v>Giỏi</v>
      </c>
      <c r="S19" s="42" t="str">
        <f t="shared" si="2"/>
        <v/>
      </c>
      <c r="T19" s="43"/>
      <c r="U19" s="3"/>
      <c r="V19" s="30"/>
      <c r="W19" s="81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</row>
    <row r="20" spans="2:38" ht="18.75" customHeight="1">
      <c r="B20" s="31">
        <v>10</v>
      </c>
      <c r="C20" s="32" t="s">
        <v>259</v>
      </c>
      <c r="D20" s="33" t="s">
        <v>183</v>
      </c>
      <c r="E20" s="34" t="s">
        <v>260</v>
      </c>
      <c r="F20" s="35" t="s">
        <v>261</v>
      </c>
      <c r="G20" s="32" t="s">
        <v>75</v>
      </c>
      <c r="H20" s="36">
        <v>9</v>
      </c>
      <c r="I20" s="36">
        <v>9</v>
      </c>
      <c r="J20" s="36" t="s">
        <v>30</v>
      </c>
      <c r="K20" s="36" t="s">
        <v>30</v>
      </c>
      <c r="L20" s="44"/>
      <c r="M20" s="44"/>
      <c r="N20" s="44"/>
      <c r="O20" s="36">
        <v>8.5</v>
      </c>
      <c r="P20" s="39">
        <f>ROUND(SUMPRODUCT(H20:O20,$H$10:$O$10)/100,1)</f>
        <v>8.6999999999999993</v>
      </c>
      <c r="Q20" s="40" t="str">
        <f t="shared" si="0"/>
        <v>A</v>
      </c>
      <c r="R20" s="41" t="str">
        <f t="shared" si="1"/>
        <v>Giỏi</v>
      </c>
      <c r="S20" s="42" t="str">
        <f t="shared" si="2"/>
        <v/>
      </c>
      <c r="T20" s="43"/>
      <c r="U20" s="3"/>
      <c r="V20" s="30"/>
      <c r="W20" s="81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</row>
    <row r="21" spans="2:38" ht="18.75" customHeight="1">
      <c r="B21" s="31">
        <v>11</v>
      </c>
      <c r="C21" s="32" t="s">
        <v>180</v>
      </c>
      <c r="D21" s="33" t="s">
        <v>181</v>
      </c>
      <c r="E21" s="34" t="s">
        <v>182</v>
      </c>
      <c r="F21" s="35" t="s">
        <v>262</v>
      </c>
      <c r="G21" s="32" t="s">
        <v>114</v>
      </c>
      <c r="H21" s="36">
        <v>9</v>
      </c>
      <c r="I21" s="36">
        <v>9.5</v>
      </c>
      <c r="J21" s="36" t="s">
        <v>30</v>
      </c>
      <c r="K21" s="36" t="s">
        <v>30</v>
      </c>
      <c r="L21" s="44"/>
      <c r="M21" s="44"/>
      <c r="N21" s="44"/>
      <c r="O21" s="36">
        <v>9.5</v>
      </c>
      <c r="P21" s="39">
        <f>ROUND(SUMPRODUCT(H21:O21,$H$10:$O$10)/100,1)</f>
        <v>9.5</v>
      </c>
      <c r="Q21" s="40" t="str">
        <f t="shared" si="0"/>
        <v>A+</v>
      </c>
      <c r="R21" s="41" t="str">
        <f t="shared" si="1"/>
        <v>Giỏi</v>
      </c>
      <c r="S21" s="42" t="str">
        <f t="shared" si="2"/>
        <v/>
      </c>
      <c r="T21" s="43"/>
      <c r="U21" s="3"/>
      <c r="V21" s="30"/>
      <c r="W21" s="81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</row>
    <row r="22" spans="2:38" ht="18.75" customHeight="1">
      <c r="B22" s="31">
        <v>12</v>
      </c>
      <c r="C22" s="32" t="s">
        <v>263</v>
      </c>
      <c r="D22" s="33" t="s">
        <v>183</v>
      </c>
      <c r="E22" s="34" t="s">
        <v>182</v>
      </c>
      <c r="F22" s="35" t="s">
        <v>264</v>
      </c>
      <c r="G22" s="32" t="s">
        <v>114</v>
      </c>
      <c r="H22" s="36">
        <v>8.5</v>
      </c>
      <c r="I22" s="36">
        <v>9</v>
      </c>
      <c r="J22" s="36" t="s">
        <v>30</v>
      </c>
      <c r="K22" s="36" t="s">
        <v>30</v>
      </c>
      <c r="L22" s="44"/>
      <c r="M22" s="44"/>
      <c r="N22" s="44"/>
      <c r="O22" s="36">
        <v>7.5</v>
      </c>
      <c r="P22" s="39">
        <f>ROUND(SUMPRODUCT(H22:O22,$H$10:$O$10)/100,1)</f>
        <v>8.1</v>
      </c>
      <c r="Q22" s="40" t="str">
        <f t="shared" si="0"/>
        <v>B+</v>
      </c>
      <c r="R22" s="41" t="str">
        <f t="shared" si="1"/>
        <v>Khá</v>
      </c>
      <c r="S22" s="42" t="str">
        <f t="shared" si="2"/>
        <v/>
      </c>
      <c r="T22" s="43"/>
      <c r="U22" s="3"/>
      <c r="V22" s="30"/>
      <c r="W22" s="81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</row>
    <row r="23" spans="2:38" ht="18.75" customHeight="1">
      <c r="B23" s="31">
        <v>13</v>
      </c>
      <c r="C23" s="32" t="s">
        <v>265</v>
      </c>
      <c r="D23" s="33" t="s">
        <v>266</v>
      </c>
      <c r="E23" s="34" t="s">
        <v>70</v>
      </c>
      <c r="F23" s="35" t="s">
        <v>267</v>
      </c>
      <c r="G23" s="32" t="s">
        <v>67</v>
      </c>
      <c r="H23" s="36">
        <v>8.5</v>
      </c>
      <c r="I23" s="36">
        <v>10</v>
      </c>
      <c r="J23" s="36" t="s">
        <v>30</v>
      </c>
      <c r="K23" s="36" t="s">
        <v>30</v>
      </c>
      <c r="L23" s="44"/>
      <c r="M23" s="44"/>
      <c r="N23" s="44"/>
      <c r="O23" s="36">
        <v>8.5</v>
      </c>
      <c r="P23" s="39">
        <f>ROUND(SUMPRODUCT(H23:O23,$H$10:$O$10)/100,1)</f>
        <v>9</v>
      </c>
      <c r="Q23" s="40" t="str">
        <f t="shared" si="0"/>
        <v>A+</v>
      </c>
      <c r="R23" s="41" t="str">
        <f t="shared" si="1"/>
        <v>Giỏi</v>
      </c>
      <c r="S23" s="42" t="str">
        <f t="shared" si="2"/>
        <v/>
      </c>
      <c r="T23" s="43"/>
      <c r="U23" s="3"/>
      <c r="V23" s="30"/>
      <c r="W23" s="81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</row>
    <row r="24" spans="2:38" ht="18.75" customHeight="1">
      <c r="B24" s="31">
        <v>14</v>
      </c>
      <c r="C24" s="32" t="s">
        <v>184</v>
      </c>
      <c r="D24" s="33" t="s">
        <v>185</v>
      </c>
      <c r="E24" s="34" t="s">
        <v>186</v>
      </c>
      <c r="F24" s="35" t="s">
        <v>268</v>
      </c>
      <c r="G24" s="32" t="s">
        <v>67</v>
      </c>
      <c r="H24" s="36">
        <v>9</v>
      </c>
      <c r="I24" s="36">
        <v>9</v>
      </c>
      <c r="J24" s="36" t="s">
        <v>30</v>
      </c>
      <c r="K24" s="36" t="s">
        <v>30</v>
      </c>
      <c r="L24" s="44"/>
      <c r="M24" s="44"/>
      <c r="N24" s="44"/>
      <c r="O24" s="36">
        <v>8</v>
      </c>
      <c r="P24" s="39">
        <f>ROUND(SUMPRODUCT(H24:O24,$H$10:$O$10)/100,1)</f>
        <v>8.4</v>
      </c>
      <c r="Q24" s="40" t="str">
        <f t="shared" si="0"/>
        <v>B+</v>
      </c>
      <c r="R24" s="41" t="str">
        <f t="shared" si="1"/>
        <v>Khá</v>
      </c>
      <c r="S24" s="42" t="str">
        <f t="shared" si="2"/>
        <v/>
      </c>
      <c r="T24" s="43"/>
      <c r="U24" s="3"/>
      <c r="V24" s="30"/>
      <c r="W24" s="81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</row>
    <row r="25" spans="2:38" ht="18.75" customHeight="1">
      <c r="B25" s="31">
        <v>15</v>
      </c>
      <c r="C25" s="32" t="s">
        <v>269</v>
      </c>
      <c r="D25" s="33" t="s">
        <v>270</v>
      </c>
      <c r="E25" s="34" t="s">
        <v>271</v>
      </c>
      <c r="F25" s="35" t="s">
        <v>272</v>
      </c>
      <c r="G25" s="32" t="s">
        <v>114</v>
      </c>
      <c r="H25" s="36">
        <v>9</v>
      </c>
      <c r="I25" s="36">
        <v>9</v>
      </c>
      <c r="J25" s="36" t="s">
        <v>30</v>
      </c>
      <c r="K25" s="36" t="s">
        <v>30</v>
      </c>
      <c r="L25" s="44"/>
      <c r="M25" s="44"/>
      <c r="N25" s="44"/>
      <c r="O25" s="36">
        <v>7</v>
      </c>
      <c r="P25" s="39">
        <f>ROUND(SUMPRODUCT(H25:O25,$H$10:$O$10)/100,1)</f>
        <v>7.8</v>
      </c>
      <c r="Q25" s="40" t="str">
        <f t="shared" si="0"/>
        <v>B</v>
      </c>
      <c r="R25" s="41" t="str">
        <f t="shared" si="1"/>
        <v>Khá</v>
      </c>
      <c r="S25" s="42" t="str">
        <f t="shared" si="2"/>
        <v/>
      </c>
      <c r="T25" s="43"/>
      <c r="U25" s="3"/>
      <c r="V25" s="30"/>
      <c r="W25" s="81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</row>
    <row r="26" spans="2:38" ht="18.75" customHeight="1">
      <c r="B26" s="31">
        <v>16</v>
      </c>
      <c r="C26" s="32" t="s">
        <v>273</v>
      </c>
      <c r="D26" s="33" t="s">
        <v>274</v>
      </c>
      <c r="E26" s="34" t="s">
        <v>189</v>
      </c>
      <c r="F26" s="35" t="s">
        <v>275</v>
      </c>
      <c r="G26" s="32" t="s">
        <v>82</v>
      </c>
      <c r="H26" s="36">
        <v>9</v>
      </c>
      <c r="I26" s="36">
        <v>9</v>
      </c>
      <c r="J26" s="36" t="s">
        <v>30</v>
      </c>
      <c r="K26" s="36" t="s">
        <v>30</v>
      </c>
      <c r="L26" s="44"/>
      <c r="M26" s="44"/>
      <c r="N26" s="44"/>
      <c r="O26" s="36">
        <v>7</v>
      </c>
      <c r="P26" s="39">
        <f>ROUND(SUMPRODUCT(H26:O26,$H$10:$O$10)/100,1)</f>
        <v>7.8</v>
      </c>
      <c r="Q26" s="40" t="str">
        <f t="shared" si="0"/>
        <v>B</v>
      </c>
      <c r="R26" s="41" t="str">
        <f t="shared" si="1"/>
        <v>Khá</v>
      </c>
      <c r="S26" s="42" t="str">
        <f t="shared" si="2"/>
        <v/>
      </c>
      <c r="T26" s="43"/>
      <c r="U26" s="3"/>
      <c r="V26" s="30"/>
      <c r="W26" s="81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</row>
    <row r="27" spans="2:38" ht="18.75" customHeight="1">
      <c r="B27" s="31">
        <v>17</v>
      </c>
      <c r="C27" s="32" t="s">
        <v>190</v>
      </c>
      <c r="D27" s="33" t="s">
        <v>191</v>
      </c>
      <c r="E27" s="34" t="s">
        <v>192</v>
      </c>
      <c r="F27" s="35" t="s">
        <v>276</v>
      </c>
      <c r="G27" s="32" t="s">
        <v>82</v>
      </c>
      <c r="H27" s="36">
        <v>9</v>
      </c>
      <c r="I27" s="36">
        <v>9.5</v>
      </c>
      <c r="J27" s="36" t="s">
        <v>30</v>
      </c>
      <c r="K27" s="36" t="s">
        <v>30</v>
      </c>
      <c r="L27" s="44"/>
      <c r="M27" s="44"/>
      <c r="N27" s="44"/>
      <c r="O27" s="36">
        <v>9</v>
      </c>
      <c r="P27" s="39">
        <f>ROUND(SUMPRODUCT(H27:O27,$H$10:$O$10)/100,1)</f>
        <v>9.1999999999999993</v>
      </c>
      <c r="Q27" s="40" t="str">
        <f t="shared" si="0"/>
        <v>A+</v>
      </c>
      <c r="R27" s="41" t="str">
        <f t="shared" si="1"/>
        <v>Giỏi</v>
      </c>
      <c r="S27" s="42" t="str">
        <f t="shared" si="2"/>
        <v/>
      </c>
      <c r="T27" s="43"/>
      <c r="U27" s="3"/>
      <c r="V27" s="30"/>
      <c r="W27" s="81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</row>
    <row r="28" spans="2:38" ht="18.75" customHeight="1">
      <c r="B28" s="31">
        <v>18</v>
      </c>
      <c r="C28" s="32" t="s">
        <v>195</v>
      </c>
      <c r="D28" s="33" t="s">
        <v>196</v>
      </c>
      <c r="E28" s="34" t="s">
        <v>74</v>
      </c>
      <c r="F28" s="35" t="s">
        <v>277</v>
      </c>
      <c r="G28" s="32" t="s">
        <v>82</v>
      </c>
      <c r="H28" s="36">
        <v>9</v>
      </c>
      <c r="I28" s="36">
        <v>8.5</v>
      </c>
      <c r="J28" s="36" t="s">
        <v>30</v>
      </c>
      <c r="K28" s="36" t="s">
        <v>30</v>
      </c>
      <c r="L28" s="44"/>
      <c r="M28" s="44"/>
      <c r="N28" s="44"/>
      <c r="O28" s="36">
        <v>6</v>
      </c>
      <c r="P28" s="39">
        <f>ROUND(SUMPRODUCT(H28:O28,$H$10:$O$10)/100,1)</f>
        <v>7.1</v>
      </c>
      <c r="Q28" s="40" t="str">
        <f t="shared" si="0"/>
        <v>B</v>
      </c>
      <c r="R28" s="41" t="str">
        <f t="shared" si="1"/>
        <v>Khá</v>
      </c>
      <c r="S28" s="42" t="str">
        <f t="shared" si="2"/>
        <v/>
      </c>
      <c r="T28" s="43"/>
      <c r="U28" s="3"/>
      <c r="V28" s="30"/>
      <c r="W28" s="81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</row>
    <row r="29" spans="2:38" ht="18.75" customHeight="1">
      <c r="B29" s="31">
        <v>19</v>
      </c>
      <c r="C29" s="32" t="s">
        <v>197</v>
      </c>
      <c r="D29" s="33" t="s">
        <v>183</v>
      </c>
      <c r="E29" s="34" t="s">
        <v>198</v>
      </c>
      <c r="F29" s="35" t="s">
        <v>278</v>
      </c>
      <c r="G29" s="32" t="s">
        <v>82</v>
      </c>
      <c r="H29" s="36">
        <v>8.5</v>
      </c>
      <c r="I29" s="36">
        <v>8.5</v>
      </c>
      <c r="J29" s="36" t="s">
        <v>30</v>
      </c>
      <c r="K29" s="36" t="s">
        <v>30</v>
      </c>
      <c r="L29" s="44"/>
      <c r="M29" s="44"/>
      <c r="N29" s="44"/>
      <c r="O29" s="36">
        <v>8</v>
      </c>
      <c r="P29" s="39">
        <f>ROUND(SUMPRODUCT(H29:O29,$H$10:$O$10)/100,1)</f>
        <v>8.1999999999999993</v>
      </c>
      <c r="Q29" s="40" t="str">
        <f t="shared" si="0"/>
        <v>B+</v>
      </c>
      <c r="R29" s="41" t="str">
        <f t="shared" si="1"/>
        <v>Khá</v>
      </c>
      <c r="S29" s="42" t="str">
        <f t="shared" si="2"/>
        <v/>
      </c>
      <c r="T29" s="43"/>
      <c r="U29" s="3"/>
      <c r="V29" s="30"/>
      <c r="W29" s="81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</row>
    <row r="30" spans="2:38" ht="18.75" customHeight="1">
      <c r="B30" s="31">
        <v>20</v>
      </c>
      <c r="C30" s="32" t="s">
        <v>279</v>
      </c>
      <c r="D30" s="33" t="s">
        <v>280</v>
      </c>
      <c r="E30" s="34" t="s">
        <v>198</v>
      </c>
      <c r="F30" s="35" t="s">
        <v>281</v>
      </c>
      <c r="G30" s="32" t="s">
        <v>75</v>
      </c>
      <c r="H30" s="36">
        <v>9</v>
      </c>
      <c r="I30" s="36">
        <v>9</v>
      </c>
      <c r="J30" s="36" t="s">
        <v>30</v>
      </c>
      <c r="K30" s="36" t="s">
        <v>30</v>
      </c>
      <c r="L30" s="44"/>
      <c r="M30" s="44"/>
      <c r="N30" s="44"/>
      <c r="O30" s="36">
        <v>6</v>
      </c>
      <c r="P30" s="39">
        <f>ROUND(SUMPRODUCT(H30:O30,$H$10:$O$10)/100,1)</f>
        <v>7.2</v>
      </c>
      <c r="Q30" s="40" t="str">
        <f t="shared" si="0"/>
        <v>B</v>
      </c>
      <c r="R30" s="41" t="str">
        <f t="shared" si="1"/>
        <v>Khá</v>
      </c>
      <c r="S30" s="42" t="str">
        <f t="shared" si="2"/>
        <v/>
      </c>
      <c r="T30" s="43"/>
      <c r="U30" s="3"/>
      <c r="V30" s="30"/>
      <c r="W30" s="81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</row>
    <row r="31" spans="2:38" ht="18.75" customHeight="1">
      <c r="B31" s="31">
        <v>21</v>
      </c>
      <c r="C31" s="32" t="s">
        <v>199</v>
      </c>
      <c r="D31" s="33" t="s">
        <v>200</v>
      </c>
      <c r="E31" s="34" t="s">
        <v>201</v>
      </c>
      <c r="F31" s="35" t="s">
        <v>282</v>
      </c>
      <c r="G31" s="32" t="s">
        <v>114</v>
      </c>
      <c r="H31" s="36">
        <v>9</v>
      </c>
      <c r="I31" s="36">
        <v>8.5</v>
      </c>
      <c r="J31" s="36" t="s">
        <v>30</v>
      </c>
      <c r="K31" s="36" t="s">
        <v>30</v>
      </c>
      <c r="L31" s="44"/>
      <c r="M31" s="44"/>
      <c r="N31" s="44"/>
      <c r="O31" s="36">
        <v>8.5</v>
      </c>
      <c r="P31" s="39">
        <f>ROUND(SUMPRODUCT(H31:O31,$H$10:$O$10)/100,1)</f>
        <v>8.6</v>
      </c>
      <c r="Q31" s="40" t="str">
        <f t="shared" si="0"/>
        <v>A</v>
      </c>
      <c r="R31" s="41" t="str">
        <f t="shared" si="1"/>
        <v>Giỏi</v>
      </c>
      <c r="S31" s="42" t="str">
        <f t="shared" si="2"/>
        <v/>
      </c>
      <c r="T31" s="43"/>
      <c r="U31" s="3"/>
      <c r="V31" s="30"/>
      <c r="W31" s="81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</row>
    <row r="32" spans="2:38" ht="18.75" customHeight="1">
      <c r="B32" s="31">
        <v>22</v>
      </c>
      <c r="C32" s="32" t="s">
        <v>136</v>
      </c>
      <c r="D32" s="33" t="s">
        <v>137</v>
      </c>
      <c r="E32" s="34" t="s">
        <v>138</v>
      </c>
      <c r="F32" s="35" t="s">
        <v>283</v>
      </c>
      <c r="G32" s="32" t="s">
        <v>67</v>
      </c>
      <c r="H32" s="36">
        <v>9</v>
      </c>
      <c r="I32" s="36">
        <v>10</v>
      </c>
      <c r="J32" s="36" t="s">
        <v>30</v>
      </c>
      <c r="K32" s="36" t="s">
        <v>30</v>
      </c>
      <c r="L32" s="44"/>
      <c r="M32" s="44"/>
      <c r="N32" s="44"/>
      <c r="O32" s="36">
        <v>7</v>
      </c>
      <c r="P32" s="39">
        <f>ROUND(SUMPRODUCT(H32:O32,$H$10:$O$10)/100,1)</f>
        <v>8.1</v>
      </c>
      <c r="Q32" s="40" t="str">
        <f t="shared" si="0"/>
        <v>B+</v>
      </c>
      <c r="R32" s="41" t="str">
        <f t="shared" si="1"/>
        <v>Khá</v>
      </c>
      <c r="S32" s="42" t="str">
        <f t="shared" si="2"/>
        <v/>
      </c>
      <c r="T32" s="43"/>
      <c r="U32" s="3"/>
      <c r="V32" s="30"/>
      <c r="W32" s="81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</row>
    <row r="33" spans="1:38" ht="18.75" customHeight="1">
      <c r="B33" s="31">
        <v>23</v>
      </c>
      <c r="C33" s="32" t="s">
        <v>284</v>
      </c>
      <c r="D33" s="33" t="s">
        <v>285</v>
      </c>
      <c r="E33" s="34" t="s">
        <v>161</v>
      </c>
      <c r="F33" s="35" t="s">
        <v>286</v>
      </c>
      <c r="G33" s="32" t="s">
        <v>67</v>
      </c>
      <c r="H33" s="36">
        <v>9.5</v>
      </c>
      <c r="I33" s="36">
        <v>10</v>
      </c>
      <c r="J33" s="36" t="s">
        <v>30</v>
      </c>
      <c r="K33" s="36" t="s">
        <v>30</v>
      </c>
      <c r="L33" s="44"/>
      <c r="M33" s="44"/>
      <c r="N33" s="44"/>
      <c r="O33" s="36">
        <v>8.5</v>
      </c>
      <c r="P33" s="39">
        <f>ROUND(SUMPRODUCT(H33:O33,$H$10:$O$10)/100,1)</f>
        <v>9.1</v>
      </c>
      <c r="Q33" s="40" t="str">
        <f t="shared" si="0"/>
        <v>A+</v>
      </c>
      <c r="R33" s="41" t="str">
        <f t="shared" si="1"/>
        <v>Giỏi</v>
      </c>
      <c r="S33" s="42" t="str">
        <f t="shared" si="2"/>
        <v/>
      </c>
      <c r="T33" s="43"/>
      <c r="U33" s="3"/>
      <c r="V33" s="30"/>
      <c r="W33" s="81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</row>
    <row r="34" spans="1:38" ht="18.75" customHeight="1">
      <c r="B34" s="31">
        <v>24</v>
      </c>
      <c r="C34" s="32" t="s">
        <v>287</v>
      </c>
      <c r="D34" s="33" t="s">
        <v>288</v>
      </c>
      <c r="E34" s="34" t="s">
        <v>205</v>
      </c>
      <c r="F34" s="35" t="s">
        <v>289</v>
      </c>
      <c r="G34" s="32" t="s">
        <v>114</v>
      </c>
      <c r="H34" s="36">
        <v>9</v>
      </c>
      <c r="I34" s="36">
        <v>8.5</v>
      </c>
      <c r="J34" s="36" t="s">
        <v>30</v>
      </c>
      <c r="K34" s="36" t="s">
        <v>30</v>
      </c>
      <c r="L34" s="44"/>
      <c r="M34" s="44"/>
      <c r="N34" s="44"/>
      <c r="O34" s="36">
        <v>8</v>
      </c>
      <c r="P34" s="39">
        <f>ROUND(SUMPRODUCT(H34:O34,$H$10:$O$10)/100,1)</f>
        <v>8.3000000000000007</v>
      </c>
      <c r="Q34" s="40" t="str">
        <f t="shared" si="0"/>
        <v>B+</v>
      </c>
      <c r="R34" s="41" t="str">
        <f t="shared" si="1"/>
        <v>Khá</v>
      </c>
      <c r="S34" s="42" t="str">
        <f t="shared" si="2"/>
        <v/>
      </c>
      <c r="T34" s="43"/>
      <c r="U34" s="3"/>
      <c r="V34" s="30"/>
      <c r="W34" s="81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</row>
    <row r="35" spans="1:38" ht="18.75" customHeight="1">
      <c r="B35" s="31">
        <v>25</v>
      </c>
      <c r="C35" s="32" t="s">
        <v>290</v>
      </c>
      <c r="D35" s="33" t="s">
        <v>210</v>
      </c>
      <c r="E35" s="34" t="s">
        <v>205</v>
      </c>
      <c r="F35" s="35" t="s">
        <v>291</v>
      </c>
      <c r="G35" s="32" t="s">
        <v>82</v>
      </c>
      <c r="H35" s="36">
        <v>9</v>
      </c>
      <c r="I35" s="36">
        <v>9</v>
      </c>
      <c r="J35" s="36" t="s">
        <v>30</v>
      </c>
      <c r="K35" s="36" t="s">
        <v>30</v>
      </c>
      <c r="L35" s="44"/>
      <c r="M35" s="44"/>
      <c r="N35" s="44"/>
      <c r="O35" s="36">
        <v>8</v>
      </c>
      <c r="P35" s="39">
        <f>ROUND(SUMPRODUCT(H35:O35,$H$10:$O$10)/100,1)</f>
        <v>8.4</v>
      </c>
      <c r="Q35" s="40" t="str">
        <f t="shared" si="0"/>
        <v>B+</v>
      </c>
      <c r="R35" s="41" t="str">
        <f t="shared" si="1"/>
        <v>Khá</v>
      </c>
      <c r="S35" s="42" t="str">
        <f t="shared" si="2"/>
        <v/>
      </c>
      <c r="T35" s="43"/>
      <c r="U35" s="3"/>
      <c r="V35" s="30"/>
      <c r="W35" s="81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</row>
    <row r="36" spans="1:38" ht="18.75" customHeight="1">
      <c r="B36" s="31">
        <v>26</v>
      </c>
      <c r="C36" s="32" t="s">
        <v>204</v>
      </c>
      <c r="D36" s="33" t="s">
        <v>92</v>
      </c>
      <c r="E36" s="34" t="s">
        <v>205</v>
      </c>
      <c r="F36" s="35" t="s">
        <v>292</v>
      </c>
      <c r="G36" s="32" t="s">
        <v>82</v>
      </c>
      <c r="H36" s="36">
        <v>9</v>
      </c>
      <c r="I36" s="36">
        <v>8.5</v>
      </c>
      <c r="J36" s="36" t="s">
        <v>30</v>
      </c>
      <c r="K36" s="36" t="s">
        <v>30</v>
      </c>
      <c r="L36" s="44"/>
      <c r="M36" s="44"/>
      <c r="N36" s="44"/>
      <c r="O36" s="36">
        <v>9</v>
      </c>
      <c r="P36" s="39">
        <f>ROUND(SUMPRODUCT(H36:O36,$H$10:$O$10)/100,1)</f>
        <v>8.9</v>
      </c>
      <c r="Q36" s="40" t="str">
        <f t="shared" si="0"/>
        <v>A</v>
      </c>
      <c r="R36" s="41" t="str">
        <f t="shared" si="1"/>
        <v>Giỏi</v>
      </c>
      <c r="S36" s="42" t="str">
        <f t="shared" si="2"/>
        <v/>
      </c>
      <c r="T36" s="43"/>
      <c r="U36" s="3"/>
      <c r="V36" s="30"/>
      <c r="W36" s="81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</row>
    <row r="37" spans="1:38" ht="18.75" customHeight="1">
      <c r="B37" s="31">
        <v>27</v>
      </c>
      <c r="C37" s="32" t="s">
        <v>212</v>
      </c>
      <c r="D37" s="33" t="s">
        <v>213</v>
      </c>
      <c r="E37" s="34" t="s">
        <v>214</v>
      </c>
      <c r="F37" s="35" t="s">
        <v>293</v>
      </c>
      <c r="G37" s="32" t="s">
        <v>114</v>
      </c>
      <c r="H37" s="36">
        <v>9</v>
      </c>
      <c r="I37" s="36">
        <v>8.5</v>
      </c>
      <c r="J37" s="36" t="s">
        <v>30</v>
      </c>
      <c r="K37" s="36" t="s">
        <v>30</v>
      </c>
      <c r="L37" s="44"/>
      <c r="M37" s="44"/>
      <c r="N37" s="44"/>
      <c r="O37" s="36">
        <v>9</v>
      </c>
      <c r="P37" s="39">
        <f>ROUND(SUMPRODUCT(H37:O37,$H$10:$O$10)/100,1)</f>
        <v>8.9</v>
      </c>
      <c r="Q37" s="40" t="str">
        <f t="shared" si="0"/>
        <v>A</v>
      </c>
      <c r="R37" s="41" t="str">
        <f t="shared" si="1"/>
        <v>Giỏi</v>
      </c>
      <c r="S37" s="42" t="str">
        <f t="shared" si="2"/>
        <v/>
      </c>
      <c r="T37" s="43"/>
      <c r="U37" s="3"/>
      <c r="V37" s="30"/>
      <c r="W37" s="81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</row>
    <row r="38" spans="1:38" ht="18.75" customHeight="1">
      <c r="B38" s="31">
        <v>28</v>
      </c>
      <c r="C38" s="32" t="s">
        <v>294</v>
      </c>
      <c r="D38" s="33" t="s">
        <v>295</v>
      </c>
      <c r="E38" s="34" t="s">
        <v>296</v>
      </c>
      <c r="F38" s="35" t="s">
        <v>297</v>
      </c>
      <c r="G38" s="32" t="s">
        <v>82</v>
      </c>
      <c r="H38" s="36">
        <v>9</v>
      </c>
      <c r="I38" s="36">
        <v>9</v>
      </c>
      <c r="J38" s="36" t="s">
        <v>30</v>
      </c>
      <c r="K38" s="36" t="s">
        <v>30</v>
      </c>
      <c r="L38" s="44"/>
      <c r="M38" s="44"/>
      <c r="N38" s="44"/>
      <c r="O38" s="36">
        <v>8</v>
      </c>
      <c r="P38" s="39">
        <f>ROUND(SUMPRODUCT(H38:O38,$H$10:$O$10)/100,1)</f>
        <v>8.4</v>
      </c>
      <c r="Q38" s="40" t="str">
        <f t="shared" si="0"/>
        <v>B+</v>
      </c>
      <c r="R38" s="41" t="str">
        <f t="shared" si="1"/>
        <v>Khá</v>
      </c>
      <c r="S38" s="42" t="str">
        <f t="shared" si="2"/>
        <v/>
      </c>
      <c r="T38" s="43"/>
      <c r="U38" s="3"/>
      <c r="V38" s="30"/>
      <c r="W38" s="81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</row>
    <row r="39" spans="1:38" ht="18.75" customHeight="1">
      <c r="B39" s="31">
        <v>29</v>
      </c>
      <c r="C39" s="32" t="s">
        <v>298</v>
      </c>
      <c r="D39" s="33" t="s">
        <v>299</v>
      </c>
      <c r="E39" s="34" t="s">
        <v>300</v>
      </c>
      <c r="F39" s="35" t="s">
        <v>301</v>
      </c>
      <c r="G39" s="32" t="s">
        <v>82</v>
      </c>
      <c r="H39" s="36">
        <v>9</v>
      </c>
      <c r="I39" s="36">
        <v>8.5</v>
      </c>
      <c r="J39" s="36" t="s">
        <v>30</v>
      </c>
      <c r="K39" s="36" t="s">
        <v>30</v>
      </c>
      <c r="L39" s="44"/>
      <c r="M39" s="44"/>
      <c r="N39" s="44"/>
      <c r="O39" s="36">
        <v>7.5</v>
      </c>
      <c r="P39" s="39">
        <f>ROUND(SUMPRODUCT(H39:O39,$H$10:$O$10)/100,1)</f>
        <v>8</v>
      </c>
      <c r="Q39" s="40" t="str">
        <f t="shared" si="0"/>
        <v>B+</v>
      </c>
      <c r="R39" s="41" t="str">
        <f t="shared" si="1"/>
        <v>Khá</v>
      </c>
      <c r="S39" s="42" t="str">
        <f t="shared" si="2"/>
        <v/>
      </c>
      <c r="T39" s="43"/>
      <c r="U39" s="3"/>
      <c r="V39" s="30"/>
      <c r="W39" s="81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</row>
    <row r="40" spans="1:38" ht="18.75" customHeight="1">
      <c r="B40" s="31">
        <v>30</v>
      </c>
      <c r="C40" s="32" t="s">
        <v>302</v>
      </c>
      <c r="D40" s="33" t="s">
        <v>303</v>
      </c>
      <c r="E40" s="34" t="s">
        <v>304</v>
      </c>
      <c r="F40" s="35" t="s">
        <v>305</v>
      </c>
      <c r="G40" s="32" t="s">
        <v>82</v>
      </c>
      <c r="H40" s="36">
        <v>8</v>
      </c>
      <c r="I40" s="36">
        <v>10</v>
      </c>
      <c r="J40" s="36" t="s">
        <v>30</v>
      </c>
      <c r="K40" s="36" t="s">
        <v>30</v>
      </c>
      <c r="L40" s="44"/>
      <c r="M40" s="44"/>
      <c r="N40" s="44"/>
      <c r="O40" s="36">
        <v>7</v>
      </c>
      <c r="P40" s="39">
        <f>ROUND(SUMPRODUCT(H40:O40,$H$10:$O$10)/100,1)</f>
        <v>8</v>
      </c>
      <c r="Q40" s="40" t="str">
        <f t="shared" si="0"/>
        <v>B+</v>
      </c>
      <c r="R40" s="41" t="str">
        <f t="shared" si="1"/>
        <v>Khá</v>
      </c>
      <c r="S40" s="42" t="str">
        <f t="shared" si="2"/>
        <v/>
      </c>
      <c r="T40" s="43"/>
      <c r="U40" s="3"/>
      <c r="V40" s="30"/>
      <c r="W40" s="81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</row>
    <row r="41" spans="1:38" ht="18.75" customHeight="1">
      <c r="B41" s="31">
        <v>31</v>
      </c>
      <c r="C41" s="32" t="s">
        <v>142</v>
      </c>
      <c r="D41" s="33" t="s">
        <v>143</v>
      </c>
      <c r="E41" s="34" t="s">
        <v>93</v>
      </c>
      <c r="F41" s="35" t="s">
        <v>306</v>
      </c>
      <c r="G41" s="32" t="s">
        <v>82</v>
      </c>
      <c r="H41" s="36">
        <v>9</v>
      </c>
      <c r="I41" s="36">
        <v>9</v>
      </c>
      <c r="J41" s="36" t="s">
        <v>30</v>
      </c>
      <c r="K41" s="36" t="s">
        <v>30</v>
      </c>
      <c r="L41" s="44"/>
      <c r="M41" s="44"/>
      <c r="N41" s="44"/>
      <c r="O41" s="36">
        <v>8.5</v>
      </c>
      <c r="P41" s="39">
        <f>ROUND(SUMPRODUCT(H41:O41,$H$10:$O$10)/100,1)</f>
        <v>8.6999999999999993</v>
      </c>
      <c r="Q41" s="40" t="str">
        <f t="shared" si="0"/>
        <v>A</v>
      </c>
      <c r="R41" s="41" t="str">
        <f t="shared" si="1"/>
        <v>Giỏi</v>
      </c>
      <c r="S41" s="42" t="str">
        <f t="shared" si="2"/>
        <v/>
      </c>
      <c r="T41" s="43"/>
      <c r="U41" s="3"/>
      <c r="V41" s="30"/>
      <c r="W41" s="81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</row>
    <row r="42" spans="1:38" ht="18.75" customHeight="1">
      <c r="B42" s="31">
        <v>32</v>
      </c>
      <c r="C42" s="32" t="s">
        <v>307</v>
      </c>
      <c r="D42" s="33" t="s">
        <v>160</v>
      </c>
      <c r="E42" s="34" t="s">
        <v>308</v>
      </c>
      <c r="F42" s="35" t="s">
        <v>309</v>
      </c>
      <c r="G42" s="32" t="s">
        <v>67</v>
      </c>
      <c r="H42" s="36">
        <v>9</v>
      </c>
      <c r="I42" s="36">
        <v>9</v>
      </c>
      <c r="J42" s="36" t="s">
        <v>30</v>
      </c>
      <c r="K42" s="36" t="s">
        <v>30</v>
      </c>
      <c r="L42" s="44"/>
      <c r="M42" s="44"/>
      <c r="N42" s="44"/>
      <c r="O42" s="36">
        <v>8</v>
      </c>
      <c r="P42" s="39">
        <f>ROUND(SUMPRODUCT(H42:O42,$H$10:$O$10)/100,1)</f>
        <v>8.4</v>
      </c>
      <c r="Q42" s="40" t="str">
        <f t="shared" si="0"/>
        <v>B+</v>
      </c>
      <c r="R42" s="41" t="str">
        <f t="shared" si="1"/>
        <v>Khá</v>
      </c>
      <c r="S42" s="42" t="str">
        <f t="shared" si="2"/>
        <v/>
      </c>
      <c r="T42" s="43"/>
      <c r="U42" s="3"/>
      <c r="V42" s="30"/>
      <c r="W42" s="81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</row>
    <row r="43" spans="1:38" ht="18.75" customHeight="1">
      <c r="B43" s="31">
        <v>33</v>
      </c>
      <c r="C43" s="32" t="s">
        <v>310</v>
      </c>
      <c r="D43" s="33" t="s">
        <v>213</v>
      </c>
      <c r="E43" s="34" t="s">
        <v>311</v>
      </c>
      <c r="F43" s="35" t="s">
        <v>312</v>
      </c>
      <c r="G43" s="32" t="s">
        <v>114</v>
      </c>
      <c r="H43" s="36">
        <v>0</v>
      </c>
      <c r="I43" s="36">
        <v>0</v>
      </c>
      <c r="J43" s="36" t="s">
        <v>30</v>
      </c>
      <c r="K43" s="36" t="s">
        <v>30</v>
      </c>
      <c r="L43" s="44"/>
      <c r="M43" s="44"/>
      <c r="N43" s="44"/>
      <c r="O43" s="36" t="s">
        <v>30</v>
      </c>
      <c r="P43" s="39">
        <f>ROUND(SUMPRODUCT(H43:O43,$H$10:$O$10)/100,1)</f>
        <v>0</v>
      </c>
      <c r="Q43" s="40" t="str">
        <f t="shared" si="0"/>
        <v>F</v>
      </c>
      <c r="R43" s="41" t="str">
        <f t="shared" si="1"/>
        <v>Kém</v>
      </c>
      <c r="S43" s="42" t="str">
        <f t="shared" si="2"/>
        <v>Không đủ ĐKDT</v>
      </c>
      <c r="T43" s="43"/>
      <c r="U43" s="3"/>
      <c r="V43" s="30"/>
      <c r="W43" s="81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Học lại</v>
      </c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</row>
    <row r="44" spans="1:38" ht="18.75" customHeight="1">
      <c r="B44" s="31">
        <v>34</v>
      </c>
      <c r="C44" s="32" t="s">
        <v>313</v>
      </c>
      <c r="D44" s="33" t="s">
        <v>314</v>
      </c>
      <c r="E44" s="34" t="s">
        <v>315</v>
      </c>
      <c r="F44" s="35" t="s">
        <v>316</v>
      </c>
      <c r="G44" s="32" t="s">
        <v>82</v>
      </c>
      <c r="H44" s="36">
        <v>9</v>
      </c>
      <c r="I44" s="36">
        <v>8.5</v>
      </c>
      <c r="J44" s="36" t="s">
        <v>30</v>
      </c>
      <c r="K44" s="36" t="s">
        <v>30</v>
      </c>
      <c r="L44" s="44"/>
      <c r="M44" s="44"/>
      <c r="N44" s="44"/>
      <c r="O44" s="36">
        <v>8.5</v>
      </c>
      <c r="P44" s="39">
        <f>ROUND(SUMPRODUCT(H44:O44,$H$10:$O$10)/100,1)</f>
        <v>8.6</v>
      </c>
      <c r="Q44" s="40" t="str">
        <f t="shared" si="0"/>
        <v>A</v>
      </c>
      <c r="R44" s="41" t="str">
        <f t="shared" si="1"/>
        <v>Giỏi</v>
      </c>
      <c r="S44" s="42" t="str">
        <f t="shared" si="2"/>
        <v/>
      </c>
      <c r="T44" s="43"/>
      <c r="U44" s="3"/>
      <c r="V44" s="30"/>
      <c r="W44" s="81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</row>
    <row r="45" spans="1:38" ht="18.75" customHeight="1">
      <c r="B45" s="31">
        <v>35</v>
      </c>
      <c r="C45" s="32" t="s">
        <v>317</v>
      </c>
      <c r="D45" s="33" t="s">
        <v>166</v>
      </c>
      <c r="E45" s="34" t="s">
        <v>81</v>
      </c>
      <c r="F45" s="35" t="s">
        <v>318</v>
      </c>
      <c r="G45" s="32" t="s">
        <v>114</v>
      </c>
      <c r="H45" s="36">
        <v>9</v>
      </c>
      <c r="I45" s="36">
        <v>9</v>
      </c>
      <c r="J45" s="36" t="s">
        <v>30</v>
      </c>
      <c r="K45" s="36" t="s">
        <v>30</v>
      </c>
      <c r="L45" s="44"/>
      <c r="M45" s="44"/>
      <c r="N45" s="44"/>
      <c r="O45" s="36">
        <v>8.5</v>
      </c>
      <c r="P45" s="39">
        <f>ROUND(SUMPRODUCT(H45:O45,$H$10:$O$10)/100,1)</f>
        <v>8.6999999999999993</v>
      </c>
      <c r="Q45" s="40" t="str">
        <f t="shared" si="0"/>
        <v>A</v>
      </c>
      <c r="R45" s="41" t="str">
        <f t="shared" si="1"/>
        <v>Giỏi</v>
      </c>
      <c r="S45" s="42" t="str">
        <f t="shared" si="2"/>
        <v/>
      </c>
      <c r="T45" s="43"/>
      <c r="U45" s="3"/>
      <c r="V45" s="30"/>
      <c r="W45" s="81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</row>
    <row r="46" spans="1:38" ht="18.75" customHeight="1">
      <c r="B46" s="31">
        <v>36</v>
      </c>
      <c r="C46" s="32" t="s">
        <v>165</v>
      </c>
      <c r="D46" s="33" t="s">
        <v>166</v>
      </c>
      <c r="E46" s="34" t="s">
        <v>81</v>
      </c>
      <c r="F46" s="35" t="s">
        <v>319</v>
      </c>
      <c r="G46" s="32" t="s">
        <v>82</v>
      </c>
      <c r="H46" s="36">
        <v>9</v>
      </c>
      <c r="I46" s="36">
        <v>8.5</v>
      </c>
      <c r="J46" s="36" t="s">
        <v>30</v>
      </c>
      <c r="K46" s="36" t="s">
        <v>30</v>
      </c>
      <c r="L46" s="44"/>
      <c r="M46" s="44"/>
      <c r="N46" s="44"/>
      <c r="O46" s="36">
        <v>8</v>
      </c>
      <c r="P46" s="39">
        <f>ROUND(SUMPRODUCT(H46:O46,$H$10:$O$10)/100,1)</f>
        <v>8.3000000000000007</v>
      </c>
      <c r="Q46" s="40" t="str">
        <f t="shared" si="0"/>
        <v>B+</v>
      </c>
      <c r="R46" s="41" t="str">
        <f t="shared" si="1"/>
        <v>Khá</v>
      </c>
      <c r="S46" s="42" t="str">
        <f t="shared" si="2"/>
        <v/>
      </c>
      <c r="T46" s="43"/>
      <c r="U46" s="3"/>
      <c r="V46" s="30"/>
      <c r="W46" s="81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9"/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</row>
    <row r="47" spans="1:38" ht="18.75" customHeight="1">
      <c r="B47" s="31">
        <v>37</v>
      </c>
      <c r="C47" s="32" t="s">
        <v>222</v>
      </c>
      <c r="D47" s="33" t="s">
        <v>223</v>
      </c>
      <c r="E47" s="34" t="s">
        <v>224</v>
      </c>
      <c r="F47" s="35" t="s">
        <v>264</v>
      </c>
      <c r="G47" s="32" t="s">
        <v>67</v>
      </c>
      <c r="H47" s="36">
        <v>9</v>
      </c>
      <c r="I47" s="36">
        <v>8.5</v>
      </c>
      <c r="J47" s="36" t="s">
        <v>30</v>
      </c>
      <c r="K47" s="36" t="s">
        <v>30</v>
      </c>
      <c r="L47" s="44"/>
      <c r="M47" s="44"/>
      <c r="N47" s="44"/>
      <c r="O47" s="36">
        <v>8</v>
      </c>
      <c r="P47" s="39">
        <f>ROUND(SUMPRODUCT(H47:O47,$H$10:$O$10)/100,1)</f>
        <v>8.3000000000000007</v>
      </c>
      <c r="Q47" s="40" t="str">
        <f t="shared" si="0"/>
        <v>B+</v>
      </c>
      <c r="R47" s="41" t="str">
        <f t="shared" si="1"/>
        <v>Khá</v>
      </c>
      <c r="S47" s="42" t="str">
        <f t="shared" si="2"/>
        <v/>
      </c>
      <c r="T47" s="43"/>
      <c r="U47" s="3"/>
      <c r="V47" s="30"/>
      <c r="W47" s="81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</row>
    <row r="48" spans="1:38" ht="9" customHeight="1">
      <c r="A48" s="2"/>
      <c r="B48" s="45"/>
      <c r="C48" s="46"/>
      <c r="D48" s="46"/>
      <c r="E48" s="47"/>
      <c r="F48" s="47"/>
      <c r="G48" s="47"/>
      <c r="H48" s="48"/>
      <c r="I48" s="49"/>
      <c r="J48" s="49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3"/>
    </row>
    <row r="49" spans="1:38" ht="16.8">
      <c r="A49" s="2"/>
      <c r="B49" s="127" t="s">
        <v>31</v>
      </c>
      <c r="C49" s="127"/>
      <c r="D49" s="46"/>
      <c r="E49" s="47"/>
      <c r="F49" s="47"/>
      <c r="G49" s="47"/>
      <c r="H49" s="48"/>
      <c r="I49" s="49"/>
      <c r="J49" s="49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3"/>
    </row>
    <row r="50" spans="1:38" ht="16.5" customHeight="1">
      <c r="A50" s="2"/>
      <c r="B50" s="51" t="s">
        <v>32</v>
      </c>
      <c r="C50" s="51"/>
      <c r="D50" s="52">
        <f>+$Z$9</f>
        <v>37</v>
      </c>
      <c r="E50" s="53" t="s">
        <v>33</v>
      </c>
      <c r="F50" s="119" t="s">
        <v>34</v>
      </c>
      <c r="G50" s="119"/>
      <c r="H50" s="119"/>
      <c r="I50" s="119"/>
      <c r="J50" s="119"/>
      <c r="K50" s="119"/>
      <c r="L50" s="119"/>
      <c r="M50" s="119"/>
      <c r="N50" s="119"/>
      <c r="O50" s="54">
        <f>$Z$9 -COUNTIF($S$10:$S$227,"Vắng") -COUNTIF($S$10:$S$227,"Vắng có phép") - COUNTIF($S$10:$S$227,"Đình chỉ thi") - COUNTIF($S$10:$S$227,"Không đủ ĐKDT")</f>
        <v>36</v>
      </c>
      <c r="P50" s="54"/>
      <c r="Q50" s="54"/>
      <c r="R50" s="55"/>
      <c r="S50" s="56" t="s">
        <v>33</v>
      </c>
      <c r="T50" s="55"/>
      <c r="U50" s="3"/>
    </row>
    <row r="51" spans="1:38" ht="16.5" customHeight="1">
      <c r="A51" s="2"/>
      <c r="B51" s="51" t="s">
        <v>35</v>
      </c>
      <c r="C51" s="51"/>
      <c r="D51" s="52">
        <f>+$AK$9</f>
        <v>36</v>
      </c>
      <c r="E51" s="53" t="s">
        <v>33</v>
      </c>
      <c r="F51" s="119" t="s">
        <v>36</v>
      </c>
      <c r="G51" s="119"/>
      <c r="H51" s="119"/>
      <c r="I51" s="119"/>
      <c r="J51" s="119"/>
      <c r="K51" s="119"/>
      <c r="L51" s="119"/>
      <c r="M51" s="119"/>
      <c r="N51" s="119"/>
      <c r="O51" s="57">
        <f>COUNTIF($S$10:$S$103,"Vắng")</f>
        <v>0</v>
      </c>
      <c r="P51" s="57"/>
      <c r="Q51" s="57"/>
      <c r="R51" s="58"/>
      <c r="S51" s="56" t="s">
        <v>33</v>
      </c>
      <c r="T51" s="58"/>
      <c r="U51" s="3"/>
    </row>
    <row r="52" spans="1:38" ht="16.5" customHeight="1">
      <c r="A52" s="2"/>
      <c r="B52" s="51" t="s">
        <v>50</v>
      </c>
      <c r="C52" s="51"/>
      <c r="D52" s="67">
        <f>COUNTIF(W11:W47,"Học lại")</f>
        <v>1</v>
      </c>
      <c r="E52" s="53" t="s">
        <v>33</v>
      </c>
      <c r="F52" s="119" t="s">
        <v>51</v>
      </c>
      <c r="G52" s="119"/>
      <c r="H52" s="119"/>
      <c r="I52" s="119"/>
      <c r="J52" s="119"/>
      <c r="K52" s="119"/>
      <c r="L52" s="119"/>
      <c r="M52" s="119"/>
      <c r="N52" s="119"/>
      <c r="O52" s="54">
        <f>COUNTIF($S$10:$S$103,"Vắng có phép")</f>
        <v>0</v>
      </c>
      <c r="P52" s="54"/>
      <c r="Q52" s="54"/>
      <c r="R52" s="55"/>
      <c r="S52" s="56" t="s">
        <v>33</v>
      </c>
      <c r="T52" s="55"/>
      <c r="U52" s="3"/>
    </row>
    <row r="53" spans="1:38" ht="3" customHeight="1">
      <c r="A53" s="2"/>
      <c r="B53" s="45"/>
      <c r="C53" s="46"/>
      <c r="D53" s="46"/>
      <c r="E53" s="47"/>
      <c r="F53" s="47"/>
      <c r="G53" s="47"/>
      <c r="H53" s="48"/>
      <c r="I53" s="49"/>
      <c r="J53" s="49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3"/>
    </row>
    <row r="54" spans="1:38">
      <c r="B54" s="89" t="s">
        <v>52</v>
      </c>
      <c r="C54" s="89"/>
      <c r="D54" s="90">
        <f>COUNTIF(W11:W47,"Thi lại")</f>
        <v>0</v>
      </c>
      <c r="E54" s="91" t="s">
        <v>33</v>
      </c>
      <c r="F54" s="3"/>
      <c r="G54" s="3"/>
      <c r="H54" s="3"/>
      <c r="I54" s="3"/>
      <c r="J54" s="128"/>
      <c r="K54" s="128"/>
      <c r="L54" s="128"/>
      <c r="M54" s="128"/>
      <c r="N54" s="128"/>
      <c r="O54" s="128"/>
      <c r="P54" s="128"/>
      <c r="Q54" s="128"/>
      <c r="R54" s="128"/>
      <c r="S54" s="128"/>
      <c r="T54" s="128"/>
      <c r="U54" s="3"/>
    </row>
    <row r="55" spans="1:38" ht="24.75" customHeight="1">
      <c r="B55" s="89"/>
      <c r="C55" s="89"/>
      <c r="D55" s="90"/>
      <c r="E55" s="91"/>
      <c r="F55" s="3"/>
      <c r="G55" s="3"/>
      <c r="H55" s="3"/>
      <c r="I55" s="3"/>
      <c r="J55" s="128" t="s">
        <v>85</v>
      </c>
      <c r="K55" s="128"/>
      <c r="L55" s="128"/>
      <c r="M55" s="128"/>
      <c r="N55" s="128"/>
      <c r="O55" s="128"/>
      <c r="P55" s="128"/>
      <c r="Q55" s="128"/>
      <c r="R55" s="128"/>
      <c r="S55" s="128"/>
      <c r="T55" s="128"/>
      <c r="U55" s="3"/>
    </row>
    <row r="56" spans="1:38">
      <c r="A56" s="59"/>
      <c r="B56" s="129" t="s">
        <v>37</v>
      </c>
      <c r="C56" s="129"/>
      <c r="D56" s="129"/>
      <c r="E56" s="129"/>
      <c r="F56" s="129"/>
      <c r="G56" s="129"/>
      <c r="H56" s="129"/>
      <c r="I56" s="60"/>
      <c r="J56" s="130" t="s">
        <v>38</v>
      </c>
      <c r="K56" s="130"/>
      <c r="L56" s="130"/>
      <c r="M56" s="130"/>
      <c r="N56" s="130"/>
      <c r="O56" s="130"/>
      <c r="P56" s="130"/>
      <c r="Q56" s="130"/>
      <c r="R56" s="130"/>
      <c r="S56" s="130"/>
      <c r="T56" s="130"/>
      <c r="U56" s="3"/>
    </row>
    <row r="57" spans="1:38" ht="4.5" customHeight="1">
      <c r="A57" s="2"/>
      <c r="B57" s="45"/>
      <c r="C57" s="61"/>
      <c r="D57" s="61"/>
      <c r="E57" s="62"/>
      <c r="F57" s="62"/>
      <c r="G57" s="62"/>
      <c r="H57" s="63"/>
      <c r="I57" s="64"/>
      <c r="J57" s="64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38" s="2" customFormat="1">
      <c r="B58" s="129" t="s">
        <v>39</v>
      </c>
      <c r="C58" s="129"/>
      <c r="D58" s="131" t="s">
        <v>40</v>
      </c>
      <c r="E58" s="131"/>
      <c r="F58" s="131"/>
      <c r="G58" s="131"/>
      <c r="H58" s="131"/>
      <c r="I58" s="64"/>
      <c r="J58" s="64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3"/>
      <c r="W58" s="68"/>
      <c r="X58" s="68"/>
      <c r="Y58" s="68"/>
      <c r="Z58" s="68"/>
      <c r="AA58" s="68"/>
      <c r="AB58" s="68"/>
      <c r="AC58" s="68"/>
      <c r="AD58" s="68"/>
      <c r="AE58" s="68"/>
      <c r="AF58" s="68"/>
      <c r="AG58" s="68"/>
      <c r="AH58" s="68"/>
      <c r="AI58" s="68"/>
      <c r="AJ58" s="68"/>
      <c r="AK58" s="68"/>
      <c r="AL58" s="68"/>
    </row>
    <row r="59" spans="1:38" s="2" customFormat="1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W59" s="68"/>
      <c r="X59" s="68"/>
      <c r="Y59" s="68"/>
      <c r="Z59" s="68"/>
      <c r="AA59" s="68"/>
      <c r="AB59" s="68"/>
      <c r="AC59" s="68"/>
      <c r="AD59" s="68"/>
      <c r="AE59" s="68"/>
      <c r="AF59" s="68"/>
      <c r="AG59" s="68"/>
      <c r="AH59" s="68"/>
      <c r="AI59" s="68"/>
      <c r="AJ59" s="68"/>
      <c r="AK59" s="68"/>
      <c r="AL59" s="68"/>
    </row>
    <row r="60" spans="1:38" s="2" customFormat="1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8"/>
      <c r="AK60" s="68"/>
      <c r="AL60" s="68"/>
    </row>
    <row r="61" spans="1:38" s="2" customFormat="1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</row>
    <row r="62" spans="1:38" s="2" customFormat="1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/>
      <c r="AJ62" s="68"/>
      <c r="AK62" s="68"/>
      <c r="AL62" s="68"/>
    </row>
    <row r="63" spans="1:38" s="2" customFormat="1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W63" s="68"/>
      <c r="X63" s="68"/>
      <c r="Y63" s="68"/>
      <c r="Z63" s="68"/>
      <c r="AA63" s="68"/>
      <c r="AB63" s="68"/>
      <c r="AC63" s="68"/>
      <c r="AD63" s="68"/>
      <c r="AE63" s="68"/>
      <c r="AF63" s="68"/>
      <c r="AG63" s="68"/>
      <c r="AH63" s="68"/>
      <c r="AI63" s="68"/>
      <c r="AJ63" s="68"/>
      <c r="AK63" s="68"/>
      <c r="AL63" s="68"/>
    </row>
    <row r="64" spans="1:38" s="2" customFormat="1" ht="18" customHeight="1">
      <c r="A64" s="1"/>
      <c r="B64" s="132" t="s">
        <v>83</v>
      </c>
      <c r="C64" s="132"/>
      <c r="D64" s="132" t="s">
        <v>84</v>
      </c>
      <c r="E64" s="132"/>
      <c r="F64" s="132"/>
      <c r="G64" s="132"/>
      <c r="H64" s="132"/>
      <c r="I64" s="132"/>
      <c r="J64" s="132" t="s">
        <v>41</v>
      </c>
      <c r="K64" s="132"/>
      <c r="L64" s="132"/>
      <c r="M64" s="132"/>
      <c r="N64" s="132"/>
      <c r="O64" s="132"/>
      <c r="P64" s="132"/>
      <c r="Q64" s="132"/>
      <c r="R64" s="132"/>
      <c r="S64" s="132"/>
      <c r="T64" s="132"/>
      <c r="U64" s="3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/>
      <c r="AJ64" s="68"/>
      <c r="AK64" s="68"/>
      <c r="AL64" s="68"/>
    </row>
    <row r="65" spans="1:38" s="2" customFormat="1" ht="4.5" customHeight="1">
      <c r="A65" s="1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/>
      <c r="AJ65" s="68"/>
      <c r="AK65" s="68"/>
      <c r="AL65" s="68"/>
    </row>
  </sheetData>
  <sheetProtection formatCells="0" formatColumns="0" formatRows="0" insertColumns="0" insertRows="0" insertHyperlinks="0" deleteColumns="0" deleteRows="0" sort="0" autoFilter="0" pivotTables="0"/>
  <autoFilter ref="A9:AL47">
    <filterColumn colId="3" showButton="0"/>
  </autoFilter>
  <sortState ref="A11:AM47">
    <sortCondition ref="B11:B47"/>
  </sortState>
  <mergeCells count="52">
    <mergeCell ref="S8:S10"/>
    <mergeCell ref="T8:T10"/>
    <mergeCell ref="H1:K1"/>
    <mergeCell ref="L1:T1"/>
    <mergeCell ref="B2:G2"/>
    <mergeCell ref="H2:T2"/>
    <mergeCell ref="B3:G3"/>
    <mergeCell ref="H3:T3"/>
    <mergeCell ref="AI5:AJ7"/>
    <mergeCell ref="AK5:AL7"/>
    <mergeCell ref="X5:X8"/>
    <mergeCell ref="Y5:Y8"/>
    <mergeCell ref="Z5:Z8"/>
    <mergeCell ref="B10:G10"/>
    <mergeCell ref="B49:C49"/>
    <mergeCell ref="AA5:AD7"/>
    <mergeCell ref="AE5:AF7"/>
    <mergeCell ref="AG5:AH7"/>
    <mergeCell ref="B8:B9"/>
    <mergeCell ref="C8:C9"/>
    <mergeCell ref="D8:E9"/>
    <mergeCell ref="F8:F9"/>
    <mergeCell ref="B6:C6"/>
    <mergeCell ref="G6:N6"/>
    <mergeCell ref="O6:T6"/>
    <mergeCell ref="B5:C5"/>
    <mergeCell ref="D5:N5"/>
    <mergeCell ref="O5:T5"/>
    <mergeCell ref="R8:R9"/>
    <mergeCell ref="P8:P10"/>
    <mergeCell ref="Q8:Q9"/>
    <mergeCell ref="F51:N51"/>
    <mergeCell ref="F52:N52"/>
    <mergeCell ref="J54:T54"/>
    <mergeCell ref="F50:N50"/>
    <mergeCell ref="M8:M9"/>
    <mergeCell ref="N8:N9"/>
    <mergeCell ref="O8:O9"/>
    <mergeCell ref="G8:G9"/>
    <mergeCell ref="H8:H9"/>
    <mergeCell ref="I8:I9"/>
    <mergeCell ref="J8:J9"/>
    <mergeCell ref="K8:K9"/>
    <mergeCell ref="L8:L9"/>
    <mergeCell ref="B64:C64"/>
    <mergeCell ref="D64:I64"/>
    <mergeCell ref="J64:T64"/>
    <mergeCell ref="J55:T55"/>
    <mergeCell ref="B56:H56"/>
    <mergeCell ref="J56:T56"/>
    <mergeCell ref="B58:C58"/>
    <mergeCell ref="D58:H58"/>
  </mergeCells>
  <conditionalFormatting sqref="H11:O47">
    <cfRule type="cellIs" dxfId="25" priority="3" operator="greaterThan">
      <formula>10</formula>
    </cfRule>
  </conditionalFormatting>
  <conditionalFormatting sqref="C1:C1048576">
    <cfRule type="duplicateValues" dxfId="24" priority="1"/>
  </conditionalFormatting>
  <dataValidations disablePrompts="1" count="1">
    <dataValidation allowBlank="1" showInputMessage="1" showErrorMessage="1" errorTitle="Không xóa dữ liệu" error="Không xóa dữ liệu" prompt="Không xóa dữ liệu" sqref="D52 W11:W47 X3:AL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M30"/>
  <sheetViews>
    <sheetView workbookViewId="0">
      <pane ySplit="4" topLeftCell="A5" activePane="bottomLeft" state="frozen"/>
      <selection activeCell="G20" sqref="G20"/>
      <selection pane="bottomLeft" activeCell="G20" sqref="G20"/>
    </sheetView>
  </sheetViews>
  <sheetFormatPr defaultColWidth="9" defaultRowHeight="15.6"/>
  <cols>
    <col min="1" max="1" width="0.6328125" style="1" customWidth="1"/>
    <col min="2" max="2" width="4" style="1" customWidth="1"/>
    <col min="3" max="3" width="10.6328125" style="1" customWidth="1"/>
    <col min="4" max="4" width="11.08984375" style="1" bestFit="1" customWidth="1"/>
    <col min="5" max="5" width="7.90625" style="1" customWidth="1"/>
    <col min="6" max="6" width="9.36328125" style="1" hidden="1" customWidth="1"/>
    <col min="7" max="7" width="10.54296875" style="1" bestFit="1" customWidth="1"/>
    <col min="8" max="9" width="4.36328125" style="1" customWidth="1"/>
    <col min="10" max="11" width="4.36328125" style="1" hidden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9.08984375" style="1" hidden="1" customWidth="1"/>
    <col min="16" max="16" width="4.26953125" style="1" customWidth="1"/>
    <col min="17" max="17" width="6.453125" style="1" customWidth="1"/>
    <col min="18" max="18" width="6.453125" style="1" hidden="1" customWidth="1"/>
    <col min="19" max="19" width="11.90625" style="1" hidden="1" customWidth="1"/>
    <col min="20" max="20" width="13.6328125" style="1" customWidth="1"/>
    <col min="21" max="21" width="5.7265625" style="1" hidden="1" customWidth="1"/>
    <col min="22" max="22" width="6.453125" style="1" customWidth="1"/>
    <col min="23" max="23" width="6.453125" style="2" customWidth="1"/>
    <col min="24" max="24" width="9" style="68"/>
    <col min="25" max="25" width="9.08984375" style="68" bestFit="1" customWidth="1"/>
    <col min="26" max="26" width="9" style="68"/>
    <col min="27" max="27" width="10.36328125" style="68" bestFit="1" customWidth="1"/>
    <col min="28" max="28" width="9.08984375" style="68" bestFit="1" customWidth="1"/>
    <col min="29" max="39" width="9" style="68"/>
    <col min="40" max="16384" width="9" style="1"/>
  </cols>
  <sheetData>
    <row r="1" spans="1:39" ht="25.2" hidden="1">
      <c r="H1" s="100" t="s">
        <v>0</v>
      </c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1:39" ht="27.75" customHeight="1">
      <c r="B2" s="101" t="s">
        <v>1</v>
      </c>
      <c r="C2" s="101"/>
      <c r="D2" s="101"/>
      <c r="E2" s="101"/>
      <c r="F2" s="101"/>
      <c r="G2" s="101"/>
      <c r="H2" s="102" t="s">
        <v>87</v>
      </c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3"/>
    </row>
    <row r="3" spans="1:39" ht="25.5" customHeight="1">
      <c r="B3" s="103" t="s">
        <v>2</v>
      </c>
      <c r="C3" s="103"/>
      <c r="D3" s="103"/>
      <c r="E3" s="103"/>
      <c r="F3" s="103"/>
      <c r="G3" s="103"/>
      <c r="H3" s="104" t="s">
        <v>55</v>
      </c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4"/>
      <c r="W3" s="5"/>
      <c r="AE3" s="69"/>
      <c r="AF3" s="70"/>
      <c r="AG3" s="69"/>
      <c r="AH3" s="69"/>
      <c r="AI3" s="69"/>
      <c r="AJ3" s="70"/>
      <c r="AK3" s="69"/>
    </row>
    <row r="4" spans="1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71"/>
      <c r="AJ4" s="71"/>
    </row>
    <row r="5" spans="1:39" ht="23.25" customHeight="1">
      <c r="B5" s="116" t="s">
        <v>3</v>
      </c>
      <c r="C5" s="116"/>
      <c r="D5" s="117" t="s">
        <v>86</v>
      </c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8" t="s">
        <v>53</v>
      </c>
      <c r="Q5" s="118"/>
      <c r="R5" s="118"/>
      <c r="S5" s="118"/>
      <c r="T5" s="118"/>
      <c r="U5" s="118"/>
      <c r="X5" s="69"/>
      <c r="Y5" s="105" t="s">
        <v>49</v>
      </c>
      <c r="Z5" s="105" t="s">
        <v>9</v>
      </c>
      <c r="AA5" s="105" t="s">
        <v>48</v>
      </c>
      <c r="AB5" s="105" t="s">
        <v>47</v>
      </c>
      <c r="AC5" s="105"/>
      <c r="AD5" s="105"/>
      <c r="AE5" s="105"/>
      <c r="AF5" s="105" t="s">
        <v>46</v>
      </c>
      <c r="AG5" s="105"/>
      <c r="AH5" s="105" t="s">
        <v>44</v>
      </c>
      <c r="AI5" s="105"/>
      <c r="AJ5" s="105" t="s">
        <v>45</v>
      </c>
      <c r="AK5" s="105"/>
      <c r="AL5" s="105" t="s">
        <v>43</v>
      </c>
      <c r="AM5" s="105"/>
    </row>
    <row r="6" spans="1:39" ht="17.25" customHeight="1">
      <c r="B6" s="114" t="s">
        <v>4</v>
      </c>
      <c r="C6" s="114"/>
      <c r="D6" s="9"/>
      <c r="G6" s="115" t="s">
        <v>54</v>
      </c>
      <c r="H6" s="115"/>
      <c r="I6" s="115"/>
      <c r="J6" s="115"/>
      <c r="K6" s="115"/>
      <c r="L6" s="115"/>
      <c r="M6" s="115"/>
      <c r="N6" s="115"/>
      <c r="O6" s="115"/>
      <c r="P6" s="115" t="s">
        <v>42</v>
      </c>
      <c r="Q6" s="115"/>
      <c r="R6" s="115"/>
      <c r="S6" s="115"/>
      <c r="T6" s="115"/>
      <c r="U6" s="115"/>
      <c r="X6" s="69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</row>
    <row r="7" spans="1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5"/>
      <c r="Q7" s="3"/>
      <c r="R7" s="3"/>
      <c r="S7" s="3"/>
      <c r="T7" s="3"/>
      <c r="U7" s="3"/>
      <c r="X7" s="69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</row>
    <row r="8" spans="1:39" ht="44.25" customHeight="1">
      <c r="B8" s="106" t="s">
        <v>5</v>
      </c>
      <c r="C8" s="108" t="s">
        <v>6</v>
      </c>
      <c r="D8" s="110" t="s">
        <v>7</v>
      </c>
      <c r="E8" s="111"/>
      <c r="F8" s="106" t="s">
        <v>8</v>
      </c>
      <c r="G8" s="106" t="s">
        <v>9</v>
      </c>
      <c r="H8" s="122" t="s">
        <v>10</v>
      </c>
      <c r="I8" s="122" t="s">
        <v>11</v>
      </c>
      <c r="J8" s="122" t="s">
        <v>12</v>
      </c>
      <c r="K8" s="122" t="s">
        <v>13</v>
      </c>
      <c r="L8" s="120" t="s">
        <v>14</v>
      </c>
      <c r="M8" s="120" t="s">
        <v>15</v>
      </c>
      <c r="N8" s="120" t="s">
        <v>16</v>
      </c>
      <c r="O8" s="121" t="s">
        <v>17</v>
      </c>
      <c r="P8" s="120" t="s">
        <v>18</v>
      </c>
      <c r="Q8" s="106" t="s">
        <v>19</v>
      </c>
      <c r="R8" s="120" t="s">
        <v>20</v>
      </c>
      <c r="S8" s="106" t="s">
        <v>21</v>
      </c>
      <c r="T8" s="106" t="s">
        <v>22</v>
      </c>
      <c r="U8" s="106" t="s">
        <v>23</v>
      </c>
      <c r="X8" s="69"/>
      <c r="Y8" s="105"/>
      <c r="Z8" s="105"/>
      <c r="AA8" s="105"/>
      <c r="AB8" s="72" t="s">
        <v>24</v>
      </c>
      <c r="AC8" s="72" t="s">
        <v>25</v>
      </c>
      <c r="AD8" s="72" t="s">
        <v>26</v>
      </c>
      <c r="AE8" s="72" t="s">
        <v>27</v>
      </c>
      <c r="AF8" s="72" t="s">
        <v>28</v>
      </c>
      <c r="AG8" s="72" t="s">
        <v>27</v>
      </c>
      <c r="AH8" s="72" t="s">
        <v>28</v>
      </c>
      <c r="AI8" s="72" t="s">
        <v>27</v>
      </c>
      <c r="AJ8" s="72" t="s">
        <v>28</v>
      </c>
      <c r="AK8" s="72" t="s">
        <v>27</v>
      </c>
      <c r="AL8" s="72" t="s">
        <v>28</v>
      </c>
      <c r="AM8" s="73" t="s">
        <v>27</v>
      </c>
    </row>
    <row r="9" spans="1:39" ht="44.25" customHeight="1">
      <c r="B9" s="107"/>
      <c r="C9" s="109"/>
      <c r="D9" s="112"/>
      <c r="E9" s="113"/>
      <c r="F9" s="107"/>
      <c r="G9" s="107"/>
      <c r="H9" s="122"/>
      <c r="I9" s="122"/>
      <c r="J9" s="122"/>
      <c r="K9" s="122"/>
      <c r="L9" s="120"/>
      <c r="M9" s="120"/>
      <c r="N9" s="120"/>
      <c r="O9" s="121"/>
      <c r="P9" s="120"/>
      <c r="Q9" s="123"/>
      <c r="R9" s="120"/>
      <c r="S9" s="107"/>
      <c r="T9" s="123"/>
      <c r="U9" s="123"/>
      <c r="W9" s="12"/>
      <c r="X9" s="69"/>
      <c r="Y9" s="74" t="str">
        <f>+D5</f>
        <v>Thiết kế đồ họa cơ bản</v>
      </c>
      <c r="Z9" s="75" t="str">
        <f>+P5</f>
        <v>Nhóm:  01</v>
      </c>
      <c r="AA9" s="76">
        <f>+$AJ$9+$AL$9+$AH$9</f>
        <v>2</v>
      </c>
      <c r="AB9" s="70">
        <f>COUNTIF($T$10:$T$62,"Khiển trách")</f>
        <v>0</v>
      </c>
      <c r="AC9" s="70">
        <f>COUNTIF($T$10:$T$62,"Cảnh cáo")</f>
        <v>0</v>
      </c>
      <c r="AD9" s="70">
        <f>COUNTIF($T$10:$T$62,"Đình chỉ thi")</f>
        <v>0</v>
      </c>
      <c r="AE9" s="77">
        <f>+($AB$9+$AC$9+$AD$9)/$AA$9*100%</f>
        <v>0</v>
      </c>
      <c r="AF9" s="70">
        <f>SUM(COUNTIF($T$10:$T$60,"Vắng"),COUNTIF($T$10:$T$60,"Vắng có phép"))</f>
        <v>0</v>
      </c>
      <c r="AG9" s="78">
        <f>+$AF$9/$AA$9</f>
        <v>0</v>
      </c>
      <c r="AH9" s="79">
        <f>COUNTIF($X$10:$X$60,"Thi lại")</f>
        <v>0</v>
      </c>
      <c r="AI9" s="78">
        <f>+$AH$9/$AA$9</f>
        <v>0</v>
      </c>
      <c r="AJ9" s="79">
        <f>COUNTIF($X$10:$X$61,"Học lại")</f>
        <v>0</v>
      </c>
      <c r="AK9" s="78">
        <f>+$AJ$9/$AA$9</f>
        <v>0</v>
      </c>
      <c r="AL9" s="70">
        <f>COUNTIF($X$11:$X$61,"Đạt")</f>
        <v>2</v>
      </c>
      <c r="AM9" s="77">
        <f>+$AL$9/$AA$9</f>
        <v>1</v>
      </c>
    </row>
    <row r="10" spans="1:39" ht="14.25" customHeight="1">
      <c r="B10" s="124" t="s">
        <v>29</v>
      </c>
      <c r="C10" s="125"/>
      <c r="D10" s="125"/>
      <c r="E10" s="125"/>
      <c r="F10" s="125"/>
      <c r="G10" s="126"/>
      <c r="H10" s="13">
        <v>10</v>
      </c>
      <c r="I10" s="13">
        <v>30</v>
      </c>
      <c r="J10" s="14"/>
      <c r="K10" s="13"/>
      <c r="L10" s="15"/>
      <c r="M10" s="16"/>
      <c r="N10" s="16"/>
      <c r="O10" s="17"/>
      <c r="P10" s="66">
        <f>100-(H10+I10+J10+K10)</f>
        <v>60</v>
      </c>
      <c r="Q10" s="107"/>
      <c r="R10" s="18"/>
      <c r="S10" s="18"/>
      <c r="T10" s="107"/>
      <c r="U10" s="107"/>
      <c r="X10" s="69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1:39" ht="18.75" customHeight="1">
      <c r="B11" s="19">
        <v>1</v>
      </c>
      <c r="C11" s="20" t="s">
        <v>165</v>
      </c>
      <c r="D11" s="21" t="s">
        <v>166</v>
      </c>
      <c r="E11" s="22" t="s">
        <v>81</v>
      </c>
      <c r="F11" s="23">
        <v>35179</v>
      </c>
      <c r="G11" s="20" t="s">
        <v>82</v>
      </c>
      <c r="H11" s="24">
        <v>10</v>
      </c>
      <c r="I11" s="24">
        <v>8.5</v>
      </c>
      <c r="J11" s="24" t="s">
        <v>30</v>
      </c>
      <c r="K11" s="24" t="s">
        <v>30</v>
      </c>
      <c r="L11" s="25"/>
      <c r="M11" s="25"/>
      <c r="N11" s="25"/>
      <c r="O11" s="87"/>
      <c r="P11" s="26">
        <v>8</v>
      </c>
      <c r="Q11" s="27">
        <f>ROUND(SUMPRODUCT(H11:P11,$H$10:$P$10)/100,1)</f>
        <v>8.4</v>
      </c>
      <c r="R11" s="28" t="str">
        <f t="shared" ref="R11:R12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B+</v>
      </c>
      <c r="S11" s="28" t="str">
        <f t="shared" ref="S11:S12" si="1">IF($Q11&lt;4,"Kém",IF(AND($Q11&gt;=4,$Q11&lt;=5.4),"Trung bình yếu",IF(AND($Q11&gt;=5.5,$Q11&lt;=6.9),"Trung bình",IF(AND($Q11&gt;=7,$Q11&lt;=8.4),"Khá",IF(AND($Q11&gt;=8.5,$Q11&lt;=10),"Giỏi","")))))</f>
        <v>Khá</v>
      </c>
      <c r="T11" s="92" t="str">
        <f>+IF(OR($H11=0,$I11=0,$J11=0,$K11=0),"Không đủ ĐKDT","")</f>
        <v/>
      </c>
      <c r="U11" s="29"/>
      <c r="V11" s="3"/>
      <c r="W11" s="30"/>
      <c r="X11" s="8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1:39" ht="18.75" customHeight="1">
      <c r="B12" s="31">
        <v>2</v>
      </c>
      <c r="C12" s="32" t="s">
        <v>144</v>
      </c>
      <c r="D12" s="33" t="s">
        <v>145</v>
      </c>
      <c r="E12" s="34" t="s">
        <v>81</v>
      </c>
      <c r="F12" s="35">
        <v>34535</v>
      </c>
      <c r="G12" s="32" t="s">
        <v>63</v>
      </c>
      <c r="H12" s="36">
        <v>10</v>
      </c>
      <c r="I12" s="36">
        <v>8</v>
      </c>
      <c r="J12" s="36" t="s">
        <v>30</v>
      </c>
      <c r="K12" s="36" t="s">
        <v>30</v>
      </c>
      <c r="L12" s="37"/>
      <c r="M12" s="37"/>
      <c r="N12" s="37"/>
      <c r="O12" s="88"/>
      <c r="P12" s="38">
        <v>8</v>
      </c>
      <c r="Q12" s="39">
        <f>ROUND(SUMPRODUCT(H12:P12,$H$10:$P$10)/100,1)</f>
        <v>8.1999999999999993</v>
      </c>
      <c r="R12" s="40" t="str">
        <f t="shared" si="0"/>
        <v>B+</v>
      </c>
      <c r="S12" s="41" t="str">
        <f t="shared" si="1"/>
        <v>Khá</v>
      </c>
      <c r="T12" s="42" t="str">
        <f>+IF(OR($H12=0,$I12=0,$J12=0,$K12=0),"Không đủ ĐKDT","")</f>
        <v/>
      </c>
      <c r="U12" s="43"/>
      <c r="V12" s="3"/>
      <c r="W12" s="30"/>
      <c r="X12" s="81" t="str">
        <f t="shared" ref="X12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80"/>
      <c r="Z12" s="80"/>
      <c r="AA12" s="80"/>
      <c r="AB12" s="72"/>
      <c r="AC12" s="72"/>
      <c r="AD12" s="72"/>
      <c r="AE12" s="72"/>
      <c r="AF12" s="71"/>
      <c r="AG12" s="72"/>
      <c r="AH12" s="72"/>
      <c r="AI12" s="72"/>
      <c r="AJ12" s="72"/>
      <c r="AK12" s="72"/>
      <c r="AL12" s="72"/>
      <c r="AM12" s="73"/>
    </row>
    <row r="13" spans="1:39" ht="9" customHeight="1">
      <c r="A13" s="2"/>
      <c r="B13" s="45"/>
      <c r="C13" s="46"/>
      <c r="D13" s="46"/>
      <c r="E13" s="47"/>
      <c r="F13" s="47"/>
      <c r="G13" s="47"/>
      <c r="H13" s="48"/>
      <c r="I13" s="49"/>
      <c r="J13" s="49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3"/>
    </row>
    <row r="14" spans="1:39" ht="16.8">
      <c r="A14" s="2"/>
      <c r="B14" s="127" t="s">
        <v>31</v>
      </c>
      <c r="C14" s="127"/>
      <c r="D14" s="46"/>
      <c r="E14" s="47"/>
      <c r="F14" s="47"/>
      <c r="G14" s="47"/>
      <c r="H14" s="48"/>
      <c r="I14" s="49"/>
      <c r="J14" s="49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3"/>
    </row>
    <row r="15" spans="1:39" ht="16.5" customHeight="1">
      <c r="A15" s="2"/>
      <c r="B15" s="51" t="s">
        <v>32</v>
      </c>
      <c r="C15" s="51"/>
      <c r="D15" s="52">
        <f>+$AA$9</f>
        <v>2</v>
      </c>
      <c r="E15" s="53" t="s">
        <v>33</v>
      </c>
      <c r="F15" s="119" t="s">
        <v>34</v>
      </c>
      <c r="G15" s="119"/>
      <c r="H15" s="119"/>
      <c r="I15" s="119"/>
      <c r="J15" s="119"/>
      <c r="K15" s="119"/>
      <c r="L15" s="119"/>
      <c r="M15" s="119"/>
      <c r="N15" s="119"/>
      <c r="O15" s="119"/>
      <c r="P15" s="54">
        <f>$AA$9 -COUNTIF($T$10:$T$192,"Vắng") -COUNTIF($T$10:$T$192,"Vắng có phép") - COUNTIF($T$10:$T$192,"Đình chỉ thi") - COUNTIF($T$10:$T$192,"Không đủ ĐKDT")</f>
        <v>2</v>
      </c>
      <c r="Q15" s="54"/>
      <c r="R15" s="54"/>
      <c r="S15" s="55"/>
      <c r="T15" s="56" t="s">
        <v>33</v>
      </c>
      <c r="U15" s="55"/>
      <c r="V15" s="3"/>
    </row>
    <row r="16" spans="1:39" ht="16.5" customHeight="1">
      <c r="A16" s="2"/>
      <c r="B16" s="51" t="s">
        <v>35</v>
      </c>
      <c r="C16" s="51"/>
      <c r="D16" s="52">
        <f>+$AL$9</f>
        <v>2</v>
      </c>
      <c r="E16" s="53" t="s">
        <v>33</v>
      </c>
      <c r="F16" s="119" t="s">
        <v>36</v>
      </c>
      <c r="G16" s="119"/>
      <c r="H16" s="119"/>
      <c r="I16" s="119"/>
      <c r="J16" s="119"/>
      <c r="K16" s="119"/>
      <c r="L16" s="119"/>
      <c r="M16" s="119"/>
      <c r="N16" s="119"/>
      <c r="O16" s="119"/>
      <c r="P16" s="57">
        <f>COUNTIF($T$10:$T$68,"Vắng")</f>
        <v>0</v>
      </c>
      <c r="Q16" s="57"/>
      <c r="R16" s="57"/>
      <c r="S16" s="58"/>
      <c r="T16" s="56" t="s">
        <v>33</v>
      </c>
      <c r="U16" s="58"/>
      <c r="V16" s="3"/>
    </row>
    <row r="17" spans="1:39" ht="16.5" customHeight="1">
      <c r="A17" s="2"/>
      <c r="B17" s="51" t="s">
        <v>50</v>
      </c>
      <c r="C17" s="51"/>
      <c r="D17" s="67">
        <f>COUNTIF(X11:X12,"Học lại")</f>
        <v>0</v>
      </c>
      <c r="E17" s="53" t="s">
        <v>33</v>
      </c>
      <c r="F17" s="119" t="s">
        <v>51</v>
      </c>
      <c r="G17" s="119"/>
      <c r="H17" s="119"/>
      <c r="I17" s="119"/>
      <c r="J17" s="119"/>
      <c r="K17" s="119"/>
      <c r="L17" s="119"/>
      <c r="M17" s="119"/>
      <c r="N17" s="119"/>
      <c r="O17" s="119"/>
      <c r="P17" s="54">
        <f>COUNTIF($T$10:$T$68,"Vắng có phép")</f>
        <v>0</v>
      </c>
      <c r="Q17" s="54"/>
      <c r="R17" s="54"/>
      <c r="S17" s="55"/>
      <c r="T17" s="56" t="s">
        <v>33</v>
      </c>
      <c r="U17" s="55"/>
      <c r="V17" s="3"/>
    </row>
    <row r="18" spans="1:39" ht="3" customHeight="1">
      <c r="A18" s="2"/>
      <c r="B18" s="45"/>
      <c r="C18" s="46"/>
      <c r="D18" s="46"/>
      <c r="E18" s="47"/>
      <c r="F18" s="47"/>
      <c r="G18" s="47"/>
      <c r="H18" s="48"/>
      <c r="I18" s="49"/>
      <c r="J18" s="49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3"/>
    </row>
    <row r="19" spans="1:39">
      <c r="B19" s="89" t="s">
        <v>52</v>
      </c>
      <c r="C19" s="89"/>
      <c r="D19" s="90">
        <f>COUNTIF(X11:X12,"Thi lại")</f>
        <v>0</v>
      </c>
      <c r="E19" s="91" t="s">
        <v>33</v>
      </c>
      <c r="F19" s="3"/>
      <c r="G19" s="3"/>
      <c r="H19" s="3"/>
      <c r="I19" s="3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3"/>
    </row>
    <row r="20" spans="1:39" ht="24.75" customHeight="1">
      <c r="B20" s="89"/>
      <c r="C20" s="89"/>
      <c r="D20" s="90"/>
      <c r="E20" s="91"/>
      <c r="F20" s="3"/>
      <c r="G20" s="3"/>
      <c r="H20" s="3"/>
      <c r="I20" s="3"/>
      <c r="J20" s="128" t="s">
        <v>85</v>
      </c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3"/>
    </row>
    <row r="21" spans="1:39">
      <c r="A21" s="59"/>
      <c r="B21" s="129" t="s">
        <v>37</v>
      </c>
      <c r="C21" s="129"/>
      <c r="D21" s="129"/>
      <c r="E21" s="129"/>
      <c r="F21" s="129"/>
      <c r="G21" s="129"/>
      <c r="H21" s="129"/>
      <c r="I21" s="60"/>
      <c r="J21" s="130" t="s">
        <v>38</v>
      </c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3"/>
    </row>
    <row r="22" spans="1:39" ht="4.5" customHeight="1">
      <c r="A22" s="2"/>
      <c r="B22" s="45"/>
      <c r="C22" s="61"/>
      <c r="D22" s="61"/>
      <c r="E22" s="62"/>
      <c r="F22" s="62"/>
      <c r="G22" s="62"/>
      <c r="H22" s="63"/>
      <c r="I22" s="64"/>
      <c r="J22" s="64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</row>
    <row r="23" spans="1:39" s="2" customFormat="1">
      <c r="B23" s="129" t="s">
        <v>39</v>
      </c>
      <c r="C23" s="129"/>
      <c r="D23" s="131" t="s">
        <v>40</v>
      </c>
      <c r="E23" s="131"/>
      <c r="F23" s="131"/>
      <c r="G23" s="131"/>
      <c r="H23" s="131"/>
      <c r="I23" s="64"/>
      <c r="J23" s="64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3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</row>
    <row r="24" spans="1:39" s="2" customFormat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</row>
    <row r="25" spans="1:39" s="2" customFormat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</row>
    <row r="26" spans="1:39" s="2" customForma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</row>
    <row r="27" spans="1:39" s="2" customForma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</row>
    <row r="28" spans="1:39" s="2" customForma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</row>
    <row r="29" spans="1:39" s="2" customFormat="1" ht="18" customHeight="1">
      <c r="A29" s="1"/>
      <c r="B29" s="132" t="s">
        <v>83</v>
      </c>
      <c r="C29" s="132"/>
      <c r="D29" s="132" t="s">
        <v>84</v>
      </c>
      <c r="E29" s="132"/>
      <c r="F29" s="132"/>
      <c r="G29" s="132"/>
      <c r="H29" s="132"/>
      <c r="I29" s="132"/>
      <c r="J29" s="132" t="s">
        <v>41</v>
      </c>
      <c r="K29" s="132"/>
      <c r="L29" s="132"/>
      <c r="M29" s="132"/>
      <c r="N29" s="132"/>
      <c r="O29" s="132"/>
      <c r="P29" s="132"/>
      <c r="Q29" s="132"/>
      <c r="R29" s="132"/>
      <c r="S29" s="132"/>
      <c r="T29" s="132"/>
      <c r="U29" s="132"/>
      <c r="V29" s="3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</row>
    <row r="30" spans="1:39" s="2" customFormat="1" ht="4.5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</row>
  </sheetData>
  <sheetProtection formatCells="0" formatColumns="0" formatRows="0" insertColumns="0" insertRows="0" insertHyperlinks="0" deleteColumns="0" deleteRows="0" sort="0" autoFilter="0" pivotTables="0"/>
  <autoFilter ref="A9:AM12">
    <filterColumn colId="3" showButton="0"/>
  </autoFilter>
  <mergeCells count="53">
    <mergeCell ref="T8:T10"/>
    <mergeCell ref="U8:U10"/>
    <mergeCell ref="H1:K1"/>
    <mergeCell ref="L1:U1"/>
    <mergeCell ref="B2:G2"/>
    <mergeCell ref="H2:U2"/>
    <mergeCell ref="B3:G3"/>
    <mergeCell ref="H3:U3"/>
    <mergeCell ref="AJ5:AK7"/>
    <mergeCell ref="AL5:AM7"/>
    <mergeCell ref="Y5:Y8"/>
    <mergeCell ref="Z5:Z8"/>
    <mergeCell ref="AA5:AA8"/>
    <mergeCell ref="B10:G10"/>
    <mergeCell ref="B14:C14"/>
    <mergeCell ref="AB5:AE7"/>
    <mergeCell ref="AF5:AG7"/>
    <mergeCell ref="AH5:AI7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Q8:Q10"/>
    <mergeCell ref="R8:R9"/>
    <mergeCell ref="F16:O16"/>
    <mergeCell ref="F17:O17"/>
    <mergeCell ref="J19:U19"/>
    <mergeCell ref="F15:O15"/>
    <mergeCell ref="M8:M9"/>
    <mergeCell ref="N8:N9"/>
    <mergeCell ref="O8:O9"/>
    <mergeCell ref="P8:P9"/>
    <mergeCell ref="G8:G9"/>
    <mergeCell ref="H8:H9"/>
    <mergeCell ref="I8:I9"/>
    <mergeCell ref="J8:J9"/>
    <mergeCell ref="K8:K9"/>
    <mergeCell ref="L8:L9"/>
    <mergeCell ref="B29:C29"/>
    <mergeCell ref="D29:I29"/>
    <mergeCell ref="J29:U29"/>
    <mergeCell ref="J20:U20"/>
    <mergeCell ref="B21:H21"/>
    <mergeCell ref="J21:U21"/>
    <mergeCell ref="B23:C23"/>
    <mergeCell ref="D23:H23"/>
  </mergeCells>
  <conditionalFormatting sqref="H11:N12 P11:P12">
    <cfRule type="cellIs" dxfId="23" priority="3" operator="greaterThan">
      <formula>10</formula>
    </cfRule>
  </conditionalFormatting>
  <conditionalFormatting sqref="O1:O1048576">
    <cfRule type="duplicateValues" dxfId="22" priority="2"/>
  </conditionalFormatting>
  <conditionalFormatting sqref="C1:C1048576">
    <cfRule type="duplicateValues" dxfId="21" priority="1"/>
  </conditionalFormatting>
  <dataValidations count="1">
    <dataValidation allowBlank="1" showInputMessage="1" showErrorMessage="1" errorTitle="Không xóa dữ liệu" error="Không xóa dữ liệu" prompt="Không xóa dữ liệu" sqref="D17 X11:X12 Y3:AM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Trang tính</vt:lpstr>
      </vt:variant>
      <vt:variant>
        <vt:i4>16</vt:i4>
      </vt:variant>
      <vt:variant>
        <vt:lpstr>Phạm vi Có tên</vt:lpstr>
      </vt:variant>
      <vt:variant>
        <vt:i4>16</vt:i4>
      </vt:variant>
    </vt:vector>
  </HeadingPairs>
  <TitlesOfParts>
    <vt:vector size="32" baseType="lpstr">
      <vt:lpstr>Văn minh VH TG (2)</vt:lpstr>
      <vt:lpstr>Văn minh VH TG</vt:lpstr>
      <vt:lpstr>Co so VHVN</vt:lpstr>
      <vt:lpstr>XL truyen thong DPT</vt:lpstr>
      <vt:lpstr>Mỹ thuật</vt:lpstr>
      <vt:lpstr>Hinh hoa ve KT</vt:lpstr>
      <vt:lpstr>Hinh hoa</vt:lpstr>
      <vt:lpstr>XHH</vt:lpstr>
      <vt:lpstr>Ky xao DPT</vt:lpstr>
      <vt:lpstr>KT am thanh</vt:lpstr>
      <vt:lpstr>TK web</vt:lpstr>
      <vt:lpstr>TK tuong tac</vt:lpstr>
      <vt:lpstr>TK quang cao</vt:lpstr>
      <vt:lpstr>KT quay phim</vt:lpstr>
      <vt:lpstr>Am nhac</vt:lpstr>
      <vt:lpstr>TK do hoa</vt:lpstr>
      <vt:lpstr>'Am nhac'!Print_Titles</vt:lpstr>
      <vt:lpstr>'Co so VHVN'!Print_Titles</vt:lpstr>
      <vt:lpstr>'Hinh hoa'!Print_Titles</vt:lpstr>
      <vt:lpstr>'Hinh hoa ve KT'!Print_Titles</vt:lpstr>
      <vt:lpstr>'KT am thanh'!Print_Titles</vt:lpstr>
      <vt:lpstr>'KT quay phim'!Print_Titles</vt:lpstr>
      <vt:lpstr>'Ky xao DPT'!Print_Titles</vt:lpstr>
      <vt:lpstr>'Mỹ thuật'!Print_Titles</vt:lpstr>
      <vt:lpstr>'TK do hoa'!Print_Titles</vt:lpstr>
      <vt:lpstr>'TK quang cao'!Print_Titles</vt:lpstr>
      <vt:lpstr>'TK tuong tac'!Print_Titles</vt:lpstr>
      <vt:lpstr>'TK web'!Print_Titles</vt:lpstr>
      <vt:lpstr>'Văn minh VH TG'!Print_Titles</vt:lpstr>
      <vt:lpstr>'Văn minh VH TG (2)'!Print_Titles</vt:lpstr>
      <vt:lpstr>XHH!Print_Titles</vt:lpstr>
      <vt:lpstr>'XL truyen thong DPT'!Print_Titles</vt:lpstr>
    </vt:vector>
  </TitlesOfParts>
  <Company>Micrsoft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Châu Nguyễn Cảnh</cp:lastModifiedBy>
  <cp:lastPrinted>2016-08-19T05:04:49Z</cp:lastPrinted>
  <dcterms:created xsi:type="dcterms:W3CDTF">2015-04-17T02:48:53Z</dcterms:created>
  <dcterms:modified xsi:type="dcterms:W3CDTF">2016-08-29T08:10:10Z</dcterms:modified>
</cp:coreProperties>
</file>