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690214622482dd/Khao thi/Hoc ky he 2016/DIem ket thuc hoc phan/"/>
    </mc:Choice>
  </mc:AlternateContent>
  <bookViews>
    <workbookView xWindow="0" yWindow="0" windowWidth="23040" windowHeight="9084"/>
  </bookViews>
  <sheets>
    <sheet name="Mar công nghiệp" sheetId="4" r:id="rId1"/>
    <sheet name="Mar căn bản" sheetId="3" r:id="rId2"/>
    <sheet name="Marketing dịch vụ" sheetId="2" r:id="rId3"/>
    <sheet name="Quản trị marketing" sheetId="1" r:id="rId4"/>
  </sheets>
  <definedNames>
    <definedName name="_xlnm._FilterDatabase" localSheetId="1" hidden="1">'Mar căn bản'!$A$8:$AL$47</definedName>
    <definedName name="_xlnm._FilterDatabase" localSheetId="0" hidden="1">'Mar công nghiệp'!$A$8:$AL$10</definedName>
    <definedName name="_xlnm._FilterDatabase" localSheetId="2" hidden="1">'Marketing dịch vụ'!$A$8:$AL$15</definedName>
    <definedName name="_xlnm._FilterDatabase" localSheetId="3" hidden="1">'Quản trị marketing'!$A$8:$AL$10</definedName>
    <definedName name="_xlnm.Print_Titles" localSheetId="1">'Mar căn bản'!$4:$9</definedName>
    <definedName name="_xlnm.Print_Titles" localSheetId="0">'Mar công nghiệp'!$4:$9</definedName>
    <definedName name="_xlnm.Print_Titles" localSheetId="2">'Marketing dịch vụ'!$4:$9</definedName>
    <definedName name="_xlnm.Print_Titles" localSheetId="3">'Quản trị marketing'!$4:$9</definedName>
  </definedNames>
  <calcPr calcId="171027"/>
</workbook>
</file>

<file path=xl/calcChain.xml><?xml version="1.0" encoding="utf-8"?>
<calcChain xmlns="http://schemas.openxmlformats.org/spreadsheetml/2006/main">
  <c r="O15" i="4" l="1"/>
  <c r="S10" i="4"/>
  <c r="O14" i="4" s="1"/>
  <c r="O9" i="4"/>
  <c r="P10" i="4" s="1"/>
  <c r="AE8" i="4"/>
  <c r="AC8" i="4"/>
  <c r="AB8" i="4"/>
  <c r="Y8" i="4"/>
  <c r="X8" i="4"/>
  <c r="S47" i="3"/>
  <c r="S46" i="3"/>
  <c r="S45" i="3"/>
  <c r="S44" i="3"/>
  <c r="S43" i="3"/>
  <c r="S42" i="3"/>
  <c r="S41" i="3"/>
  <c r="S40" i="3"/>
  <c r="S39" i="3"/>
  <c r="S38" i="3"/>
  <c r="S37" i="3"/>
  <c r="S36" i="3"/>
  <c r="W36" i="3" s="1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AC8" i="3" s="1"/>
  <c r="S10" i="3"/>
  <c r="O9" i="3"/>
  <c r="Y8" i="3"/>
  <c r="X8" i="3"/>
  <c r="S15" i="2"/>
  <c r="S14" i="2"/>
  <c r="S13" i="2"/>
  <c r="AA8" i="2" s="1"/>
  <c r="S12" i="2"/>
  <c r="S11" i="2"/>
  <c r="S10" i="2"/>
  <c r="O9" i="2"/>
  <c r="P11" i="2" s="1"/>
  <c r="R11" i="2" s="1"/>
  <c r="Y8" i="2"/>
  <c r="X8" i="2"/>
  <c r="S10" i="1"/>
  <c r="AA8" i="4" l="1"/>
  <c r="W10" i="4"/>
  <c r="D15" i="4" s="1"/>
  <c r="AE8" i="2"/>
  <c r="AB8" i="3"/>
  <c r="Q10" i="4"/>
  <c r="R10" i="4"/>
  <c r="W11" i="2"/>
  <c r="P13" i="2"/>
  <c r="Q13" i="2" s="1"/>
  <c r="P15" i="2"/>
  <c r="R15" i="2" s="1"/>
  <c r="P10" i="2"/>
  <c r="Q10" i="2" s="1"/>
  <c r="P12" i="2"/>
  <c r="R12" i="2" s="1"/>
  <c r="P14" i="2"/>
  <c r="W14" i="2" s="1"/>
  <c r="P12" i="3"/>
  <c r="R12" i="3" s="1"/>
  <c r="P16" i="3"/>
  <c r="Q16" i="3" s="1"/>
  <c r="P20" i="3"/>
  <c r="R20" i="3" s="1"/>
  <c r="P30" i="3"/>
  <c r="R30" i="3" s="1"/>
  <c r="P35" i="3"/>
  <c r="R35" i="3" s="1"/>
  <c r="P37" i="3"/>
  <c r="P38" i="3"/>
  <c r="Q38" i="3" s="1"/>
  <c r="P41" i="3"/>
  <c r="R41" i="3" s="1"/>
  <c r="P44" i="3"/>
  <c r="R44" i="3" s="1"/>
  <c r="P46" i="3"/>
  <c r="W46" i="3" s="1"/>
  <c r="P23" i="3"/>
  <c r="R23" i="3" s="1"/>
  <c r="P27" i="3"/>
  <c r="R27" i="3" s="1"/>
  <c r="P29" i="3"/>
  <c r="P32" i="3"/>
  <c r="Q32" i="3" s="1"/>
  <c r="P40" i="3"/>
  <c r="W40" i="3" s="1"/>
  <c r="P10" i="3"/>
  <c r="W10" i="3" s="1"/>
  <c r="P14" i="3"/>
  <c r="W14" i="3" s="1"/>
  <c r="P18" i="3"/>
  <c r="W18" i="3" s="1"/>
  <c r="P11" i="3"/>
  <c r="R11" i="3" s="1"/>
  <c r="P13" i="3"/>
  <c r="Q13" i="3" s="1"/>
  <c r="P15" i="3"/>
  <c r="R15" i="3" s="1"/>
  <c r="P17" i="3"/>
  <c r="W17" i="3" s="1"/>
  <c r="P19" i="3"/>
  <c r="R19" i="3" s="1"/>
  <c r="P21" i="3"/>
  <c r="P22" i="3"/>
  <c r="Q22" i="3" s="1"/>
  <c r="P25" i="3"/>
  <c r="P26" i="3"/>
  <c r="Q26" i="3" s="1"/>
  <c r="P34" i="3"/>
  <c r="W34" i="3" s="1"/>
  <c r="P36" i="3"/>
  <c r="R36" i="3" s="1"/>
  <c r="P43" i="3"/>
  <c r="R43" i="3" s="1"/>
  <c r="P45" i="3"/>
  <c r="W45" i="3" s="1"/>
  <c r="P47" i="3"/>
  <c r="R47" i="3" s="1"/>
  <c r="P24" i="3"/>
  <c r="W24" i="3" s="1"/>
  <c r="P28" i="3"/>
  <c r="R28" i="3" s="1"/>
  <c r="P31" i="3"/>
  <c r="R31" i="3" s="1"/>
  <c r="P33" i="3"/>
  <c r="Q33" i="3" s="1"/>
  <c r="P39" i="3"/>
  <c r="R39" i="3" s="1"/>
  <c r="P42" i="3"/>
  <c r="R42" i="3" s="1"/>
  <c r="W20" i="3"/>
  <c r="W21" i="3"/>
  <c r="AB8" i="2"/>
  <c r="O20" i="2"/>
  <c r="O19" i="2"/>
  <c r="AC8" i="2"/>
  <c r="Q11" i="2"/>
  <c r="W10" i="2"/>
  <c r="W27" i="3"/>
  <c r="O51" i="3"/>
  <c r="W12" i="3"/>
  <c r="AA8" i="3"/>
  <c r="AE8" i="3"/>
  <c r="O52" i="3"/>
  <c r="O9" i="1"/>
  <c r="Q27" i="3" l="1"/>
  <c r="D17" i="4"/>
  <c r="W32" i="3"/>
  <c r="W11" i="3"/>
  <c r="W43" i="3"/>
  <c r="W31" i="3"/>
  <c r="W26" i="3"/>
  <c r="Q31" i="3"/>
  <c r="Q20" i="3"/>
  <c r="W23" i="3"/>
  <c r="W38" i="3"/>
  <c r="W19" i="3"/>
  <c r="Q19" i="3"/>
  <c r="W35" i="3"/>
  <c r="W44" i="3"/>
  <c r="R45" i="3"/>
  <c r="Q45" i="3"/>
  <c r="R32" i="3"/>
  <c r="R38" i="3"/>
  <c r="Q35" i="3"/>
  <c r="Q43" i="3"/>
  <c r="W47" i="3"/>
  <c r="Q47" i="3"/>
  <c r="R34" i="3"/>
  <c r="Q34" i="3"/>
  <c r="Q44" i="3"/>
  <c r="Q12" i="3"/>
  <c r="Q11" i="3"/>
  <c r="Q23" i="3"/>
  <c r="Q17" i="3"/>
  <c r="R17" i="3"/>
  <c r="Q18" i="3"/>
  <c r="R18" i="3"/>
  <c r="R13" i="3"/>
  <c r="W13" i="3"/>
  <c r="R26" i="3"/>
  <c r="R10" i="3"/>
  <c r="Q10" i="3"/>
  <c r="Q12" i="2"/>
  <c r="Q15" i="2"/>
  <c r="R10" i="2"/>
  <c r="Q14" i="2"/>
  <c r="W12" i="2"/>
  <c r="R14" i="2"/>
  <c r="R13" i="2"/>
  <c r="W13" i="2"/>
  <c r="W15" i="2"/>
  <c r="W28" i="3"/>
  <c r="Q46" i="3"/>
  <c r="Q28" i="3"/>
  <c r="W15" i="3"/>
  <c r="R24" i="3"/>
  <c r="Q24" i="3"/>
  <c r="W29" i="3"/>
  <c r="Q29" i="3"/>
  <c r="W39" i="3"/>
  <c r="W16" i="3"/>
  <c r="Q36" i="3"/>
  <c r="W22" i="3"/>
  <c r="Q14" i="3"/>
  <c r="W33" i="3"/>
  <c r="R33" i="3"/>
  <c r="Q21" i="3"/>
  <c r="R21" i="3"/>
  <c r="W37" i="3"/>
  <c r="R37" i="3"/>
  <c r="Q37" i="3"/>
  <c r="Q39" i="3"/>
  <c r="Q15" i="3"/>
  <c r="R46" i="3"/>
  <c r="R22" i="3"/>
  <c r="R14" i="3"/>
  <c r="R40" i="3"/>
  <c r="Q40" i="3"/>
  <c r="W41" i="3"/>
  <c r="Q41" i="3"/>
  <c r="W30" i="3"/>
  <c r="Q30" i="3"/>
  <c r="R29" i="3"/>
  <c r="R16" i="3"/>
  <c r="W42" i="3"/>
  <c r="Q42" i="3"/>
  <c r="W25" i="3"/>
  <c r="Q25" i="3"/>
  <c r="R25" i="3"/>
  <c r="AK8" i="4"/>
  <c r="D14" i="4" s="1"/>
  <c r="AG8" i="4"/>
  <c r="AI8" i="4"/>
  <c r="P10" i="1"/>
  <c r="Y8" i="1"/>
  <c r="X8" i="1"/>
  <c r="AK8" i="3" l="1"/>
  <c r="D51" i="3" s="1"/>
  <c r="AG8" i="3"/>
  <c r="D54" i="3"/>
  <c r="AK8" i="2"/>
  <c r="D19" i="2" s="1"/>
  <c r="D20" i="2"/>
  <c r="AI8" i="2"/>
  <c r="AG8" i="2"/>
  <c r="D22" i="2"/>
  <c r="D52" i="3"/>
  <c r="AI8" i="3"/>
  <c r="Z8" i="4"/>
  <c r="AH8" i="4" s="1"/>
  <c r="W10" i="1"/>
  <c r="Q10" i="1"/>
  <c r="R10" i="1"/>
  <c r="AE8" i="1"/>
  <c r="O14" i="1"/>
  <c r="O15" i="1"/>
  <c r="AC8" i="1"/>
  <c r="AA8" i="1"/>
  <c r="AB8" i="1"/>
  <c r="Z8" i="3" l="1"/>
  <c r="AH8" i="3" s="1"/>
  <c r="Z8" i="2"/>
  <c r="O18" i="2" s="1"/>
  <c r="O13" i="4"/>
  <c r="D13" i="4"/>
  <c r="AD8" i="4"/>
  <c r="AF8" i="4"/>
  <c r="AL8" i="4"/>
  <c r="AJ8" i="4"/>
  <c r="O50" i="3"/>
  <c r="D50" i="3"/>
  <c r="AF8" i="3"/>
  <c r="AD8" i="3"/>
  <c r="AL8" i="3"/>
  <c r="AJ8" i="3"/>
  <c r="AK8" i="1"/>
  <c r="D14" i="1" s="1"/>
  <c r="D17" i="1"/>
  <c r="D15" i="1"/>
  <c r="AI8" i="1"/>
  <c r="AG8" i="1"/>
  <c r="AH8" i="2" l="1"/>
  <c r="AF8" i="2"/>
  <c r="AL8" i="2"/>
  <c r="D18" i="2"/>
  <c r="AD8" i="2"/>
  <c r="AJ8" i="2"/>
  <c r="Z8" i="1"/>
  <c r="AJ8" i="1" l="1"/>
  <c r="O13" i="1"/>
  <c r="D13" i="1"/>
  <c r="AF8" i="1"/>
  <c r="AL8" i="1"/>
  <c r="AD8" i="1"/>
  <c r="AH8" i="1"/>
</calcChain>
</file>

<file path=xl/sharedStrings.xml><?xml version="1.0" encoding="utf-8"?>
<sst xmlns="http://schemas.openxmlformats.org/spreadsheetml/2006/main" count="556" uniqueCount="251">
  <si>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</si>
  <si>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</si>
  <si>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</si>
  <si>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</si>
  <si>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</si>
  <si>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</si>
  <si>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</si>
  <si>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</si>
  <si>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</si>
  <si>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</si>
  <si>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</si>
  <si>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</si>
  <si>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</si>
  <si>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</si>
  <si>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</si>
  <si>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</si>
  <si>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</si>
  <si>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</si>
  <si>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</si>
  <si>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</si>
  <si>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</si>
  <si>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</si>
  <si>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</si>
  <si>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</si>
  <si>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</si>
  <si>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</si>
  <si>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</si>
  <si>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</si>
  <si>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</si>
  <si>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</si>
  <si>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</si>
  <si>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</si>
  <si>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</si>
  <si>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</si>
  <si>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</si>
  <si>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</si>
  <si>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</si>
  <si>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</si>
  <si>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</si>
  <si>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</si>
  <si>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</si>
  <si>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</si>
  <si>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</si>
  <si>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</si>
  <si>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</si>
  <si>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</si>
  <si>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</si>
  <si>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</si>
  <si>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</si>
  <si>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</si>
  <si>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Nhóm:  01</t>
  </si>
  <si>
    <t xml:space="preserve">Thi lần 1 học kỳ hè năm học 2015 - 2016 </t>
  </si>
  <si>
    <t>Quản trị marketing</t>
  </si>
  <si>
    <t>Ngày thi: 08/08/2016</t>
  </si>
  <si>
    <t>B13DCMR013</t>
  </si>
  <si>
    <t>Hà Thị Hồng</t>
  </si>
  <si>
    <t>Hạnh</t>
  </si>
  <si>
    <t>D13CQMA01-B</t>
  </si>
  <si>
    <t>B12CCQT032</t>
  </si>
  <si>
    <t>Tạ Thị Khánh</t>
  </si>
  <si>
    <t>Linh</t>
  </si>
  <si>
    <t>30/12/93</t>
  </si>
  <si>
    <t>C12CQQT01-B</t>
  </si>
  <si>
    <t>B13DCMR135</t>
  </si>
  <si>
    <t>Hoàng Thị Phương</t>
  </si>
  <si>
    <t>Thúy</t>
  </si>
  <si>
    <t>D13CQMA03-B</t>
  </si>
  <si>
    <t>B13DCMR137</t>
  </si>
  <si>
    <t>Phạm Thị</t>
  </si>
  <si>
    <t>Trang</t>
  </si>
  <si>
    <t>B13DCMR049</t>
  </si>
  <si>
    <t>Bùi Thị</t>
  </si>
  <si>
    <t>Yến</t>
  </si>
  <si>
    <t>Marketing dịch vụ</t>
  </si>
  <si>
    <t>B13LDQT044</t>
  </si>
  <si>
    <t>Nguyễn Thị Kiều</t>
  </si>
  <si>
    <t>Oanh</t>
  </si>
  <si>
    <t>12/02/91</t>
  </si>
  <si>
    <t>L13CQQT01-B</t>
  </si>
  <si>
    <t>B14DCQT256</t>
  </si>
  <si>
    <t>Đỗ Thị Quỳnh</t>
  </si>
  <si>
    <t>Anh</t>
  </si>
  <si>
    <t>03/12/95</t>
  </si>
  <si>
    <t>D14CQQT04-B</t>
  </si>
  <si>
    <t>B14DCQT076</t>
  </si>
  <si>
    <t>Trần Trọng</t>
  </si>
  <si>
    <t>Chiến</t>
  </si>
  <si>
    <t>02/01/96</t>
  </si>
  <si>
    <t>D14CQQT02-B</t>
  </si>
  <si>
    <t>B12CCQT063</t>
  </si>
  <si>
    <t>Nguyễn Bá</t>
  </si>
  <si>
    <t>Đạt</t>
  </si>
  <si>
    <t>09/11/94</t>
  </si>
  <si>
    <t>C12CQQT02-B</t>
  </si>
  <si>
    <t>B14DCQT009</t>
  </si>
  <si>
    <t>Vương Anh</t>
  </si>
  <si>
    <t>Đức</t>
  </si>
  <si>
    <t>03/10/96</t>
  </si>
  <si>
    <t>D14CQQT01-B</t>
  </si>
  <si>
    <t>B13DCQT003</t>
  </si>
  <si>
    <t>Nguyễn Văn</t>
  </si>
  <si>
    <t>Duy</t>
  </si>
  <si>
    <t>18/09/95</t>
  </si>
  <si>
    <t>D13CQQT01-B</t>
  </si>
  <si>
    <t>B14DCQT053</t>
  </si>
  <si>
    <t>Lê Thị</t>
  </si>
  <si>
    <t>Hiền</t>
  </si>
  <si>
    <t>25/05/96</t>
  </si>
  <si>
    <t>B12CCQT018</t>
  </si>
  <si>
    <t>19/05/94</t>
  </si>
  <si>
    <t>B14DCQT068</t>
  </si>
  <si>
    <t>Đào Duy</t>
  </si>
  <si>
    <t>Hiếu</t>
  </si>
  <si>
    <t>21/01/96</t>
  </si>
  <si>
    <t>B13CCKT079</t>
  </si>
  <si>
    <t>Duy Thị</t>
  </si>
  <si>
    <t>Hồng</t>
  </si>
  <si>
    <t>28/04/95</t>
  </si>
  <si>
    <t>C13CQKT02-B</t>
  </si>
  <si>
    <t>B14DCQT364</t>
  </si>
  <si>
    <t>Trương Thị</t>
  </si>
  <si>
    <t>14/06/96</t>
  </si>
  <si>
    <t>B14DCMR028</t>
  </si>
  <si>
    <t>Nguyễn Thị Thu</t>
  </si>
  <si>
    <t>Hương</t>
  </si>
  <si>
    <t>28/07/96</t>
  </si>
  <si>
    <t>D14CQMR02-B</t>
  </si>
  <si>
    <t>B13DCQT061</t>
  </si>
  <si>
    <t>Trần Thị Thanh</t>
  </si>
  <si>
    <t>Huyền</t>
  </si>
  <si>
    <t>25/02/95</t>
  </si>
  <si>
    <t>D13CQQT02-B</t>
  </si>
  <si>
    <t>B13CCKT084</t>
  </si>
  <si>
    <t>Phan Thanh</t>
  </si>
  <si>
    <t>Khương</t>
  </si>
  <si>
    <t>08/11/95</t>
  </si>
  <si>
    <t>B14DCQT073</t>
  </si>
  <si>
    <t>Chu Sơn</t>
  </si>
  <si>
    <t>Kiệt</t>
  </si>
  <si>
    <t>04/03/95</t>
  </si>
  <si>
    <t>B13CCKT085</t>
  </si>
  <si>
    <t>Đoàn Thị Phương</t>
  </si>
  <si>
    <t>Lan</t>
  </si>
  <si>
    <t>21/09/95</t>
  </si>
  <si>
    <t>B12DCQT186</t>
  </si>
  <si>
    <t>Nguyễn Thị</t>
  </si>
  <si>
    <t>Loan</t>
  </si>
  <si>
    <t>01/01/94</t>
  </si>
  <si>
    <t>D12QTM1</t>
  </si>
  <si>
    <t>B13DCQT109</t>
  </si>
  <si>
    <t>Đặng Quỳnh</t>
  </si>
  <si>
    <t>Mai</t>
  </si>
  <si>
    <t>13/11/95</t>
  </si>
  <si>
    <t>D13CQQT03-B</t>
  </si>
  <si>
    <t>B13CCQT021</t>
  </si>
  <si>
    <t>27/07/95</t>
  </si>
  <si>
    <t>C13CQQT01-B</t>
  </si>
  <si>
    <t>B13DCMR029</t>
  </si>
  <si>
    <t>Nguyễn Quốc</t>
  </si>
  <si>
    <t>Minh</t>
  </si>
  <si>
    <t>07/01/95</t>
  </si>
  <si>
    <t>B14DCQT015</t>
  </si>
  <si>
    <t>Nguyễn Hải</t>
  </si>
  <si>
    <t>Nam</t>
  </si>
  <si>
    <t>29/05/96</t>
  </si>
  <si>
    <t>B13DCQT164</t>
  </si>
  <si>
    <t>Nguyễn Hoàng</t>
  </si>
  <si>
    <t>03/05/94</t>
  </si>
  <si>
    <t>D13CQQT04-B</t>
  </si>
  <si>
    <t>B13DCQT020</t>
  </si>
  <si>
    <t>Nguyễn Thị Thúy</t>
  </si>
  <si>
    <t>Ngân</t>
  </si>
  <si>
    <t>09/06/95</t>
  </si>
  <si>
    <t>B13DCQT165</t>
  </si>
  <si>
    <t>Lê Bảo</t>
  </si>
  <si>
    <t>Ngọc</t>
  </si>
  <si>
    <t>13/12/94</t>
  </si>
  <si>
    <t>B14DCQT011</t>
  </si>
  <si>
    <t>Nguyễn Khắc</t>
  </si>
  <si>
    <t>07/11/96</t>
  </si>
  <si>
    <t>B13DCKT103</t>
  </si>
  <si>
    <t>18/07/95</t>
  </si>
  <si>
    <t>D13CQKT03-B</t>
  </si>
  <si>
    <t>B13CCKT033</t>
  </si>
  <si>
    <t>Trần ánh</t>
  </si>
  <si>
    <t>Nguyệt</t>
  </si>
  <si>
    <t>28/08/95</t>
  </si>
  <si>
    <t>C13CQKT01-B</t>
  </si>
  <si>
    <t>B13DCQT170</t>
  </si>
  <si>
    <t>Phùng Thị</t>
  </si>
  <si>
    <t>Phương</t>
  </si>
  <si>
    <t>10/10/95</t>
  </si>
  <si>
    <t>B13DCQT025</t>
  </si>
  <si>
    <t>Nguyễn Hào</t>
  </si>
  <si>
    <t>Quang</t>
  </si>
  <si>
    <t>25/04/95</t>
  </si>
  <si>
    <t>B13DCQT175</t>
  </si>
  <si>
    <t>Nguyễn Ngọc</t>
  </si>
  <si>
    <t>Tài</t>
  </si>
  <si>
    <t>09/07/94</t>
  </si>
  <si>
    <t>B13DCMR133</t>
  </si>
  <si>
    <t>Nguyễn Hoài</t>
  </si>
  <si>
    <t>Thu</t>
  </si>
  <si>
    <t>27/12/95</t>
  </si>
  <si>
    <t>B13DCQT032</t>
  </si>
  <si>
    <t>Đoàn Thị</t>
  </si>
  <si>
    <t>09/03/95</t>
  </si>
  <si>
    <t>B14DCMR226</t>
  </si>
  <si>
    <t>Võ Hương</t>
  </si>
  <si>
    <t>Trà</t>
  </si>
  <si>
    <t>26/08/96</t>
  </si>
  <si>
    <t>D14CQMR03-B</t>
  </si>
  <si>
    <t>B13CCQT078</t>
  </si>
  <si>
    <t>Nguyễn Thanh</t>
  </si>
  <si>
    <t>Trúc</t>
  </si>
  <si>
    <t>01/11/94</t>
  </si>
  <si>
    <t>C13CQQT02-B</t>
  </si>
  <si>
    <t>B14DCQT146</t>
  </si>
  <si>
    <t>Hoàng Quý</t>
  </si>
  <si>
    <t>Tùng</t>
  </si>
  <si>
    <t>04/05/94</t>
  </si>
  <si>
    <t>B13DCQT039</t>
  </si>
  <si>
    <t>Phạm Hoàng</t>
  </si>
  <si>
    <t>22/08/95</t>
  </si>
  <si>
    <t>B14DCQT354</t>
  </si>
  <si>
    <t>Trần Thị</t>
  </si>
  <si>
    <t>Vân</t>
  </si>
  <si>
    <t>05/07/96</t>
  </si>
  <si>
    <t>D14CQQT03-B</t>
  </si>
  <si>
    <t>B14DCMR021</t>
  </si>
  <si>
    <t>Từ Quang</t>
  </si>
  <si>
    <t>Vinh</t>
  </si>
  <si>
    <t>17/07/96</t>
  </si>
  <si>
    <t>D14CQMR01-B</t>
  </si>
  <si>
    <t>B12DCQT250</t>
  </si>
  <si>
    <t>Đoàn Kiều</t>
  </si>
  <si>
    <t>Ninh</t>
  </si>
  <si>
    <t>19/11/94</t>
  </si>
  <si>
    <t>Giờ thi: 8h</t>
  </si>
  <si>
    <t>Giờ thi: 10h</t>
  </si>
  <si>
    <t>Giờ thi: 13h</t>
  </si>
  <si>
    <t>Marketing công nghiệp</t>
  </si>
  <si>
    <t>Giờ thi: 15h</t>
  </si>
  <si>
    <t>B111C67016</t>
  </si>
  <si>
    <t>Kiều Thúy</t>
  </si>
  <si>
    <t>Hường</t>
  </si>
  <si>
    <t>C11QT1</t>
  </si>
  <si>
    <t>Nguyễn Cảnh Châu</t>
  </si>
  <si>
    <t>Ngô Hồng Quân</t>
  </si>
  <si>
    <t>BẢNG ĐIỂM HỌC PHẦN</t>
  </si>
  <si>
    <t>Hà Nội, ngày 27 tháng 8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</si>
</sst>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4" fontId="3" fillId="0" borderId="4" xfId="0" applyNumberFormat="1" applyFont="1" applyFill="1" applyBorder="1" applyAlignment="1">
      <alignment horizontal="center"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</cellXfs>
  <cellStyles count="8">
    <cellStyle name="Bình thường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iêu kết nối" xfId="3" builtinId="8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L28"/>
  <sheetViews>
    <sheetView tabSelected="1" workbookViewId="0">
      <pane ySplit="3" topLeftCell="A4" activePane="bottomLeft" state="frozen"/>
      <selection activeCell="F18" sqref="J18:U18"/>
      <selection pane="bottomLeft" activeCell="O3" sqref="O1:O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1.36328125" style="1" customWidth="1"/>
    <col min="5" max="5" width="7.26953125" style="1" customWidth="1"/>
    <col min="6" max="6" width="9.36328125" style="1" hidden="1" customWidth="1"/>
    <col min="7" max="7" width="8.7265625" style="1" customWidth="1"/>
    <col min="8" max="9" width="4.36328125" style="1" customWidth="1"/>
    <col min="10" max="10" width="4.36328125" style="1" hidden="1" customWidth="1"/>
    <col min="11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4.26953125" style="1" customWidth="1"/>
    <col min="16" max="16" width="6.453125" style="1" customWidth="1"/>
    <col min="17" max="17" width="6.453125" style="1" hidden="1" customWidth="1"/>
    <col min="18" max="18" width="11.90625" style="1" hidden="1" customWidth="1"/>
    <col min="19" max="19" width="13.6328125" style="1" customWidth="1"/>
    <col min="20" max="20" width="5.7265625" style="1" hidden="1" customWidth="1"/>
    <col min="21" max="21" width="6.453125" style="1" customWidth="1"/>
    <col min="22" max="22" width="6.453125" style="2" customWidth="1"/>
    <col min="23" max="23" width="9" style="66"/>
    <col min="24" max="24" width="9.08984375" style="66" bestFit="1" customWidth="1"/>
    <col min="25" max="25" width="9" style="66"/>
    <col min="26" max="26" width="10.36328125" style="66" bestFit="1" customWidth="1"/>
    <col min="27" max="27" width="9.08984375" style="66" bestFit="1" customWidth="1"/>
    <col min="28" max="38" width="9" style="66"/>
    <col min="39" max="16384" width="9" style="1"/>
  </cols>
  <sheetData>
    <row r="1" spans="1:38" ht="27.75" customHeight="1">
      <c r="B1" s="90" t="s">
        <v>0</v>
      </c>
      <c r="C1" s="90"/>
      <c r="D1" s="90"/>
      <c r="E1" s="90"/>
      <c r="F1" s="90"/>
      <c r="G1" s="90"/>
      <c r="H1" s="91" t="s">
        <v>249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1:38" ht="25.5" customHeight="1">
      <c r="B2" s="92" t="s">
        <v>1</v>
      </c>
      <c r="C2" s="92"/>
      <c r="D2" s="92"/>
      <c r="E2" s="92"/>
      <c r="F2" s="92"/>
      <c r="G2" s="92"/>
      <c r="H2" s="93" t="s">
        <v>51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67"/>
      <c r="AE2" s="68"/>
      <c r="AF2" s="67"/>
      <c r="AG2" s="67"/>
      <c r="AH2" s="67"/>
      <c r="AI2" s="68"/>
      <c r="AJ2" s="67"/>
    </row>
    <row r="3" spans="1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1:38" ht="23.25" customHeight="1">
      <c r="B4" s="105" t="s">
        <v>2</v>
      </c>
      <c r="C4" s="105"/>
      <c r="D4" s="106" t="s">
        <v>241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 t="s">
        <v>50</v>
      </c>
      <c r="P4" s="107"/>
      <c r="Q4" s="107"/>
      <c r="R4" s="107"/>
      <c r="S4" s="107"/>
      <c r="T4" s="107"/>
      <c r="W4" s="67"/>
      <c r="X4" s="94" t="s">
        <v>46</v>
      </c>
      <c r="Y4" s="94" t="s">
        <v>8</v>
      </c>
      <c r="Z4" s="94" t="s">
        <v>45</v>
      </c>
      <c r="AA4" s="94" t="s">
        <v>44</v>
      </c>
      <c r="AB4" s="94"/>
      <c r="AC4" s="94"/>
      <c r="AD4" s="94"/>
      <c r="AE4" s="94" t="s">
        <v>43</v>
      </c>
      <c r="AF4" s="94"/>
      <c r="AG4" s="94" t="s">
        <v>41</v>
      </c>
      <c r="AH4" s="94"/>
      <c r="AI4" s="94" t="s">
        <v>42</v>
      </c>
      <c r="AJ4" s="94"/>
      <c r="AK4" s="94" t="s">
        <v>40</v>
      </c>
      <c r="AL4" s="94"/>
    </row>
    <row r="5" spans="1:38" ht="17.25" customHeight="1">
      <c r="B5" s="103" t="s">
        <v>3</v>
      </c>
      <c r="C5" s="103"/>
      <c r="D5" s="9"/>
      <c r="G5" s="104" t="s">
        <v>53</v>
      </c>
      <c r="H5" s="104"/>
      <c r="I5" s="104"/>
      <c r="J5" s="104"/>
      <c r="K5" s="104"/>
      <c r="L5" s="104"/>
      <c r="M5" s="104"/>
      <c r="N5" s="104"/>
      <c r="O5" s="104" t="s">
        <v>242</v>
      </c>
      <c r="P5" s="104"/>
      <c r="Q5" s="104"/>
      <c r="R5" s="104"/>
      <c r="S5" s="104"/>
      <c r="T5" s="104"/>
      <c r="W5" s="67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</row>
    <row r="7" spans="1:38" ht="44.25" customHeight="1">
      <c r="B7" s="95" t="s">
        <v>4</v>
      </c>
      <c r="C7" s="97" t="s">
        <v>5</v>
      </c>
      <c r="D7" s="99" t="s">
        <v>6</v>
      </c>
      <c r="E7" s="100"/>
      <c r="F7" s="95" t="s">
        <v>7</v>
      </c>
      <c r="G7" s="95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95" t="s">
        <v>17</v>
      </c>
      <c r="Q7" s="109" t="s">
        <v>18</v>
      </c>
      <c r="R7" s="95" t="s">
        <v>19</v>
      </c>
      <c r="S7" s="95" t="s">
        <v>20</v>
      </c>
      <c r="T7" s="95" t="s">
        <v>21</v>
      </c>
      <c r="W7" s="67"/>
      <c r="X7" s="94"/>
      <c r="Y7" s="94"/>
      <c r="Z7" s="9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1:38" ht="44.25" customHeight="1">
      <c r="B8" s="96"/>
      <c r="C8" s="98"/>
      <c r="D8" s="101"/>
      <c r="E8" s="102"/>
      <c r="F8" s="96"/>
      <c r="G8" s="96"/>
      <c r="H8" s="110"/>
      <c r="I8" s="110"/>
      <c r="J8" s="110"/>
      <c r="K8" s="110"/>
      <c r="L8" s="109"/>
      <c r="M8" s="109"/>
      <c r="N8" s="109"/>
      <c r="O8" s="109"/>
      <c r="P8" s="111"/>
      <c r="Q8" s="109"/>
      <c r="R8" s="96"/>
      <c r="S8" s="111"/>
      <c r="T8" s="111"/>
      <c r="V8" s="11"/>
      <c r="W8" s="67"/>
      <c r="X8" s="72" t="str">
        <f>+D4</f>
        <v>Marketing công nghiệp</v>
      </c>
      <c r="Y8" s="73" t="str">
        <f>+O4</f>
        <v>Nhóm:  01</v>
      </c>
      <c r="Z8" s="74">
        <f>+$AI$8+$AK$8+$AG$8</f>
        <v>1</v>
      </c>
      <c r="AA8" s="68">
        <f>COUNTIF($S$9:$S$59,"Khiển trách")</f>
        <v>0</v>
      </c>
      <c r="AB8" s="68">
        <f>COUNTIF($S$9:$S$59,"Cảnh cáo")</f>
        <v>0</v>
      </c>
      <c r="AC8" s="68">
        <f>COUNTIF($S$9:$S$59,"Đình chỉ thi")</f>
        <v>0</v>
      </c>
      <c r="AD8" s="75">
        <f>+($AA$8+$AB$8+$AC$8)/$Z$8*100%</f>
        <v>0</v>
      </c>
      <c r="AE8" s="68">
        <f>SUM(COUNTIF($S$9:$S$57,"Vắng"),COUNTIF($S$9:$S$57,"Vắng có phép"))</f>
        <v>0</v>
      </c>
      <c r="AF8" s="76">
        <f>+$AE$8/$Z$8</f>
        <v>0</v>
      </c>
      <c r="AG8" s="77">
        <f>COUNTIF($W$9:$W$57,"Thi lại")</f>
        <v>0</v>
      </c>
      <c r="AH8" s="76">
        <f>+$AG$8/$Z$8</f>
        <v>0</v>
      </c>
      <c r="AI8" s="77">
        <f>COUNTIF($W$9:$W$58,"Học lại")</f>
        <v>1</v>
      </c>
      <c r="AJ8" s="76">
        <f>+$AI$8/$Z$8</f>
        <v>1</v>
      </c>
      <c r="AK8" s="68">
        <f>COUNTIF($W$10:$W$58,"Đạt")</f>
        <v>0</v>
      </c>
      <c r="AL8" s="75">
        <f>+$AK$8/$Z$8</f>
        <v>0</v>
      </c>
    </row>
    <row r="9" spans="1:38" ht="14.25" customHeight="1">
      <c r="B9" s="112" t="s">
        <v>27</v>
      </c>
      <c r="C9" s="113"/>
      <c r="D9" s="113"/>
      <c r="E9" s="113"/>
      <c r="F9" s="113"/>
      <c r="G9" s="114"/>
      <c r="H9" s="12">
        <v>10</v>
      </c>
      <c r="I9" s="12">
        <v>10</v>
      </c>
      <c r="J9" s="13"/>
      <c r="K9" s="12">
        <v>30</v>
      </c>
      <c r="L9" s="14"/>
      <c r="M9" s="15"/>
      <c r="N9" s="15"/>
      <c r="O9" s="64">
        <f>100-(H9+I9+J9+K9)</f>
        <v>50</v>
      </c>
      <c r="P9" s="96"/>
      <c r="Q9" s="131"/>
      <c r="R9" s="131"/>
      <c r="S9" s="96"/>
      <c r="T9" s="96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1:38" s="132" customFormat="1" ht="30.6" customHeight="1">
      <c r="B10" s="17">
        <v>1</v>
      </c>
      <c r="C10" s="18" t="s">
        <v>234</v>
      </c>
      <c r="D10" s="19" t="s">
        <v>235</v>
      </c>
      <c r="E10" s="20" t="s">
        <v>236</v>
      </c>
      <c r="F10" s="21" t="s">
        <v>237</v>
      </c>
      <c r="G10" s="18" t="s">
        <v>148</v>
      </c>
      <c r="H10" s="22">
        <v>9</v>
      </c>
      <c r="I10" s="22">
        <v>9</v>
      </c>
      <c r="J10" s="22"/>
      <c r="K10" s="22">
        <v>8</v>
      </c>
      <c r="L10" s="23"/>
      <c r="M10" s="23"/>
      <c r="N10" s="23"/>
      <c r="O10" s="24">
        <v>9</v>
      </c>
      <c r="P10" s="25">
        <f>ROUND(SUMPRODUCT(H10:O10,$H$9:$O$9)/100,1)</f>
        <v>8.6999999999999993</v>
      </c>
      <c r="Q10" s="87" t="str">
        <f t="shared" ref="Q10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A</v>
      </c>
      <c r="R10" s="87" t="str">
        <f t="shared" ref="R10" si="1">IF($P10&lt;4,"Kém",IF(AND($P10&gt;=4,$P10&lt;=5.4),"Trung bình yếu",IF(AND($P10&gt;=5.5,$P10&lt;=6.9),"Trung bình",IF(AND($P10&gt;=7,$P10&lt;=8.4),"Khá",IF(AND($P10&gt;=8.5,$P10&lt;=10),"Giỏi","")))))</f>
        <v>Giỏi</v>
      </c>
      <c r="S10" s="87" t="str">
        <f>+IF(OR($H10=0,$I10=0,$J10=0,$K10=0),"Không đủ ĐKDT","")</f>
        <v>Không đủ ĐKDT</v>
      </c>
      <c r="T10" s="133"/>
      <c r="U10" s="134"/>
      <c r="V10" s="135"/>
      <c r="W10" s="136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1:38" ht="9" customHeight="1">
      <c r="A11" s="2"/>
      <c r="B11" s="43"/>
      <c r="C11" s="44"/>
      <c r="D11" s="44"/>
      <c r="E11" s="45"/>
      <c r="F11" s="45"/>
      <c r="G11" s="45"/>
      <c r="H11" s="46"/>
      <c r="I11" s="47"/>
      <c r="J11" s="47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3"/>
    </row>
    <row r="12" spans="1:38" ht="16.8">
      <c r="A12" s="2"/>
      <c r="B12" s="115" t="s">
        <v>29</v>
      </c>
      <c r="C12" s="115"/>
      <c r="D12" s="44"/>
      <c r="E12" s="45"/>
      <c r="F12" s="45"/>
      <c r="G12" s="45"/>
      <c r="H12" s="46"/>
      <c r="I12" s="47"/>
      <c r="J12" s="47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3"/>
    </row>
    <row r="13" spans="1:38" ht="16.5" customHeight="1">
      <c r="A13" s="2"/>
      <c r="B13" s="49" t="s">
        <v>30</v>
      </c>
      <c r="C13" s="49"/>
      <c r="D13" s="50">
        <f>+$Z$8</f>
        <v>1</v>
      </c>
      <c r="E13" s="51" t="s">
        <v>31</v>
      </c>
      <c r="F13" s="108" t="s">
        <v>32</v>
      </c>
      <c r="G13" s="108"/>
      <c r="H13" s="108"/>
      <c r="I13" s="108"/>
      <c r="J13" s="108"/>
      <c r="K13" s="108"/>
      <c r="L13" s="108"/>
      <c r="M13" s="108"/>
      <c r="N13" s="108"/>
      <c r="O13" s="52">
        <f>$Z$8 -COUNTIF($S$9:$S$189,"Vắng") -COUNTIF($S$9:$S$189,"Vắng có phép") - COUNTIF($S$9:$S$189,"Đình chỉ thi") - COUNTIF($S$9:$S$189,"Không đủ ĐKDT")</f>
        <v>0</v>
      </c>
      <c r="P13" s="52"/>
      <c r="Q13" s="52"/>
      <c r="R13" s="53"/>
      <c r="S13" s="54" t="s">
        <v>31</v>
      </c>
      <c r="T13" s="53"/>
      <c r="U13" s="3"/>
    </row>
    <row r="14" spans="1:38" ht="16.5" customHeight="1">
      <c r="A14" s="2"/>
      <c r="B14" s="49" t="s">
        <v>33</v>
      </c>
      <c r="C14" s="49"/>
      <c r="D14" s="50">
        <f>+$AK$8</f>
        <v>0</v>
      </c>
      <c r="E14" s="51" t="s">
        <v>31</v>
      </c>
      <c r="F14" s="108" t="s">
        <v>34</v>
      </c>
      <c r="G14" s="108"/>
      <c r="H14" s="108"/>
      <c r="I14" s="108"/>
      <c r="J14" s="108"/>
      <c r="K14" s="108"/>
      <c r="L14" s="108"/>
      <c r="M14" s="108"/>
      <c r="N14" s="108"/>
      <c r="O14" s="55">
        <f>COUNTIF($S$9:$S$65,"Vắng")</f>
        <v>0</v>
      </c>
      <c r="P14" s="55"/>
      <c r="Q14" s="55"/>
      <c r="R14" s="56"/>
      <c r="S14" s="54" t="s">
        <v>31</v>
      </c>
      <c r="T14" s="56"/>
      <c r="U14" s="3"/>
    </row>
    <row r="15" spans="1:38" ht="16.5" customHeight="1">
      <c r="A15" s="2"/>
      <c r="B15" s="49" t="s">
        <v>47</v>
      </c>
      <c r="C15" s="49"/>
      <c r="D15" s="65">
        <f>COUNTIF(W10:W10,"Học lại")</f>
        <v>1</v>
      </c>
      <c r="E15" s="51" t="s">
        <v>31</v>
      </c>
      <c r="F15" s="108" t="s">
        <v>48</v>
      </c>
      <c r="G15" s="108"/>
      <c r="H15" s="108"/>
      <c r="I15" s="108"/>
      <c r="J15" s="108"/>
      <c r="K15" s="108"/>
      <c r="L15" s="108"/>
      <c r="M15" s="108"/>
      <c r="N15" s="108"/>
      <c r="O15" s="52">
        <f>COUNTIF($S$9:$S$65,"Vắng có phép")</f>
        <v>0</v>
      </c>
      <c r="P15" s="52"/>
      <c r="Q15" s="52"/>
      <c r="R15" s="53"/>
      <c r="S15" s="54" t="s">
        <v>31</v>
      </c>
      <c r="T15" s="53"/>
      <c r="U15" s="3"/>
    </row>
    <row r="16" spans="1:38" ht="3" customHeight="1">
      <c r="A16" s="2"/>
      <c r="B16" s="43"/>
      <c r="C16" s="44"/>
      <c r="D16" s="44"/>
      <c r="E16" s="45"/>
      <c r="F16" s="45"/>
      <c r="G16" s="45"/>
      <c r="H16" s="46"/>
      <c r="I16" s="47"/>
      <c r="J16" s="47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3"/>
    </row>
    <row r="17" spans="1:38">
      <c r="B17" s="84" t="s">
        <v>49</v>
      </c>
      <c r="C17" s="84"/>
      <c r="D17" s="85">
        <f>COUNTIF(W10:W10,"Thi lại")</f>
        <v>0</v>
      </c>
      <c r="E17" s="86" t="s">
        <v>31</v>
      </c>
      <c r="F17" s="3"/>
      <c r="G17" s="3"/>
      <c r="H17" s="3"/>
      <c r="I17" s="3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3"/>
    </row>
    <row r="18" spans="1:38" ht="24.75" customHeight="1">
      <c r="B18" s="84"/>
      <c r="C18" s="84"/>
      <c r="D18" s="85"/>
      <c r="E18" s="86"/>
      <c r="F18" s="3"/>
      <c r="G18" s="3"/>
      <c r="H18" s="3"/>
      <c r="I18" s="3"/>
      <c r="J18" s="118" t="s">
        <v>250</v>
      </c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3"/>
    </row>
    <row r="19" spans="1:38">
      <c r="A19" s="57"/>
      <c r="B19" s="116" t="s">
        <v>35</v>
      </c>
      <c r="C19" s="116"/>
      <c r="D19" s="116"/>
      <c r="E19" s="116"/>
      <c r="F19" s="116"/>
      <c r="G19" s="116"/>
      <c r="H19" s="116"/>
      <c r="I19" s="58"/>
      <c r="J19" s="117" t="s">
        <v>36</v>
      </c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3"/>
    </row>
    <row r="20" spans="1:38" ht="4.5" customHeight="1">
      <c r="A20" s="2"/>
      <c r="B20" s="43"/>
      <c r="C20" s="59"/>
      <c r="D20" s="59"/>
      <c r="E20" s="60"/>
      <c r="F20" s="60"/>
      <c r="G20" s="60"/>
      <c r="H20" s="61"/>
      <c r="I20" s="62"/>
      <c r="J20" s="6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38" s="2" customFormat="1">
      <c r="B21" s="116" t="s">
        <v>37</v>
      </c>
      <c r="C21" s="116"/>
      <c r="D21" s="119" t="s">
        <v>38</v>
      </c>
      <c r="E21" s="119"/>
      <c r="F21" s="119"/>
      <c r="G21" s="119"/>
      <c r="H21" s="119"/>
      <c r="I21" s="62"/>
      <c r="J21" s="62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3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1:38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1:38" s="2" customFormat="1" ht="18" customHeight="1">
      <c r="A27" s="1"/>
      <c r="B27" s="120" t="s">
        <v>247</v>
      </c>
      <c r="C27" s="120"/>
      <c r="D27" s="120" t="s">
        <v>248</v>
      </c>
      <c r="E27" s="120"/>
      <c r="F27" s="120"/>
      <c r="G27" s="120"/>
      <c r="H27" s="120"/>
      <c r="I27" s="120"/>
      <c r="J27" s="120" t="s">
        <v>39</v>
      </c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3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1:38" s="2" customFormat="1" ht="4.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</sheetData>
  <sheetProtection formatCells="0" formatColumns="0" formatRows="0" insertColumns="0" insertRows="0" insertHyperlinks="0" deleteColumns="0" deleteRows="0" sort="0" autoFilter="0" pivotTables="0"/>
  <autoFilter ref="A8:AL10">
    <filterColumn colId="3" showButton="0"/>
  </autoFilter>
  <mergeCells count="50">
    <mergeCell ref="P7:P9"/>
    <mergeCell ref="Q7:Q8"/>
    <mergeCell ref="F14:N14"/>
    <mergeCell ref="F15:N15"/>
    <mergeCell ref="J17:T17"/>
    <mergeCell ref="J18:T18"/>
    <mergeCell ref="B19:H19"/>
    <mergeCell ref="J19:T19"/>
    <mergeCell ref="B21:C21"/>
    <mergeCell ref="D21:H21"/>
    <mergeCell ref="B27:C27"/>
    <mergeCell ref="D27:I27"/>
    <mergeCell ref="J27:T27"/>
    <mergeCell ref="F13:N13"/>
    <mergeCell ref="M7:M8"/>
    <mergeCell ref="N7:N8"/>
    <mergeCell ref="O7:O8"/>
    <mergeCell ref="G7:G8"/>
    <mergeCell ref="H7:H8"/>
    <mergeCell ref="I7:I8"/>
    <mergeCell ref="J7:J8"/>
    <mergeCell ref="K7:K8"/>
    <mergeCell ref="L7:L8"/>
    <mergeCell ref="B9:G9"/>
    <mergeCell ref="B12:C12"/>
    <mergeCell ref="AA4:AD6"/>
    <mergeCell ref="AE4:AF6"/>
    <mergeCell ref="AG4:AH6"/>
    <mergeCell ref="AI4:AJ6"/>
    <mergeCell ref="AK4:AL6"/>
    <mergeCell ref="X4:X7"/>
    <mergeCell ref="Y4:Y7"/>
    <mergeCell ref="Z4:Z7"/>
    <mergeCell ref="B7:B8"/>
    <mergeCell ref="C7:C8"/>
    <mergeCell ref="D7:E8"/>
    <mergeCell ref="F7:F8"/>
    <mergeCell ref="B5:C5"/>
    <mergeCell ref="G5:N5"/>
    <mergeCell ref="O5:T5"/>
    <mergeCell ref="B4:C4"/>
    <mergeCell ref="D4:N4"/>
    <mergeCell ref="O4:T4"/>
    <mergeCell ref="R7:R8"/>
    <mergeCell ref="S7:S9"/>
    <mergeCell ref="T7:T9"/>
    <mergeCell ref="B1:G1"/>
    <mergeCell ref="H1:T1"/>
    <mergeCell ref="B2:G2"/>
    <mergeCell ref="H2:T2"/>
  </mergeCells>
  <conditionalFormatting sqref="H10:O10">
    <cfRule type="cellIs" dxfId="11" priority="4" operator="greaterThan">
      <formula>10</formula>
    </cfRule>
  </conditionalFormatting>
  <conditionalFormatting sqref="C1:C26 C28:C1048576">
    <cfRule type="duplicateValues" dxfId="10" priority="2"/>
  </conditionalFormatting>
  <conditionalFormatting sqref="C27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15 W10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L65"/>
  <sheetViews>
    <sheetView tabSelected="1" workbookViewId="0">
      <pane ySplit="3" topLeftCell="A4" activePane="bottomLeft" state="frozen"/>
      <selection activeCell="O3" sqref="O1:O1048576"/>
      <selection pane="bottomLeft" activeCell="O3" sqref="O1:O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1.54296875" style="1" bestFit="1" customWidth="1"/>
    <col min="5" max="5" width="6.08984375" style="1" bestFit="1" customWidth="1"/>
    <col min="6" max="6" width="9.36328125" style="1" hidden="1" customWidth="1"/>
    <col min="7" max="7" width="11.1796875" style="1" bestFit="1" customWidth="1"/>
    <col min="8" max="9" width="4.36328125" style="1" customWidth="1"/>
    <col min="10" max="10" width="4.36328125" style="1" hidden="1" customWidth="1"/>
    <col min="11" max="11" width="4.36328125" style="1" customWidth="1"/>
    <col min="12" max="12" width="3.26953125" style="1" hidden="1" customWidth="1"/>
    <col min="13" max="13" width="3.453125" style="1" hidden="1" customWidth="1"/>
    <col min="14" max="14" width="8.36328125" style="1" hidden="1" customWidth="1"/>
    <col min="15" max="15" width="4.26953125" style="1" customWidth="1"/>
    <col min="16" max="16" width="6.453125" style="1" customWidth="1"/>
    <col min="17" max="17" width="6.453125" style="1" hidden="1" customWidth="1"/>
    <col min="18" max="18" width="11.90625" style="1" hidden="1" customWidth="1"/>
    <col min="19" max="19" width="12" style="1" customWidth="1"/>
    <col min="20" max="20" width="5.7265625" style="1" hidden="1" customWidth="1"/>
    <col min="21" max="21" width="6.453125" style="1" customWidth="1"/>
    <col min="22" max="22" width="6.453125" style="2" customWidth="1"/>
    <col min="23" max="23" width="9" style="66"/>
    <col min="24" max="24" width="9.08984375" style="66" bestFit="1" customWidth="1"/>
    <col min="25" max="25" width="9" style="66"/>
    <col min="26" max="26" width="10.36328125" style="66" bestFit="1" customWidth="1"/>
    <col min="27" max="27" width="9.08984375" style="66" bestFit="1" customWidth="1"/>
    <col min="28" max="38" width="9" style="66"/>
    <col min="39" max="16384" width="9" style="1"/>
  </cols>
  <sheetData>
    <row r="1" spans="2:38" ht="27.75" customHeight="1">
      <c r="B1" s="90" t="s">
        <v>0</v>
      </c>
      <c r="C1" s="90"/>
      <c r="D1" s="90"/>
      <c r="E1" s="90"/>
      <c r="F1" s="90"/>
      <c r="G1" s="90"/>
      <c r="H1" s="91" t="s">
        <v>249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2:38" ht="25.5" customHeight="1">
      <c r="B2" s="92" t="s">
        <v>1</v>
      </c>
      <c r="C2" s="92"/>
      <c r="D2" s="92"/>
      <c r="E2" s="92"/>
      <c r="F2" s="92"/>
      <c r="G2" s="92"/>
      <c r="H2" s="93" t="s">
        <v>51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05" t="s">
        <v>2</v>
      </c>
      <c r="C4" s="105"/>
      <c r="D4" s="106" t="s">
        <v>52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 t="s">
        <v>50</v>
      </c>
      <c r="P4" s="107"/>
      <c r="Q4" s="107"/>
      <c r="R4" s="107"/>
      <c r="S4" s="107"/>
      <c r="T4" s="107"/>
      <c r="W4" s="67"/>
      <c r="X4" s="94" t="s">
        <v>46</v>
      </c>
      <c r="Y4" s="94" t="s">
        <v>8</v>
      </c>
      <c r="Z4" s="94" t="s">
        <v>45</v>
      </c>
      <c r="AA4" s="94" t="s">
        <v>44</v>
      </c>
      <c r="AB4" s="94"/>
      <c r="AC4" s="94"/>
      <c r="AD4" s="94"/>
      <c r="AE4" s="94" t="s">
        <v>43</v>
      </c>
      <c r="AF4" s="94"/>
      <c r="AG4" s="94" t="s">
        <v>41</v>
      </c>
      <c r="AH4" s="94"/>
      <c r="AI4" s="94" t="s">
        <v>42</v>
      </c>
      <c r="AJ4" s="94"/>
      <c r="AK4" s="94" t="s">
        <v>40</v>
      </c>
      <c r="AL4" s="94"/>
    </row>
    <row r="5" spans="2:38" ht="17.25" customHeight="1">
      <c r="B5" s="103" t="s">
        <v>3</v>
      </c>
      <c r="C5" s="103"/>
      <c r="D5" s="9"/>
      <c r="G5" s="104" t="s">
        <v>53</v>
      </c>
      <c r="H5" s="104"/>
      <c r="I5" s="104"/>
      <c r="J5" s="104"/>
      <c r="K5" s="104"/>
      <c r="L5" s="104"/>
      <c r="M5" s="104"/>
      <c r="N5" s="104"/>
      <c r="O5" s="104" t="s">
        <v>240</v>
      </c>
      <c r="P5" s="104"/>
      <c r="Q5" s="104"/>
      <c r="R5" s="104"/>
      <c r="S5" s="104"/>
      <c r="T5" s="104"/>
      <c r="W5" s="67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</row>
    <row r="7" spans="2:38" ht="44.25" customHeight="1">
      <c r="B7" s="95" t="s">
        <v>4</v>
      </c>
      <c r="C7" s="97" t="s">
        <v>5</v>
      </c>
      <c r="D7" s="99" t="s">
        <v>6</v>
      </c>
      <c r="E7" s="100"/>
      <c r="F7" s="95" t="s">
        <v>7</v>
      </c>
      <c r="G7" s="95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95" t="s">
        <v>17</v>
      </c>
      <c r="Q7" s="109" t="s">
        <v>18</v>
      </c>
      <c r="R7" s="95" t="s">
        <v>19</v>
      </c>
      <c r="S7" s="95" t="s">
        <v>20</v>
      </c>
      <c r="T7" s="95" t="s">
        <v>21</v>
      </c>
      <c r="W7" s="67"/>
      <c r="X7" s="94"/>
      <c r="Y7" s="94"/>
      <c r="Z7" s="9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29.4" customHeight="1">
      <c r="B8" s="96"/>
      <c r="C8" s="98"/>
      <c r="D8" s="101"/>
      <c r="E8" s="102"/>
      <c r="F8" s="96"/>
      <c r="G8" s="96"/>
      <c r="H8" s="110"/>
      <c r="I8" s="110"/>
      <c r="J8" s="110"/>
      <c r="K8" s="110"/>
      <c r="L8" s="109"/>
      <c r="M8" s="109"/>
      <c r="N8" s="109"/>
      <c r="O8" s="109"/>
      <c r="P8" s="111"/>
      <c r="Q8" s="109"/>
      <c r="R8" s="96"/>
      <c r="S8" s="111"/>
      <c r="T8" s="111"/>
      <c r="V8" s="11"/>
      <c r="W8" s="67"/>
      <c r="X8" s="72" t="str">
        <f>+D4</f>
        <v>Quản trị marketing</v>
      </c>
      <c r="Y8" s="73" t="str">
        <f>+O4</f>
        <v>Nhóm:  01</v>
      </c>
      <c r="Z8" s="74">
        <f>+$AI$8+$AK$8+$AG$8</f>
        <v>38</v>
      </c>
      <c r="AA8" s="68">
        <f>COUNTIF($S$9:$S$95,"Khiển trách")</f>
        <v>0</v>
      </c>
      <c r="AB8" s="68">
        <f>COUNTIF($S$9:$S$95,"Cảnh cáo")</f>
        <v>0</v>
      </c>
      <c r="AC8" s="68">
        <f>COUNTIF($S$9:$S$95,"Đình chỉ thi")</f>
        <v>0</v>
      </c>
      <c r="AD8" s="75">
        <f>+($AA$8+$AB$8+$AC$8)/$Z$8*100%</f>
        <v>0</v>
      </c>
      <c r="AE8" s="68">
        <f>SUM(COUNTIF($S$9:$S$93,"Vắng"),COUNTIF($S$9:$S$93,"Vắng có phép"))</f>
        <v>0</v>
      </c>
      <c r="AF8" s="76">
        <f>+$AE$8/$Z$8</f>
        <v>0</v>
      </c>
      <c r="AG8" s="77">
        <f>COUNTIF($W$9:$W$93,"Thi lại")</f>
        <v>0</v>
      </c>
      <c r="AH8" s="76">
        <f>+$AG$8/$Z$8</f>
        <v>0</v>
      </c>
      <c r="AI8" s="77">
        <f>COUNTIF($W$9:$W$94,"Học lại")</f>
        <v>3</v>
      </c>
      <c r="AJ8" s="76">
        <f>+$AI$8/$Z$8</f>
        <v>7.8947368421052627E-2</v>
      </c>
      <c r="AK8" s="68">
        <f>COUNTIF($W$10:$W$94,"Đạt")</f>
        <v>35</v>
      </c>
      <c r="AL8" s="75">
        <f>+$AK$8/$Z$8</f>
        <v>0.92105263157894735</v>
      </c>
    </row>
    <row r="9" spans="2:38" ht="14.25" customHeight="1">
      <c r="B9" s="112" t="s">
        <v>27</v>
      </c>
      <c r="C9" s="113"/>
      <c r="D9" s="113"/>
      <c r="E9" s="113"/>
      <c r="F9" s="113"/>
      <c r="G9" s="11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4">
        <f>100-(H9+I9+J9+K9)</f>
        <v>60</v>
      </c>
      <c r="P9" s="96"/>
      <c r="Q9" s="131"/>
      <c r="R9" s="131"/>
      <c r="S9" s="96"/>
      <c r="T9" s="96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7">
        <v>1</v>
      </c>
      <c r="C10" s="18" t="s">
        <v>79</v>
      </c>
      <c r="D10" s="19" t="s">
        <v>80</v>
      </c>
      <c r="E10" s="20" t="s">
        <v>81</v>
      </c>
      <c r="F10" s="21" t="s">
        <v>82</v>
      </c>
      <c r="G10" s="18" t="s">
        <v>83</v>
      </c>
      <c r="H10" s="22">
        <v>10</v>
      </c>
      <c r="I10" s="22">
        <v>8</v>
      </c>
      <c r="J10" s="22" t="s">
        <v>28</v>
      </c>
      <c r="K10" s="22">
        <v>9</v>
      </c>
      <c r="L10" s="23"/>
      <c r="M10" s="23"/>
      <c r="N10" s="23"/>
      <c r="O10" s="24">
        <v>9.5</v>
      </c>
      <c r="P10" s="25">
        <f>ROUND(SUMPRODUCT(H10:O10,$H$9:$O$9)/100,1)</f>
        <v>9.3000000000000007</v>
      </c>
      <c r="Q10" s="26" t="str">
        <f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A+</v>
      </c>
      <c r="R10" s="26" t="str">
        <f>IF($P10&lt;4,"Kém",IF(AND($P10&gt;=4,$P10&lt;=5.4),"Trung bình yếu",IF(AND($P10&gt;=5.5,$P10&lt;=6.9),"Trung bình",IF(AND($P10&gt;=7,$P10&lt;=8.4),"Khá",IF(AND($P10&gt;=8.5,$P10&lt;=10),"Giỏi","")))))</f>
        <v>Giỏi</v>
      </c>
      <c r="S10" s="87" t="str">
        <f>+IF(OR($H10=0,$I10=0,$J10=0,$K10=0),"Không đủ ĐKDT","")</f>
        <v/>
      </c>
      <c r="T10" s="27"/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29">
        <v>2</v>
      </c>
      <c r="C11" s="30" t="s">
        <v>84</v>
      </c>
      <c r="D11" s="31" t="s">
        <v>85</v>
      </c>
      <c r="E11" s="32" t="s">
        <v>86</v>
      </c>
      <c r="F11" s="33" t="s">
        <v>87</v>
      </c>
      <c r="G11" s="30" t="s">
        <v>88</v>
      </c>
      <c r="H11" s="34">
        <v>9</v>
      </c>
      <c r="I11" s="34">
        <v>6</v>
      </c>
      <c r="J11" s="34" t="s">
        <v>28</v>
      </c>
      <c r="K11" s="34">
        <v>7</v>
      </c>
      <c r="L11" s="35"/>
      <c r="M11" s="35"/>
      <c r="N11" s="35"/>
      <c r="O11" s="36">
        <v>3.5</v>
      </c>
      <c r="P11" s="37">
        <f>ROUND(SUMPRODUCT(H11:O11,$H$9:$O$9)/100,1)</f>
        <v>5</v>
      </c>
      <c r="Q11" s="38" t="str">
        <f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D+</v>
      </c>
      <c r="R11" s="39" t="str">
        <f>IF($P11&lt;4,"Kém",IF(AND($P11&gt;=4,$P11&lt;=5.4),"Trung bình yếu",IF(AND($P11&gt;=5.5,$P11&lt;=6.9),"Trung bình",IF(AND($P11&gt;=7,$P11&lt;=8.4),"Khá",IF(AND($P11&gt;=8.5,$P11&lt;=10),"Giỏi","")))))</f>
        <v>Trung bình yếu</v>
      </c>
      <c r="S11" s="40" t="str">
        <f>+IF(OR($H11=0,$I11=0,$J11=0,$K11=0),"Không đủ ĐKDT","")</f>
        <v/>
      </c>
      <c r="T11" s="41"/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29">
        <v>3</v>
      </c>
      <c r="C12" s="30" t="s">
        <v>89</v>
      </c>
      <c r="D12" s="31" t="s">
        <v>90</v>
      </c>
      <c r="E12" s="32" t="s">
        <v>91</v>
      </c>
      <c r="F12" s="33" t="s">
        <v>92</v>
      </c>
      <c r="G12" s="30" t="s">
        <v>93</v>
      </c>
      <c r="H12" s="34">
        <v>9</v>
      </c>
      <c r="I12" s="34">
        <v>6</v>
      </c>
      <c r="J12" s="34" t="s">
        <v>28</v>
      </c>
      <c r="K12" s="34">
        <v>7</v>
      </c>
      <c r="L12" s="42"/>
      <c r="M12" s="42"/>
      <c r="N12" s="42"/>
      <c r="O12" s="36">
        <v>2.5</v>
      </c>
      <c r="P12" s="37">
        <f>ROUND(SUMPRODUCT(H12:O12,$H$9:$O$9)/100,1)</f>
        <v>4.4000000000000004</v>
      </c>
      <c r="Q12" s="38" t="str">
        <f>IF(AND($P12&gt;=9,$P12&lt;=10),"A+","")&amp;IF(AND($P12&gt;=8.5,$P12&lt;=8.9),"A","")&amp;IF(AND($P12&gt;=8,$P12&lt;=8.4),"B+","")&amp;IF(AND($P12&gt;=7,$P12&lt;=7.9),"B","")&amp;IF(AND($P12&gt;=6.5,$P12&lt;=6.9),"C+","")&amp;IF(AND($P12&gt;=5.5,$P12&lt;=6.4),"C","")&amp;IF(AND($P12&gt;=5,$P12&lt;=5.4),"D+","")&amp;IF(AND($P12&gt;=4,$P12&lt;=4.9),"D","")&amp;IF(AND($P12&lt;4),"F","")</f>
        <v>D</v>
      </c>
      <c r="R12" s="39" t="str">
        <f>IF($P12&lt;4,"Kém",IF(AND($P12&gt;=4,$P12&lt;=5.4),"Trung bình yếu",IF(AND($P12&gt;=5.5,$P12&lt;=6.9),"Trung bình",IF(AND($P12&gt;=7,$P12&lt;=8.4),"Khá",IF(AND($P12&gt;=8.5,$P12&lt;=10),"Giỏi","")))))</f>
        <v>Trung bình yếu</v>
      </c>
      <c r="S12" s="40" t="str">
        <f>+IF(OR($H12=0,$I12=0,$J12=0,$K12=0),"Không đủ ĐKDT","")</f>
        <v/>
      </c>
      <c r="T12" s="41"/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9"/>
      <c r="AA12" s="69"/>
      <c r="AB12" s="69"/>
      <c r="AC12" s="69"/>
      <c r="AD12" s="81"/>
      <c r="AE12" s="69"/>
      <c r="AF12" s="82"/>
      <c r="AG12" s="83"/>
      <c r="AH12" s="82"/>
      <c r="AI12" s="83"/>
      <c r="AJ12" s="82"/>
      <c r="AK12" s="69"/>
      <c r="AL12" s="81"/>
    </row>
    <row r="13" spans="2:38" ht="18.75" customHeight="1">
      <c r="B13" s="29">
        <v>4</v>
      </c>
      <c r="C13" s="30" t="s">
        <v>94</v>
      </c>
      <c r="D13" s="31" t="s">
        <v>95</v>
      </c>
      <c r="E13" s="32" t="s">
        <v>96</v>
      </c>
      <c r="F13" s="33" t="s">
        <v>97</v>
      </c>
      <c r="G13" s="30" t="s">
        <v>98</v>
      </c>
      <c r="H13" s="34">
        <v>9</v>
      </c>
      <c r="I13" s="34">
        <v>6</v>
      </c>
      <c r="J13" s="34" t="s">
        <v>28</v>
      </c>
      <c r="K13" s="34">
        <v>8</v>
      </c>
      <c r="L13" s="42"/>
      <c r="M13" s="42"/>
      <c r="N13" s="42"/>
      <c r="O13" s="36">
        <v>4</v>
      </c>
      <c r="P13" s="37">
        <f>ROUND(SUMPRODUCT(H13:O13,$H$9:$O$9)/100,1)</f>
        <v>5.5</v>
      </c>
      <c r="Q13" s="38" t="str">
        <f>IF(AND($P13&gt;=9,$P13&lt;=10),"A+","")&amp;IF(AND($P13&gt;=8.5,$P13&lt;=8.9),"A","")&amp;IF(AND($P13&gt;=8,$P13&lt;=8.4),"B+","")&amp;IF(AND($P13&gt;=7,$P13&lt;=7.9),"B","")&amp;IF(AND($P13&gt;=6.5,$P13&lt;=6.9),"C+","")&amp;IF(AND($P13&gt;=5.5,$P13&lt;=6.4),"C","")&amp;IF(AND($P13&gt;=5,$P13&lt;=5.4),"D+","")&amp;IF(AND($P13&gt;=4,$P13&lt;=4.9),"D","")&amp;IF(AND($P13&lt;4),"F","")</f>
        <v>C</v>
      </c>
      <c r="R13" s="39" t="str">
        <f>IF($P13&lt;4,"Kém",IF(AND($P13&gt;=4,$P13&lt;=5.4),"Trung bình yếu",IF(AND($P13&gt;=5.5,$P13&lt;=6.9),"Trung bình",IF(AND($P13&gt;=7,$P13&lt;=8.4),"Khá",IF(AND($P13&gt;=8.5,$P13&lt;=10),"Giỏi","")))))</f>
        <v>Trung bình</v>
      </c>
      <c r="S13" s="40" t="str">
        <f>+IF(OR($H13=0,$I13=0,$J13=0,$K13=0),"Không đủ ĐKDT","")</f>
        <v/>
      </c>
      <c r="T13" s="41"/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29">
        <v>5</v>
      </c>
      <c r="C14" s="30" t="s">
        <v>99</v>
      </c>
      <c r="D14" s="31" t="s">
        <v>100</v>
      </c>
      <c r="E14" s="32" t="s">
        <v>101</v>
      </c>
      <c r="F14" s="33" t="s">
        <v>102</v>
      </c>
      <c r="G14" s="30" t="s">
        <v>103</v>
      </c>
      <c r="H14" s="34">
        <v>9</v>
      </c>
      <c r="I14" s="34">
        <v>7</v>
      </c>
      <c r="J14" s="34" t="s">
        <v>28</v>
      </c>
      <c r="K14" s="34">
        <v>8</v>
      </c>
      <c r="L14" s="42"/>
      <c r="M14" s="42"/>
      <c r="N14" s="42"/>
      <c r="O14" s="36">
        <v>2</v>
      </c>
      <c r="P14" s="37">
        <f>ROUND(SUMPRODUCT(H14:O14,$H$9:$O$9)/100,1)</f>
        <v>4.4000000000000004</v>
      </c>
      <c r="Q14" s="38" t="str">
        <f>IF(AND($P14&gt;=9,$P14&lt;=10),"A+","")&amp;IF(AND($P14&gt;=8.5,$P14&lt;=8.9),"A","")&amp;IF(AND($P14&gt;=8,$P14&lt;=8.4),"B+","")&amp;IF(AND($P14&gt;=7,$P14&lt;=7.9),"B","")&amp;IF(AND($P14&gt;=6.5,$P14&lt;=6.9),"C+","")&amp;IF(AND($P14&gt;=5.5,$P14&lt;=6.4),"C","")&amp;IF(AND($P14&gt;=5,$P14&lt;=5.4),"D+","")&amp;IF(AND($P14&gt;=4,$P14&lt;=4.9),"D","")&amp;IF(AND($P14&lt;4),"F","")</f>
        <v>D</v>
      </c>
      <c r="R14" s="39" t="str">
        <f>IF($P14&lt;4,"Kém",IF(AND($P14&gt;=4,$P14&lt;=5.4),"Trung bình yếu",IF(AND($P14&gt;=5.5,$P14&lt;=6.9),"Trung bình",IF(AND($P14&gt;=7,$P14&lt;=8.4),"Khá",IF(AND($P14&gt;=8.5,$P14&lt;=10),"Giỏi","")))))</f>
        <v>Trung bình yếu</v>
      </c>
      <c r="S14" s="40" t="str">
        <f>+IF(OR($H14=0,$I14=0,$J14=0,$K14=0),"Không đủ ĐKDT","")</f>
        <v/>
      </c>
      <c r="T14" s="41"/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29">
        <v>6</v>
      </c>
      <c r="C15" s="30" t="s">
        <v>104</v>
      </c>
      <c r="D15" s="31" t="s">
        <v>105</v>
      </c>
      <c r="E15" s="32" t="s">
        <v>106</v>
      </c>
      <c r="F15" s="33" t="s">
        <v>107</v>
      </c>
      <c r="G15" s="30" t="s">
        <v>98</v>
      </c>
      <c r="H15" s="34">
        <v>10</v>
      </c>
      <c r="I15" s="34">
        <v>8</v>
      </c>
      <c r="J15" s="34" t="s">
        <v>28</v>
      </c>
      <c r="K15" s="34">
        <v>9</v>
      </c>
      <c r="L15" s="42"/>
      <c r="M15" s="42"/>
      <c r="N15" s="42"/>
      <c r="O15" s="36">
        <v>8.5</v>
      </c>
      <c r="P15" s="37">
        <f>ROUND(SUMPRODUCT(H15:O15,$H$9:$O$9)/100,1)</f>
        <v>8.6999999999999993</v>
      </c>
      <c r="Q15" s="38" t="str">
        <f>IF(AND($P15&gt;=9,$P15&lt;=10),"A+","")&amp;IF(AND($P15&gt;=8.5,$P15&lt;=8.9),"A","")&amp;IF(AND($P15&gt;=8,$P15&lt;=8.4),"B+","")&amp;IF(AND($P15&gt;=7,$P15&lt;=7.9),"B","")&amp;IF(AND($P15&gt;=6.5,$P15&lt;=6.9),"C+","")&amp;IF(AND($P15&gt;=5.5,$P15&lt;=6.4),"C","")&amp;IF(AND($P15&gt;=5,$P15&lt;=5.4),"D+","")&amp;IF(AND($P15&gt;=4,$P15&lt;=4.9),"D","")&amp;IF(AND($P15&lt;4),"F","")</f>
        <v>A</v>
      </c>
      <c r="R15" s="39" t="str">
        <f>IF($P15&lt;4,"Kém",IF(AND($P15&gt;=4,$P15&lt;=5.4),"Trung bình yếu",IF(AND($P15&gt;=5.5,$P15&lt;=6.9),"Trung bình",IF(AND($P15&gt;=7,$P15&lt;=8.4),"Khá",IF(AND($P15&gt;=8.5,$P15&lt;=10),"Giỏi","")))))</f>
        <v>Giỏi</v>
      </c>
      <c r="S15" s="40" t="str">
        <f>+IF(OR($H15=0,$I15=0,$J15=0,$K15=0),"Không đủ ĐKDT","")</f>
        <v/>
      </c>
      <c r="T15" s="41"/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29">
        <v>7</v>
      </c>
      <c r="C16" s="30" t="s">
        <v>108</v>
      </c>
      <c r="D16" s="31" t="s">
        <v>68</v>
      </c>
      <c r="E16" s="32" t="s">
        <v>106</v>
      </c>
      <c r="F16" s="33" t="s">
        <v>109</v>
      </c>
      <c r="G16" s="30" t="s">
        <v>62</v>
      </c>
      <c r="H16" s="34">
        <v>8</v>
      </c>
      <c r="I16" s="34">
        <v>6</v>
      </c>
      <c r="J16" s="34" t="s">
        <v>28</v>
      </c>
      <c r="K16" s="34">
        <v>7</v>
      </c>
      <c r="L16" s="42"/>
      <c r="M16" s="42"/>
      <c r="N16" s="42"/>
      <c r="O16" s="36">
        <v>2.5</v>
      </c>
      <c r="P16" s="37">
        <f>ROUND(SUMPRODUCT(H16:O16,$H$9:$O$9)/100,1)</f>
        <v>4.3</v>
      </c>
      <c r="Q16" s="38" t="str">
        <f>IF(AND($P16&gt;=9,$P16&lt;=10),"A+","")&amp;IF(AND($P16&gt;=8.5,$P16&lt;=8.9),"A","")&amp;IF(AND($P16&gt;=8,$P16&lt;=8.4),"B+","")&amp;IF(AND($P16&gt;=7,$P16&lt;=7.9),"B","")&amp;IF(AND($P16&gt;=6.5,$P16&lt;=6.9),"C+","")&amp;IF(AND($P16&gt;=5.5,$P16&lt;=6.4),"C","")&amp;IF(AND($P16&gt;=5,$P16&lt;=5.4),"D+","")&amp;IF(AND($P16&gt;=4,$P16&lt;=4.9),"D","")&amp;IF(AND($P16&lt;4),"F","")</f>
        <v>D</v>
      </c>
      <c r="R16" s="39" t="str">
        <f>IF($P16&lt;4,"Kém",IF(AND($P16&gt;=4,$P16&lt;=5.4),"Trung bình yếu",IF(AND($P16&gt;=5.5,$P16&lt;=6.9),"Trung bình",IF(AND($P16&gt;=7,$P16&lt;=8.4),"Khá",IF(AND($P16&gt;=8.5,$P16&lt;=10),"Giỏi","")))))</f>
        <v>Trung bình yếu</v>
      </c>
      <c r="S16" s="40" t="str">
        <f>+IF(OR($H16=0,$I16=0,$J16=0,$K16=0),"Không đủ ĐKDT","")</f>
        <v/>
      </c>
      <c r="T16" s="41"/>
      <c r="U16" s="3"/>
      <c r="V16" s="28"/>
      <c r="W16" s="79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29">
        <v>8</v>
      </c>
      <c r="C17" s="30" t="s">
        <v>110</v>
      </c>
      <c r="D17" s="31" t="s">
        <v>111</v>
      </c>
      <c r="E17" s="32" t="s">
        <v>112</v>
      </c>
      <c r="F17" s="33" t="s">
        <v>113</v>
      </c>
      <c r="G17" s="30" t="s">
        <v>88</v>
      </c>
      <c r="H17" s="34">
        <v>10</v>
      </c>
      <c r="I17" s="34">
        <v>6</v>
      </c>
      <c r="J17" s="34" t="s">
        <v>28</v>
      </c>
      <c r="K17" s="34">
        <v>8</v>
      </c>
      <c r="L17" s="42"/>
      <c r="M17" s="42"/>
      <c r="N17" s="42"/>
      <c r="O17" s="36">
        <v>4</v>
      </c>
      <c r="P17" s="37">
        <f>ROUND(SUMPRODUCT(H17:O17,$H$9:$O$9)/100,1)</f>
        <v>5.6</v>
      </c>
      <c r="Q17" s="38" t="str">
        <f>IF(AND($P17&gt;=9,$P17&lt;=10),"A+","")&amp;IF(AND($P17&gt;=8.5,$P17&lt;=8.9),"A","")&amp;IF(AND($P17&gt;=8,$P17&lt;=8.4),"B+","")&amp;IF(AND($P17&gt;=7,$P17&lt;=7.9),"B","")&amp;IF(AND($P17&gt;=6.5,$P17&lt;=6.9),"C+","")&amp;IF(AND($P17&gt;=5.5,$P17&lt;=6.4),"C","")&amp;IF(AND($P17&gt;=5,$P17&lt;=5.4),"D+","")&amp;IF(AND($P17&gt;=4,$P17&lt;=4.9),"D","")&amp;IF(AND($P17&lt;4),"F","")</f>
        <v>C</v>
      </c>
      <c r="R17" s="39" t="str">
        <f>IF($P17&lt;4,"Kém",IF(AND($P17&gt;=4,$P17&lt;=5.4),"Trung bình yếu",IF(AND($P17&gt;=5.5,$P17&lt;=6.9),"Trung bình",IF(AND($P17&gt;=7,$P17&lt;=8.4),"Khá",IF(AND($P17&gt;=8.5,$P17&lt;=10),"Giỏi","")))))</f>
        <v>Trung bình</v>
      </c>
      <c r="S17" s="40" t="str">
        <f>+IF(OR($H17=0,$I17=0,$J17=0,$K17=0),"Không đủ ĐKDT","")</f>
        <v/>
      </c>
      <c r="T17" s="41"/>
      <c r="U17" s="3"/>
      <c r="V17" s="28"/>
      <c r="W17" s="79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29">
        <v>9</v>
      </c>
      <c r="C18" s="30" t="s">
        <v>114</v>
      </c>
      <c r="D18" s="31" t="s">
        <v>115</v>
      </c>
      <c r="E18" s="32" t="s">
        <v>116</v>
      </c>
      <c r="F18" s="33" t="s">
        <v>117</v>
      </c>
      <c r="G18" s="30" t="s">
        <v>118</v>
      </c>
      <c r="H18" s="34">
        <v>8</v>
      </c>
      <c r="I18" s="34">
        <v>7</v>
      </c>
      <c r="J18" s="34" t="s">
        <v>28</v>
      </c>
      <c r="K18" s="34">
        <v>7</v>
      </c>
      <c r="L18" s="42"/>
      <c r="M18" s="42"/>
      <c r="N18" s="42"/>
      <c r="O18" s="36">
        <v>2</v>
      </c>
      <c r="P18" s="37">
        <f>ROUND(SUMPRODUCT(H18:O18,$H$9:$O$9)/100,1)</f>
        <v>4.0999999999999996</v>
      </c>
      <c r="Q18" s="38" t="str">
        <f>IF(AND($P18&gt;=9,$P18&lt;=10),"A+","")&amp;IF(AND($P18&gt;=8.5,$P18&lt;=8.9),"A","")&amp;IF(AND($P18&gt;=8,$P18&lt;=8.4),"B+","")&amp;IF(AND($P18&gt;=7,$P18&lt;=7.9),"B","")&amp;IF(AND($P18&gt;=6.5,$P18&lt;=6.9),"C+","")&amp;IF(AND($P18&gt;=5.5,$P18&lt;=6.4),"C","")&amp;IF(AND($P18&gt;=5,$P18&lt;=5.4),"D+","")&amp;IF(AND($P18&gt;=4,$P18&lt;=4.9),"D","")&amp;IF(AND($P18&lt;4),"F","")</f>
        <v>D</v>
      </c>
      <c r="R18" s="39" t="str">
        <f>IF($P18&lt;4,"Kém",IF(AND($P18&gt;=4,$P18&lt;=5.4),"Trung bình yếu",IF(AND($P18&gt;=5.5,$P18&lt;=6.9),"Trung bình",IF(AND($P18&gt;=7,$P18&lt;=8.4),"Khá",IF(AND($P18&gt;=8.5,$P18&lt;=10),"Giỏi","")))))</f>
        <v>Trung bình yếu</v>
      </c>
      <c r="S18" s="40" t="str">
        <f>+IF(OR($H18=0,$I18=0,$J18=0,$K18=0),"Không đủ ĐKDT","")</f>
        <v/>
      </c>
      <c r="T18" s="41"/>
      <c r="U18" s="3"/>
      <c r="V18" s="28"/>
      <c r="W18" s="79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29">
        <v>10</v>
      </c>
      <c r="C19" s="30" t="s">
        <v>119</v>
      </c>
      <c r="D19" s="31" t="s">
        <v>120</v>
      </c>
      <c r="E19" s="32" t="s">
        <v>116</v>
      </c>
      <c r="F19" s="33" t="s">
        <v>121</v>
      </c>
      <c r="G19" s="30" t="s">
        <v>83</v>
      </c>
      <c r="H19" s="34">
        <v>10</v>
      </c>
      <c r="I19" s="34">
        <v>8</v>
      </c>
      <c r="J19" s="34" t="s">
        <v>28</v>
      </c>
      <c r="K19" s="34">
        <v>9</v>
      </c>
      <c r="L19" s="42"/>
      <c r="M19" s="42"/>
      <c r="N19" s="42"/>
      <c r="O19" s="36">
        <v>6</v>
      </c>
      <c r="P19" s="37">
        <f>ROUND(SUMPRODUCT(H19:O19,$H$9:$O$9)/100,1)</f>
        <v>7.2</v>
      </c>
      <c r="Q19" s="38" t="str">
        <f>IF(AND($P19&gt;=9,$P19&lt;=10),"A+","")&amp;IF(AND($P19&gt;=8.5,$P19&lt;=8.9),"A","")&amp;IF(AND($P19&gt;=8,$P19&lt;=8.4),"B+","")&amp;IF(AND($P19&gt;=7,$P19&lt;=7.9),"B","")&amp;IF(AND($P19&gt;=6.5,$P19&lt;=6.9),"C+","")&amp;IF(AND($P19&gt;=5.5,$P19&lt;=6.4),"C","")&amp;IF(AND($P19&gt;=5,$P19&lt;=5.4),"D+","")&amp;IF(AND($P19&gt;=4,$P19&lt;=4.9),"D","")&amp;IF(AND($P19&lt;4),"F","")</f>
        <v>B</v>
      </c>
      <c r="R19" s="39" t="str">
        <f>IF($P19&lt;4,"Kém",IF(AND($P19&gt;=4,$P19&lt;=5.4),"Trung bình yếu",IF(AND($P19&gt;=5.5,$P19&lt;=6.9),"Trung bình",IF(AND($P19&gt;=7,$P19&lt;=8.4),"Khá",IF(AND($P19&gt;=8.5,$P19&lt;=10),"Giỏi","")))))</f>
        <v>Khá</v>
      </c>
      <c r="S19" s="40" t="str">
        <f>+IF(OR($H19=0,$I19=0,$J19=0,$K19=0),"Không đủ ĐKDT","")</f>
        <v/>
      </c>
      <c r="T19" s="41"/>
      <c r="U19" s="3"/>
      <c r="V19" s="28"/>
      <c r="W19" s="79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29">
        <v>11</v>
      </c>
      <c r="C20" s="30" t="s">
        <v>122</v>
      </c>
      <c r="D20" s="31" t="s">
        <v>123</v>
      </c>
      <c r="E20" s="32" t="s">
        <v>124</v>
      </c>
      <c r="F20" s="33" t="s">
        <v>125</v>
      </c>
      <c r="G20" s="30" t="s">
        <v>126</v>
      </c>
      <c r="H20" s="34">
        <v>9</v>
      </c>
      <c r="I20" s="34">
        <v>7</v>
      </c>
      <c r="J20" s="34" t="s">
        <v>28</v>
      </c>
      <c r="K20" s="34">
        <v>8</v>
      </c>
      <c r="L20" s="42"/>
      <c r="M20" s="42"/>
      <c r="N20" s="42"/>
      <c r="O20" s="36">
        <v>6</v>
      </c>
      <c r="P20" s="37">
        <f>ROUND(SUMPRODUCT(H20:O20,$H$9:$O$9)/100,1)</f>
        <v>6.8</v>
      </c>
      <c r="Q20" s="38" t="str">
        <f>IF(AND($P20&gt;=9,$P20&lt;=10),"A+","")&amp;IF(AND($P20&gt;=8.5,$P20&lt;=8.9),"A","")&amp;IF(AND($P20&gt;=8,$P20&lt;=8.4),"B+","")&amp;IF(AND($P20&gt;=7,$P20&lt;=7.9),"B","")&amp;IF(AND($P20&gt;=6.5,$P20&lt;=6.9),"C+","")&amp;IF(AND($P20&gt;=5.5,$P20&lt;=6.4),"C","")&amp;IF(AND($P20&gt;=5,$P20&lt;=5.4),"D+","")&amp;IF(AND($P20&gt;=4,$P20&lt;=4.9),"D","")&amp;IF(AND($P20&lt;4),"F","")</f>
        <v>C+</v>
      </c>
      <c r="R20" s="39" t="str">
        <f>IF($P20&lt;4,"Kém",IF(AND($P20&gt;=4,$P20&lt;=5.4),"Trung bình yếu",IF(AND($P20&gt;=5.5,$P20&lt;=6.9),"Trung bình",IF(AND($P20&gt;=7,$P20&lt;=8.4),"Khá",IF(AND($P20&gt;=8.5,$P20&lt;=10),"Giỏi","")))))</f>
        <v>Trung bình</v>
      </c>
      <c r="S20" s="40" t="str">
        <f>+IF(OR($H20=0,$I20=0,$J20=0,$K20=0),"Không đủ ĐKDT","")</f>
        <v/>
      </c>
      <c r="T20" s="41"/>
      <c r="U20" s="3"/>
      <c r="V20" s="28"/>
      <c r="W20" s="79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29">
        <v>12</v>
      </c>
      <c r="C21" s="30" t="s">
        <v>127</v>
      </c>
      <c r="D21" s="31" t="s">
        <v>128</v>
      </c>
      <c r="E21" s="32" t="s">
        <v>129</v>
      </c>
      <c r="F21" s="33" t="s">
        <v>130</v>
      </c>
      <c r="G21" s="30" t="s">
        <v>131</v>
      </c>
      <c r="H21" s="34">
        <v>6</v>
      </c>
      <c r="I21" s="34">
        <v>6</v>
      </c>
      <c r="J21" s="34" t="s">
        <v>28</v>
      </c>
      <c r="K21" s="34">
        <v>6</v>
      </c>
      <c r="L21" s="42"/>
      <c r="M21" s="42"/>
      <c r="N21" s="42"/>
      <c r="O21" s="36">
        <v>6.5</v>
      </c>
      <c r="P21" s="37">
        <f>ROUND(SUMPRODUCT(H21:O21,$H$9:$O$9)/100,1)</f>
        <v>6.3</v>
      </c>
      <c r="Q21" s="38" t="str">
        <f>IF(AND($P21&gt;=9,$P21&lt;=10),"A+","")&amp;IF(AND($P21&gt;=8.5,$P21&lt;=8.9),"A","")&amp;IF(AND($P21&gt;=8,$P21&lt;=8.4),"B+","")&amp;IF(AND($P21&gt;=7,$P21&lt;=7.9),"B","")&amp;IF(AND($P21&gt;=6.5,$P21&lt;=6.9),"C+","")&amp;IF(AND($P21&gt;=5.5,$P21&lt;=6.4),"C","")&amp;IF(AND($P21&gt;=5,$P21&lt;=5.4),"D+","")&amp;IF(AND($P21&gt;=4,$P21&lt;=4.9),"D","")&amp;IF(AND($P21&lt;4),"F","")</f>
        <v>C</v>
      </c>
      <c r="R21" s="39" t="str">
        <f>IF($P21&lt;4,"Kém",IF(AND($P21&gt;=4,$P21&lt;=5.4),"Trung bình yếu",IF(AND($P21&gt;=5.5,$P21&lt;=6.9),"Trung bình",IF(AND($P21&gt;=7,$P21&lt;=8.4),"Khá",IF(AND($P21&gt;=8.5,$P21&lt;=10),"Giỏi","")))))</f>
        <v>Trung bình</v>
      </c>
      <c r="S21" s="40" t="str">
        <f>+IF(OR($H21=0,$I21=0,$J21=0,$K21=0),"Không đủ ĐKDT","")</f>
        <v/>
      </c>
      <c r="T21" s="41"/>
      <c r="U21" s="3"/>
      <c r="V21" s="28"/>
      <c r="W21" s="79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29">
        <v>13</v>
      </c>
      <c r="C22" s="30" t="s">
        <v>132</v>
      </c>
      <c r="D22" s="31" t="s">
        <v>133</v>
      </c>
      <c r="E22" s="32" t="s">
        <v>134</v>
      </c>
      <c r="F22" s="33" t="s">
        <v>135</v>
      </c>
      <c r="G22" s="30" t="s">
        <v>118</v>
      </c>
      <c r="H22" s="34">
        <v>10</v>
      </c>
      <c r="I22" s="34">
        <v>7</v>
      </c>
      <c r="J22" s="34" t="s">
        <v>28</v>
      </c>
      <c r="K22" s="34">
        <v>8</v>
      </c>
      <c r="L22" s="42"/>
      <c r="M22" s="42"/>
      <c r="N22" s="42"/>
      <c r="O22" s="36">
        <v>2.5</v>
      </c>
      <c r="P22" s="37">
        <f>ROUND(SUMPRODUCT(H22:O22,$H$9:$O$9)/100,1)</f>
        <v>4.8</v>
      </c>
      <c r="Q22" s="38" t="str">
        <f>IF(AND($P22&gt;=9,$P22&lt;=10),"A+","")&amp;IF(AND($P22&gt;=8.5,$P22&lt;=8.9),"A","")&amp;IF(AND($P22&gt;=8,$P22&lt;=8.4),"B+","")&amp;IF(AND($P22&gt;=7,$P22&lt;=7.9),"B","")&amp;IF(AND($P22&gt;=6.5,$P22&lt;=6.9),"C+","")&amp;IF(AND($P22&gt;=5.5,$P22&lt;=6.4),"C","")&amp;IF(AND($P22&gt;=5,$P22&lt;=5.4),"D+","")&amp;IF(AND($P22&gt;=4,$P22&lt;=4.9),"D","")&amp;IF(AND($P22&lt;4),"F","")</f>
        <v>D</v>
      </c>
      <c r="R22" s="39" t="str">
        <f>IF($P22&lt;4,"Kém",IF(AND($P22&gt;=4,$P22&lt;=5.4),"Trung bình yếu",IF(AND($P22&gt;=5.5,$P22&lt;=6.9),"Trung bình",IF(AND($P22&gt;=7,$P22&lt;=8.4),"Khá",IF(AND($P22&gt;=8.5,$P22&lt;=10),"Giỏi","")))))</f>
        <v>Trung bình yếu</v>
      </c>
      <c r="S22" s="40" t="str">
        <f>+IF(OR($H22=0,$I22=0,$J22=0,$K22=0),"Không đủ ĐKDT","")</f>
        <v/>
      </c>
      <c r="T22" s="41"/>
      <c r="U22" s="3"/>
      <c r="V22" s="28"/>
      <c r="W22" s="79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29">
        <v>14</v>
      </c>
      <c r="C23" s="30" t="s">
        <v>136</v>
      </c>
      <c r="D23" s="31" t="s">
        <v>137</v>
      </c>
      <c r="E23" s="32" t="s">
        <v>138</v>
      </c>
      <c r="F23" s="33" t="s">
        <v>139</v>
      </c>
      <c r="G23" s="30" t="s">
        <v>98</v>
      </c>
      <c r="H23" s="34">
        <v>7</v>
      </c>
      <c r="I23" s="34">
        <v>6</v>
      </c>
      <c r="J23" s="34" t="s">
        <v>28</v>
      </c>
      <c r="K23" s="34">
        <v>6</v>
      </c>
      <c r="L23" s="42"/>
      <c r="M23" s="42"/>
      <c r="N23" s="42"/>
      <c r="O23" s="36">
        <v>5</v>
      </c>
      <c r="P23" s="37">
        <f>ROUND(SUMPRODUCT(H23:O23,$H$9:$O$9)/100,1)</f>
        <v>5.5</v>
      </c>
      <c r="Q23" s="38" t="str">
        <f>IF(AND($P23&gt;=9,$P23&lt;=10),"A+","")&amp;IF(AND($P23&gt;=8.5,$P23&lt;=8.9),"A","")&amp;IF(AND($P23&gt;=8,$P23&lt;=8.4),"B+","")&amp;IF(AND($P23&gt;=7,$P23&lt;=7.9),"B","")&amp;IF(AND($P23&gt;=6.5,$P23&lt;=6.9),"C+","")&amp;IF(AND($P23&gt;=5.5,$P23&lt;=6.4),"C","")&amp;IF(AND($P23&gt;=5,$P23&lt;=5.4),"D+","")&amp;IF(AND($P23&gt;=4,$P23&lt;=4.9),"D","")&amp;IF(AND($P23&lt;4),"F","")</f>
        <v>C</v>
      </c>
      <c r="R23" s="39" t="str">
        <f>IF($P23&lt;4,"Kém",IF(AND($P23&gt;=4,$P23&lt;=5.4),"Trung bình yếu",IF(AND($P23&gt;=5.5,$P23&lt;=6.9),"Trung bình",IF(AND($P23&gt;=7,$P23&lt;=8.4),"Khá",IF(AND($P23&gt;=8.5,$P23&lt;=10),"Giỏi","")))))</f>
        <v>Trung bình</v>
      </c>
      <c r="S23" s="40" t="str">
        <f>+IF(OR($H23=0,$I23=0,$J23=0,$K23=0),"Không đủ ĐKDT","")</f>
        <v/>
      </c>
      <c r="T23" s="41"/>
      <c r="U23" s="3"/>
      <c r="V23" s="28"/>
      <c r="W23" s="79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29">
        <v>15</v>
      </c>
      <c r="C24" s="30" t="s">
        <v>140</v>
      </c>
      <c r="D24" s="31" t="s">
        <v>141</v>
      </c>
      <c r="E24" s="32" t="s">
        <v>142</v>
      </c>
      <c r="F24" s="33" t="s">
        <v>143</v>
      </c>
      <c r="G24" s="30" t="s">
        <v>118</v>
      </c>
      <c r="H24" s="34">
        <v>10</v>
      </c>
      <c r="I24" s="34">
        <v>8</v>
      </c>
      <c r="J24" s="34" t="s">
        <v>28</v>
      </c>
      <c r="K24" s="34">
        <v>9</v>
      </c>
      <c r="L24" s="42"/>
      <c r="M24" s="42"/>
      <c r="N24" s="42"/>
      <c r="O24" s="36">
        <v>2</v>
      </c>
      <c r="P24" s="37">
        <f>ROUND(SUMPRODUCT(H24:O24,$H$9:$O$9)/100,1)</f>
        <v>4.8</v>
      </c>
      <c r="Q24" s="38" t="str">
        <f>IF(AND($P24&gt;=9,$P24&lt;=10),"A+","")&amp;IF(AND($P24&gt;=8.5,$P24&lt;=8.9),"A","")&amp;IF(AND($P24&gt;=8,$P24&lt;=8.4),"B+","")&amp;IF(AND($P24&gt;=7,$P24&lt;=7.9),"B","")&amp;IF(AND($P24&gt;=6.5,$P24&lt;=6.9),"C+","")&amp;IF(AND($P24&gt;=5.5,$P24&lt;=6.4),"C","")&amp;IF(AND($P24&gt;=5,$P24&lt;=5.4),"D+","")&amp;IF(AND($P24&gt;=4,$P24&lt;=4.9),"D","")&amp;IF(AND($P24&lt;4),"F","")</f>
        <v>D</v>
      </c>
      <c r="R24" s="39" t="str">
        <f>IF($P24&lt;4,"Kém",IF(AND($P24&gt;=4,$P24&lt;=5.4),"Trung bình yếu",IF(AND($P24&gt;=5.5,$P24&lt;=6.9),"Trung bình",IF(AND($P24&gt;=7,$P24&lt;=8.4),"Khá",IF(AND($P24&gt;=8.5,$P24&lt;=10),"Giỏi","")))))</f>
        <v>Trung bình yếu</v>
      </c>
      <c r="S24" s="40" t="str">
        <f>+IF(OR($H24=0,$I24=0,$J24=0,$K24=0),"Không đủ ĐKDT","")</f>
        <v/>
      </c>
      <c r="T24" s="41"/>
      <c r="U24" s="3"/>
      <c r="V24" s="28"/>
      <c r="W24" s="79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29">
        <v>16</v>
      </c>
      <c r="C25" s="30" t="s">
        <v>58</v>
      </c>
      <c r="D25" s="31" t="s">
        <v>59</v>
      </c>
      <c r="E25" s="32" t="s">
        <v>60</v>
      </c>
      <c r="F25" s="33" t="s">
        <v>61</v>
      </c>
      <c r="G25" s="30" t="s">
        <v>62</v>
      </c>
      <c r="H25" s="34">
        <v>6</v>
      </c>
      <c r="I25" s="34">
        <v>6</v>
      </c>
      <c r="J25" s="34" t="s">
        <v>28</v>
      </c>
      <c r="K25" s="34">
        <v>6</v>
      </c>
      <c r="L25" s="42"/>
      <c r="M25" s="42"/>
      <c r="N25" s="42"/>
      <c r="O25" s="36">
        <v>5</v>
      </c>
      <c r="P25" s="37">
        <f>ROUND(SUMPRODUCT(H25:O25,$H$9:$O$9)/100,1)</f>
        <v>5.4</v>
      </c>
      <c r="Q25" s="38" t="str">
        <f>IF(AND($P25&gt;=9,$P25&lt;=10),"A+","")&amp;IF(AND($P25&gt;=8.5,$P25&lt;=8.9),"A","")&amp;IF(AND($P25&gt;=8,$P25&lt;=8.4),"B+","")&amp;IF(AND($P25&gt;=7,$P25&lt;=7.9),"B","")&amp;IF(AND($P25&gt;=6.5,$P25&lt;=6.9),"C+","")&amp;IF(AND($P25&gt;=5.5,$P25&lt;=6.4),"C","")&amp;IF(AND($P25&gt;=5,$P25&lt;=5.4),"D+","")&amp;IF(AND($P25&gt;=4,$P25&lt;=4.9),"D","")&amp;IF(AND($P25&lt;4),"F","")</f>
        <v>D+</v>
      </c>
      <c r="R25" s="39" t="str">
        <f>IF($P25&lt;4,"Kém",IF(AND($P25&gt;=4,$P25&lt;=5.4),"Trung bình yếu",IF(AND($P25&gt;=5.5,$P25&lt;=6.9),"Trung bình",IF(AND($P25&gt;=7,$P25&lt;=8.4),"Khá",IF(AND($P25&gt;=8.5,$P25&lt;=10),"Giỏi","")))))</f>
        <v>Trung bình yếu</v>
      </c>
      <c r="S25" s="40" t="str">
        <f>+IF(OR($H25=0,$I25=0,$J25=0,$K25=0),"Không đủ ĐKDT","")</f>
        <v/>
      </c>
      <c r="T25" s="41"/>
      <c r="U25" s="3"/>
      <c r="V25" s="28"/>
      <c r="W25" s="79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29">
        <v>17</v>
      </c>
      <c r="C26" s="30" t="s">
        <v>144</v>
      </c>
      <c r="D26" s="31" t="s">
        <v>145</v>
      </c>
      <c r="E26" s="32" t="s">
        <v>146</v>
      </c>
      <c r="F26" s="33" t="s">
        <v>147</v>
      </c>
      <c r="G26" s="30" t="s">
        <v>148</v>
      </c>
      <c r="H26" s="34">
        <v>9</v>
      </c>
      <c r="I26" s="34">
        <v>8</v>
      </c>
      <c r="J26" s="34" t="s">
        <v>28</v>
      </c>
      <c r="K26" s="34">
        <v>8</v>
      </c>
      <c r="L26" s="42"/>
      <c r="M26" s="42"/>
      <c r="N26" s="42"/>
      <c r="O26" s="36">
        <v>7</v>
      </c>
      <c r="P26" s="37">
        <f>ROUND(SUMPRODUCT(H26:O26,$H$9:$O$9)/100,1)</f>
        <v>7.5</v>
      </c>
      <c r="Q26" s="38" t="str">
        <f>IF(AND($P26&gt;=9,$P26&lt;=10),"A+","")&amp;IF(AND($P26&gt;=8.5,$P26&lt;=8.9),"A","")&amp;IF(AND($P26&gt;=8,$P26&lt;=8.4),"B+","")&amp;IF(AND($P26&gt;=7,$P26&lt;=7.9),"B","")&amp;IF(AND($P26&gt;=6.5,$P26&lt;=6.9),"C+","")&amp;IF(AND($P26&gt;=5.5,$P26&lt;=6.4),"C","")&amp;IF(AND($P26&gt;=5,$P26&lt;=5.4),"D+","")&amp;IF(AND($P26&gt;=4,$P26&lt;=4.9),"D","")&amp;IF(AND($P26&lt;4),"F","")</f>
        <v>B</v>
      </c>
      <c r="R26" s="39" t="str">
        <f>IF($P26&lt;4,"Kém",IF(AND($P26&gt;=4,$P26&lt;=5.4),"Trung bình yếu",IF(AND($P26&gt;=5.5,$P26&lt;=6.9),"Trung bình",IF(AND($P26&gt;=7,$P26&lt;=8.4),"Khá",IF(AND($P26&gt;=8.5,$P26&lt;=10),"Giỏi","")))))</f>
        <v>Khá</v>
      </c>
      <c r="S26" s="40" t="str">
        <f>+IF(OR($H26=0,$I26=0,$J26=0,$K26=0),"Không đủ ĐKDT","")</f>
        <v/>
      </c>
      <c r="T26" s="41"/>
      <c r="U26" s="3"/>
      <c r="V26" s="28"/>
      <c r="W26" s="79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29">
        <v>18</v>
      </c>
      <c r="C27" s="30" t="s">
        <v>149</v>
      </c>
      <c r="D27" s="31" t="s">
        <v>150</v>
      </c>
      <c r="E27" s="32" t="s">
        <v>151</v>
      </c>
      <c r="F27" s="33" t="s">
        <v>152</v>
      </c>
      <c r="G27" s="30" t="s">
        <v>153</v>
      </c>
      <c r="H27" s="34">
        <v>0</v>
      </c>
      <c r="I27" s="34">
        <v>0</v>
      </c>
      <c r="J27" s="34" t="s">
        <v>28</v>
      </c>
      <c r="K27" s="34">
        <v>0</v>
      </c>
      <c r="L27" s="42"/>
      <c r="M27" s="42"/>
      <c r="N27" s="42"/>
      <c r="O27" s="36"/>
      <c r="P27" s="37">
        <f>ROUND(SUMPRODUCT(H27:O27,$H$9:$O$9)/100,1)</f>
        <v>0</v>
      </c>
      <c r="Q27" s="38" t="str">
        <f>IF(AND($P27&gt;=9,$P27&lt;=10),"A+","")&amp;IF(AND($P27&gt;=8.5,$P27&lt;=8.9),"A","")&amp;IF(AND($P27&gt;=8,$P27&lt;=8.4),"B+","")&amp;IF(AND($P27&gt;=7,$P27&lt;=7.9),"B","")&amp;IF(AND($P27&gt;=6.5,$P27&lt;=6.9),"C+","")&amp;IF(AND($P27&gt;=5.5,$P27&lt;=6.4),"C","")&amp;IF(AND($P27&gt;=5,$P27&lt;=5.4),"D+","")&amp;IF(AND($P27&gt;=4,$P27&lt;=4.9),"D","")&amp;IF(AND($P27&lt;4),"F","")</f>
        <v>F</v>
      </c>
      <c r="R27" s="39" t="str">
        <f>IF($P27&lt;4,"Kém",IF(AND($P27&gt;=4,$P27&lt;=5.4),"Trung bình yếu",IF(AND($P27&gt;=5.5,$P27&lt;=6.9),"Trung bình",IF(AND($P27&gt;=7,$P27&lt;=8.4),"Khá",IF(AND($P27&gt;=8.5,$P27&lt;=10),"Giỏi","")))))</f>
        <v>Kém</v>
      </c>
      <c r="S27" s="40" t="str">
        <f>+IF(OR($H27=0,$I27=0,$J27=0,$K27=0),"Không đủ ĐKDT","")</f>
        <v>Không đủ ĐKDT</v>
      </c>
      <c r="T27" s="41"/>
      <c r="U27" s="3"/>
      <c r="V27" s="28"/>
      <c r="W27" s="79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Học lại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29">
        <v>19</v>
      </c>
      <c r="C28" s="30" t="s">
        <v>154</v>
      </c>
      <c r="D28" s="31" t="s">
        <v>145</v>
      </c>
      <c r="E28" s="32" t="s">
        <v>151</v>
      </c>
      <c r="F28" s="33" t="s">
        <v>155</v>
      </c>
      <c r="G28" s="30" t="s">
        <v>156</v>
      </c>
      <c r="H28" s="34">
        <v>8</v>
      </c>
      <c r="I28" s="34">
        <v>7</v>
      </c>
      <c r="J28" s="34" t="s">
        <v>28</v>
      </c>
      <c r="K28" s="34">
        <v>7</v>
      </c>
      <c r="L28" s="42"/>
      <c r="M28" s="42"/>
      <c r="N28" s="42"/>
      <c r="O28" s="36">
        <v>5</v>
      </c>
      <c r="P28" s="37">
        <f>ROUND(SUMPRODUCT(H28:O28,$H$9:$O$9)/100,1)</f>
        <v>5.9</v>
      </c>
      <c r="Q28" s="38" t="str">
        <f>IF(AND($P28&gt;=9,$P28&lt;=10),"A+","")&amp;IF(AND($P28&gt;=8.5,$P28&lt;=8.9),"A","")&amp;IF(AND($P28&gt;=8,$P28&lt;=8.4),"B+","")&amp;IF(AND($P28&gt;=7,$P28&lt;=7.9),"B","")&amp;IF(AND($P28&gt;=6.5,$P28&lt;=6.9),"C+","")&amp;IF(AND($P28&gt;=5.5,$P28&lt;=6.4),"C","")&amp;IF(AND($P28&gt;=5,$P28&lt;=5.4),"D+","")&amp;IF(AND($P28&gt;=4,$P28&lt;=4.9),"D","")&amp;IF(AND($P28&lt;4),"F","")</f>
        <v>C</v>
      </c>
      <c r="R28" s="39" t="str">
        <f>IF($P28&lt;4,"Kém",IF(AND($P28&gt;=4,$P28&lt;=5.4),"Trung bình yếu",IF(AND($P28&gt;=5.5,$P28&lt;=6.9),"Trung bình",IF(AND($P28&gt;=7,$P28&lt;=8.4),"Khá",IF(AND($P28&gt;=8.5,$P28&lt;=10),"Giỏi","")))))</f>
        <v>Trung bình</v>
      </c>
      <c r="S28" s="40" t="str">
        <f>+IF(OR($H28=0,$I28=0,$J28=0,$K28=0),"Không đủ ĐKDT","")</f>
        <v/>
      </c>
      <c r="T28" s="41"/>
      <c r="U28" s="3"/>
      <c r="V28" s="28"/>
      <c r="W28" s="79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29">
        <v>20</v>
      </c>
      <c r="C29" s="30" t="s">
        <v>157</v>
      </c>
      <c r="D29" s="31" t="s">
        <v>158</v>
      </c>
      <c r="E29" s="32" t="s">
        <v>159</v>
      </c>
      <c r="F29" s="33" t="s">
        <v>160</v>
      </c>
      <c r="G29" s="30" t="s">
        <v>57</v>
      </c>
      <c r="H29" s="34">
        <v>9</v>
      </c>
      <c r="I29" s="34">
        <v>8</v>
      </c>
      <c r="J29" s="34" t="s">
        <v>28</v>
      </c>
      <c r="K29" s="34">
        <v>8</v>
      </c>
      <c r="L29" s="42"/>
      <c r="M29" s="42"/>
      <c r="N29" s="42"/>
      <c r="O29" s="36">
        <v>8.5</v>
      </c>
      <c r="P29" s="37">
        <f>ROUND(SUMPRODUCT(H29:O29,$H$9:$O$9)/100,1)</f>
        <v>8.4</v>
      </c>
      <c r="Q29" s="38" t="str">
        <f>IF(AND($P29&gt;=9,$P29&lt;=10),"A+","")&amp;IF(AND($P29&gt;=8.5,$P29&lt;=8.9),"A","")&amp;IF(AND($P29&gt;=8,$P29&lt;=8.4),"B+","")&amp;IF(AND($P29&gt;=7,$P29&lt;=7.9),"B","")&amp;IF(AND($P29&gt;=6.5,$P29&lt;=6.9),"C+","")&amp;IF(AND($P29&gt;=5.5,$P29&lt;=6.4),"C","")&amp;IF(AND($P29&gt;=5,$P29&lt;=5.4),"D+","")&amp;IF(AND($P29&gt;=4,$P29&lt;=4.9),"D","")&amp;IF(AND($P29&lt;4),"F","")</f>
        <v>B+</v>
      </c>
      <c r="R29" s="39" t="str">
        <f>IF($P29&lt;4,"Kém",IF(AND($P29&gt;=4,$P29&lt;=5.4),"Trung bình yếu",IF(AND($P29&gt;=5.5,$P29&lt;=6.9),"Trung bình",IF(AND($P29&gt;=7,$P29&lt;=8.4),"Khá",IF(AND($P29&gt;=8.5,$P29&lt;=10),"Giỏi","")))))</f>
        <v>Khá</v>
      </c>
      <c r="S29" s="40" t="str">
        <f>+IF(OR($H29=0,$I29=0,$J29=0,$K29=0),"Không đủ ĐKDT","")</f>
        <v/>
      </c>
      <c r="T29" s="41"/>
      <c r="U29" s="3"/>
      <c r="V29" s="28"/>
      <c r="W29" s="79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29">
        <v>21</v>
      </c>
      <c r="C30" s="30" t="s">
        <v>161</v>
      </c>
      <c r="D30" s="31" t="s">
        <v>162</v>
      </c>
      <c r="E30" s="32" t="s">
        <v>163</v>
      </c>
      <c r="F30" s="33" t="s">
        <v>164</v>
      </c>
      <c r="G30" s="30" t="s">
        <v>98</v>
      </c>
      <c r="H30" s="34">
        <v>9</v>
      </c>
      <c r="I30" s="34">
        <v>6</v>
      </c>
      <c r="J30" s="34" t="s">
        <v>28</v>
      </c>
      <c r="K30" s="34">
        <v>7</v>
      </c>
      <c r="L30" s="42"/>
      <c r="M30" s="42"/>
      <c r="N30" s="42"/>
      <c r="O30" s="36">
        <v>2</v>
      </c>
      <c r="P30" s="37">
        <f>ROUND(SUMPRODUCT(H30:O30,$H$9:$O$9)/100,1)</f>
        <v>4.0999999999999996</v>
      </c>
      <c r="Q30" s="38" t="str">
        <f>IF(AND($P30&gt;=9,$P30&lt;=10),"A+","")&amp;IF(AND($P30&gt;=8.5,$P30&lt;=8.9),"A","")&amp;IF(AND($P30&gt;=8,$P30&lt;=8.4),"B+","")&amp;IF(AND($P30&gt;=7,$P30&lt;=7.9),"B","")&amp;IF(AND($P30&gt;=6.5,$P30&lt;=6.9),"C+","")&amp;IF(AND($P30&gt;=5.5,$P30&lt;=6.4),"C","")&amp;IF(AND($P30&gt;=5,$P30&lt;=5.4),"D+","")&amp;IF(AND($P30&gt;=4,$P30&lt;=4.9),"D","")&amp;IF(AND($P30&lt;4),"F","")</f>
        <v>D</v>
      </c>
      <c r="R30" s="39" t="str">
        <f>IF($P30&lt;4,"Kém",IF(AND($P30&gt;=4,$P30&lt;=5.4),"Trung bình yếu",IF(AND($P30&gt;=5.5,$P30&lt;=6.9),"Trung bình",IF(AND($P30&gt;=7,$P30&lt;=8.4),"Khá",IF(AND($P30&gt;=8.5,$P30&lt;=10),"Giỏi","")))))</f>
        <v>Trung bình yếu</v>
      </c>
      <c r="S30" s="40" t="str">
        <f>+IF(OR($H30=0,$I30=0,$J30=0,$K30=0),"Không đủ ĐKDT","")</f>
        <v/>
      </c>
      <c r="T30" s="41"/>
      <c r="U30" s="3"/>
      <c r="V30" s="28"/>
      <c r="W30" s="79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29">
        <v>22</v>
      </c>
      <c r="C31" s="30" t="s">
        <v>165</v>
      </c>
      <c r="D31" s="31" t="s">
        <v>166</v>
      </c>
      <c r="E31" s="32" t="s">
        <v>163</v>
      </c>
      <c r="F31" s="33" t="s">
        <v>167</v>
      </c>
      <c r="G31" s="30" t="s">
        <v>168</v>
      </c>
      <c r="H31" s="34">
        <v>9</v>
      </c>
      <c r="I31" s="34">
        <v>7</v>
      </c>
      <c r="J31" s="34" t="s">
        <v>28</v>
      </c>
      <c r="K31" s="34">
        <v>8</v>
      </c>
      <c r="L31" s="42"/>
      <c r="M31" s="42"/>
      <c r="N31" s="42"/>
      <c r="O31" s="36">
        <v>8</v>
      </c>
      <c r="P31" s="37">
        <f>ROUND(SUMPRODUCT(H31:O31,$H$9:$O$9)/100,1)</f>
        <v>8</v>
      </c>
      <c r="Q31" s="38" t="str">
        <f>IF(AND($P31&gt;=9,$P31&lt;=10),"A+","")&amp;IF(AND($P31&gt;=8.5,$P31&lt;=8.9),"A","")&amp;IF(AND($P31&gt;=8,$P31&lt;=8.4),"B+","")&amp;IF(AND($P31&gt;=7,$P31&lt;=7.9),"B","")&amp;IF(AND($P31&gt;=6.5,$P31&lt;=6.9),"C+","")&amp;IF(AND($P31&gt;=5.5,$P31&lt;=6.4),"C","")&amp;IF(AND($P31&gt;=5,$P31&lt;=5.4),"D+","")&amp;IF(AND($P31&gt;=4,$P31&lt;=4.9),"D","")&amp;IF(AND($P31&lt;4),"F","")</f>
        <v>B+</v>
      </c>
      <c r="R31" s="39" t="str">
        <f>IF($P31&lt;4,"Kém",IF(AND($P31&gt;=4,$P31&lt;=5.4),"Trung bình yếu",IF(AND($P31&gt;=5.5,$P31&lt;=6.9),"Trung bình",IF(AND($P31&gt;=7,$P31&lt;=8.4),"Khá",IF(AND($P31&gt;=8.5,$P31&lt;=10),"Giỏi","")))))</f>
        <v>Khá</v>
      </c>
      <c r="S31" s="40" t="str">
        <f>+IF(OR($H31=0,$I31=0,$J31=0,$K31=0),"Không đủ ĐKDT","")</f>
        <v/>
      </c>
      <c r="T31" s="41"/>
      <c r="U31" s="3"/>
      <c r="V31" s="28"/>
      <c r="W31" s="79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29">
        <v>23</v>
      </c>
      <c r="C32" s="30" t="s">
        <v>169</v>
      </c>
      <c r="D32" s="31" t="s">
        <v>170</v>
      </c>
      <c r="E32" s="32" t="s">
        <v>171</v>
      </c>
      <c r="F32" s="33" t="s">
        <v>172</v>
      </c>
      <c r="G32" s="30" t="s">
        <v>103</v>
      </c>
      <c r="H32" s="34">
        <v>10</v>
      </c>
      <c r="I32" s="34">
        <v>8</v>
      </c>
      <c r="J32" s="34" t="s">
        <v>28</v>
      </c>
      <c r="K32" s="34">
        <v>9</v>
      </c>
      <c r="L32" s="42"/>
      <c r="M32" s="42"/>
      <c r="N32" s="42"/>
      <c r="O32" s="36">
        <v>6</v>
      </c>
      <c r="P32" s="37">
        <f>ROUND(SUMPRODUCT(H32:O32,$H$9:$O$9)/100,1)</f>
        <v>7.2</v>
      </c>
      <c r="Q32" s="38" t="str">
        <f>IF(AND($P32&gt;=9,$P32&lt;=10),"A+","")&amp;IF(AND($P32&gt;=8.5,$P32&lt;=8.9),"A","")&amp;IF(AND($P32&gt;=8,$P32&lt;=8.4),"B+","")&amp;IF(AND($P32&gt;=7,$P32&lt;=7.9),"B","")&amp;IF(AND($P32&gt;=6.5,$P32&lt;=6.9),"C+","")&amp;IF(AND($P32&gt;=5.5,$P32&lt;=6.4),"C","")&amp;IF(AND($P32&gt;=5,$P32&lt;=5.4),"D+","")&amp;IF(AND($P32&gt;=4,$P32&lt;=4.9),"D","")&amp;IF(AND($P32&lt;4),"F","")</f>
        <v>B</v>
      </c>
      <c r="R32" s="39" t="str">
        <f>IF($P32&lt;4,"Kém",IF(AND($P32&gt;=4,$P32&lt;=5.4),"Trung bình yếu",IF(AND($P32&gt;=5.5,$P32&lt;=6.9),"Trung bình",IF(AND($P32&gt;=7,$P32&lt;=8.4),"Khá",IF(AND($P32&gt;=8.5,$P32&lt;=10),"Giỏi","")))))</f>
        <v>Khá</v>
      </c>
      <c r="S32" s="40" t="str">
        <f>+IF(OR($H32=0,$I32=0,$J32=0,$K32=0),"Không đủ ĐKDT","")</f>
        <v/>
      </c>
      <c r="T32" s="41"/>
      <c r="U32" s="3"/>
      <c r="V32" s="28"/>
      <c r="W32" s="79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1:38" ht="18.75" customHeight="1">
      <c r="B33" s="29">
        <v>24</v>
      </c>
      <c r="C33" s="30" t="s">
        <v>173</v>
      </c>
      <c r="D33" s="31" t="s">
        <v>174</v>
      </c>
      <c r="E33" s="32" t="s">
        <v>175</v>
      </c>
      <c r="F33" s="33" t="s">
        <v>176</v>
      </c>
      <c r="G33" s="30" t="s">
        <v>168</v>
      </c>
      <c r="H33" s="34">
        <v>9</v>
      </c>
      <c r="I33" s="34">
        <v>8</v>
      </c>
      <c r="J33" s="34" t="s">
        <v>28</v>
      </c>
      <c r="K33" s="34">
        <v>8</v>
      </c>
      <c r="L33" s="42"/>
      <c r="M33" s="42"/>
      <c r="N33" s="42"/>
      <c r="O33" s="36">
        <v>5</v>
      </c>
      <c r="P33" s="37">
        <f>ROUND(SUMPRODUCT(H33:O33,$H$9:$O$9)/100,1)</f>
        <v>6.3</v>
      </c>
      <c r="Q33" s="38" t="str">
        <f>IF(AND($P33&gt;=9,$P33&lt;=10),"A+","")&amp;IF(AND($P33&gt;=8.5,$P33&lt;=8.9),"A","")&amp;IF(AND($P33&gt;=8,$P33&lt;=8.4),"B+","")&amp;IF(AND($P33&gt;=7,$P33&lt;=7.9),"B","")&amp;IF(AND($P33&gt;=6.5,$P33&lt;=6.9),"C+","")&amp;IF(AND($P33&gt;=5.5,$P33&lt;=6.4),"C","")&amp;IF(AND($P33&gt;=5,$P33&lt;=5.4),"D+","")&amp;IF(AND($P33&gt;=4,$P33&lt;=4.9),"D","")&amp;IF(AND($P33&lt;4),"F","")</f>
        <v>C</v>
      </c>
      <c r="R33" s="39" t="str">
        <f>IF($P33&lt;4,"Kém",IF(AND($P33&gt;=4,$P33&lt;=5.4),"Trung bình yếu",IF(AND($P33&gt;=5.5,$P33&lt;=6.9),"Trung bình",IF(AND($P33&gt;=7,$P33&lt;=8.4),"Khá",IF(AND($P33&gt;=8.5,$P33&lt;=10),"Giỏi","")))))</f>
        <v>Trung bình</v>
      </c>
      <c r="S33" s="40" t="str">
        <f>+IF(OR($H33=0,$I33=0,$J33=0,$K33=0),"Không đủ ĐKDT","")</f>
        <v/>
      </c>
      <c r="T33" s="41"/>
      <c r="U33" s="3"/>
      <c r="V33" s="28"/>
      <c r="W33" s="79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1:38" ht="18.75" customHeight="1">
      <c r="B34" s="29">
        <v>25</v>
      </c>
      <c r="C34" s="30" t="s">
        <v>177</v>
      </c>
      <c r="D34" s="31" t="s">
        <v>178</v>
      </c>
      <c r="E34" s="32" t="s">
        <v>175</v>
      </c>
      <c r="F34" s="33" t="s">
        <v>179</v>
      </c>
      <c r="G34" s="30" t="s">
        <v>98</v>
      </c>
      <c r="H34" s="34">
        <v>9</v>
      </c>
      <c r="I34" s="34">
        <v>9</v>
      </c>
      <c r="J34" s="34" t="s">
        <v>28</v>
      </c>
      <c r="K34" s="34">
        <v>9</v>
      </c>
      <c r="L34" s="42"/>
      <c r="M34" s="42"/>
      <c r="N34" s="42"/>
      <c r="O34" s="36">
        <v>5.5</v>
      </c>
      <c r="P34" s="37">
        <f>ROUND(SUMPRODUCT(H34:O34,$H$9:$O$9)/100,1)</f>
        <v>6.9</v>
      </c>
      <c r="Q34" s="38" t="str">
        <f>IF(AND($P34&gt;=9,$P34&lt;=10),"A+","")&amp;IF(AND($P34&gt;=8.5,$P34&lt;=8.9),"A","")&amp;IF(AND($P34&gt;=8,$P34&lt;=8.4),"B+","")&amp;IF(AND($P34&gt;=7,$P34&lt;=7.9),"B","")&amp;IF(AND($P34&gt;=6.5,$P34&lt;=6.9),"C+","")&amp;IF(AND($P34&gt;=5.5,$P34&lt;=6.4),"C","")&amp;IF(AND($P34&gt;=5,$P34&lt;=5.4),"D+","")&amp;IF(AND($P34&gt;=4,$P34&lt;=4.9),"D","")&amp;IF(AND($P34&lt;4),"F","")</f>
        <v>C+</v>
      </c>
      <c r="R34" s="39" t="str">
        <f>IF($P34&lt;4,"Kém",IF(AND($P34&gt;=4,$P34&lt;=5.4),"Trung bình yếu",IF(AND($P34&gt;=5.5,$P34&lt;=6.9),"Trung bình",IF(AND($P34&gt;=7,$P34&lt;=8.4),"Khá",IF(AND($P34&gt;=8.5,$P34&lt;=10),"Giỏi","")))))</f>
        <v>Trung bình</v>
      </c>
      <c r="S34" s="40" t="str">
        <f>+IF(OR($H34=0,$I34=0,$J34=0,$K34=0),"Không đủ ĐKDT","")</f>
        <v/>
      </c>
      <c r="T34" s="41"/>
      <c r="U34" s="3"/>
      <c r="V34" s="28"/>
      <c r="W34" s="79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1:38" ht="18.75" customHeight="1">
      <c r="B35" s="29">
        <v>26</v>
      </c>
      <c r="C35" s="30" t="s">
        <v>180</v>
      </c>
      <c r="D35" s="31" t="s">
        <v>68</v>
      </c>
      <c r="E35" s="32" t="s">
        <v>175</v>
      </c>
      <c r="F35" s="33" t="s">
        <v>181</v>
      </c>
      <c r="G35" s="30" t="s">
        <v>182</v>
      </c>
      <c r="H35" s="34">
        <v>10</v>
      </c>
      <c r="I35" s="34">
        <v>8</v>
      </c>
      <c r="J35" s="34" t="s">
        <v>28</v>
      </c>
      <c r="K35" s="34">
        <v>9</v>
      </c>
      <c r="L35" s="42"/>
      <c r="M35" s="42"/>
      <c r="N35" s="42"/>
      <c r="O35" s="36">
        <v>7.5</v>
      </c>
      <c r="P35" s="37">
        <f>ROUND(SUMPRODUCT(H35:O35,$H$9:$O$9)/100,1)</f>
        <v>8.1</v>
      </c>
      <c r="Q35" s="38" t="str">
        <f>IF(AND($P35&gt;=9,$P35&lt;=10),"A+","")&amp;IF(AND($P35&gt;=8.5,$P35&lt;=8.9),"A","")&amp;IF(AND($P35&gt;=8,$P35&lt;=8.4),"B+","")&amp;IF(AND($P35&gt;=7,$P35&lt;=7.9),"B","")&amp;IF(AND($P35&gt;=6.5,$P35&lt;=6.9),"C+","")&amp;IF(AND($P35&gt;=5.5,$P35&lt;=6.4),"C","")&amp;IF(AND($P35&gt;=5,$P35&lt;=5.4),"D+","")&amp;IF(AND($P35&gt;=4,$P35&lt;=4.9),"D","")&amp;IF(AND($P35&lt;4),"F","")</f>
        <v>B+</v>
      </c>
      <c r="R35" s="39" t="str">
        <f>IF($P35&lt;4,"Kém",IF(AND($P35&gt;=4,$P35&lt;=5.4),"Trung bình yếu",IF(AND($P35&gt;=5.5,$P35&lt;=6.9),"Trung bình",IF(AND($P35&gt;=7,$P35&lt;=8.4),"Khá",IF(AND($P35&gt;=8.5,$P35&lt;=10),"Giỏi","")))))</f>
        <v>Khá</v>
      </c>
      <c r="S35" s="40" t="str">
        <f>+IF(OR($H35=0,$I35=0,$J35=0,$K35=0),"Không đủ ĐKDT","")</f>
        <v/>
      </c>
      <c r="T35" s="41"/>
      <c r="U35" s="3"/>
      <c r="V35" s="28"/>
      <c r="W35" s="79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1:38" ht="18.75" customHeight="1">
      <c r="B36" s="29">
        <v>27</v>
      </c>
      <c r="C36" s="30" t="s">
        <v>183</v>
      </c>
      <c r="D36" s="31" t="s">
        <v>184</v>
      </c>
      <c r="E36" s="32" t="s">
        <v>185</v>
      </c>
      <c r="F36" s="33" t="s">
        <v>186</v>
      </c>
      <c r="G36" s="30" t="s">
        <v>187</v>
      </c>
      <c r="H36" s="34">
        <v>0</v>
      </c>
      <c r="I36" s="34">
        <v>0</v>
      </c>
      <c r="J36" s="34" t="s">
        <v>28</v>
      </c>
      <c r="K36" s="34">
        <v>0</v>
      </c>
      <c r="L36" s="42"/>
      <c r="M36" s="42"/>
      <c r="N36" s="42"/>
      <c r="O36" s="36"/>
      <c r="P36" s="37">
        <f>ROUND(SUMPRODUCT(H36:O36,$H$9:$O$9)/100,1)</f>
        <v>0</v>
      </c>
      <c r="Q36" s="38" t="str">
        <f>IF(AND($P36&gt;=9,$P36&lt;=10),"A+","")&amp;IF(AND($P36&gt;=8.5,$P36&lt;=8.9),"A","")&amp;IF(AND($P36&gt;=8,$P36&lt;=8.4),"B+","")&amp;IF(AND($P36&gt;=7,$P36&lt;=7.9),"B","")&amp;IF(AND($P36&gt;=6.5,$P36&lt;=6.9),"C+","")&amp;IF(AND($P36&gt;=5.5,$P36&lt;=6.4),"C","")&amp;IF(AND($P36&gt;=5,$P36&lt;=5.4),"D+","")&amp;IF(AND($P36&gt;=4,$P36&lt;=4.9),"D","")&amp;IF(AND($P36&lt;4),"F","")</f>
        <v>F</v>
      </c>
      <c r="R36" s="39" t="str">
        <f>IF($P36&lt;4,"Kém",IF(AND($P36&gt;=4,$P36&lt;=5.4),"Trung bình yếu",IF(AND($P36&gt;=5.5,$P36&lt;=6.9),"Trung bình",IF(AND($P36&gt;=7,$P36&lt;=8.4),"Khá",IF(AND($P36&gt;=8.5,$P36&lt;=10),"Giỏi","")))))</f>
        <v>Kém</v>
      </c>
      <c r="S36" s="40" t="str">
        <f>+IF(OR($H36=0,$I36=0,$J36=0,$K36=0),"Không đủ ĐKDT","")</f>
        <v>Không đủ ĐKDT</v>
      </c>
      <c r="T36" s="41"/>
      <c r="U36" s="3"/>
      <c r="V36" s="28"/>
      <c r="W36" s="79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Học lại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1:38" ht="18.75" customHeight="1">
      <c r="B37" s="29">
        <v>28</v>
      </c>
      <c r="C37" s="30" t="s">
        <v>188</v>
      </c>
      <c r="D37" s="31" t="s">
        <v>189</v>
      </c>
      <c r="E37" s="32" t="s">
        <v>190</v>
      </c>
      <c r="F37" s="33" t="s">
        <v>191</v>
      </c>
      <c r="G37" s="30" t="s">
        <v>168</v>
      </c>
      <c r="H37" s="34">
        <v>9</v>
      </c>
      <c r="I37" s="34">
        <v>8</v>
      </c>
      <c r="J37" s="34" t="s">
        <v>28</v>
      </c>
      <c r="K37" s="34">
        <v>8</v>
      </c>
      <c r="L37" s="42"/>
      <c r="M37" s="42"/>
      <c r="N37" s="42"/>
      <c r="O37" s="36">
        <v>5</v>
      </c>
      <c r="P37" s="37">
        <f>ROUND(SUMPRODUCT(H37:O37,$H$9:$O$9)/100,1)</f>
        <v>6.3</v>
      </c>
      <c r="Q37" s="38" t="str">
        <f>IF(AND($P37&gt;=9,$P37&lt;=10),"A+","")&amp;IF(AND($P37&gt;=8.5,$P37&lt;=8.9),"A","")&amp;IF(AND($P37&gt;=8,$P37&lt;=8.4),"B+","")&amp;IF(AND($P37&gt;=7,$P37&lt;=7.9),"B","")&amp;IF(AND($P37&gt;=6.5,$P37&lt;=6.9),"C+","")&amp;IF(AND($P37&gt;=5.5,$P37&lt;=6.4),"C","")&amp;IF(AND($P37&gt;=5,$P37&lt;=5.4),"D+","")&amp;IF(AND($P37&gt;=4,$P37&lt;=4.9),"D","")&amp;IF(AND($P37&lt;4),"F","")</f>
        <v>C</v>
      </c>
      <c r="R37" s="39" t="str">
        <f>IF($P37&lt;4,"Kém",IF(AND($P37&gt;=4,$P37&lt;=5.4),"Trung bình yếu",IF(AND($P37&gt;=5.5,$P37&lt;=6.9),"Trung bình",IF(AND($P37&gt;=7,$P37&lt;=8.4),"Khá",IF(AND($P37&gt;=8.5,$P37&lt;=10),"Giỏi","")))))</f>
        <v>Trung bình</v>
      </c>
      <c r="S37" s="40" t="str">
        <f>+IF(OR($H37=0,$I37=0,$J37=0,$K37=0),"Không đủ ĐKDT","")</f>
        <v/>
      </c>
      <c r="T37" s="41"/>
      <c r="U37" s="3"/>
      <c r="V37" s="28"/>
      <c r="W37" s="79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1:38" ht="18.75" customHeight="1">
      <c r="B38" s="29">
        <v>29</v>
      </c>
      <c r="C38" s="30" t="s">
        <v>192</v>
      </c>
      <c r="D38" s="31" t="s">
        <v>193</v>
      </c>
      <c r="E38" s="32" t="s">
        <v>194</v>
      </c>
      <c r="F38" s="33" t="s">
        <v>195</v>
      </c>
      <c r="G38" s="30" t="s">
        <v>103</v>
      </c>
      <c r="H38" s="34">
        <v>7</v>
      </c>
      <c r="I38" s="34">
        <v>7</v>
      </c>
      <c r="J38" s="34" t="s">
        <v>28</v>
      </c>
      <c r="K38" s="34">
        <v>7</v>
      </c>
      <c r="L38" s="42"/>
      <c r="M38" s="42"/>
      <c r="N38" s="42"/>
      <c r="O38" s="36">
        <v>2</v>
      </c>
      <c r="P38" s="37">
        <f>ROUND(SUMPRODUCT(H38:O38,$H$9:$O$9)/100,1)</f>
        <v>4</v>
      </c>
      <c r="Q38" s="38" t="str">
        <f>IF(AND($P38&gt;=9,$P38&lt;=10),"A+","")&amp;IF(AND($P38&gt;=8.5,$P38&lt;=8.9),"A","")&amp;IF(AND($P38&gt;=8,$P38&lt;=8.4),"B+","")&amp;IF(AND($P38&gt;=7,$P38&lt;=7.9),"B","")&amp;IF(AND($P38&gt;=6.5,$P38&lt;=6.9),"C+","")&amp;IF(AND($P38&gt;=5.5,$P38&lt;=6.4),"C","")&amp;IF(AND($P38&gt;=5,$P38&lt;=5.4),"D+","")&amp;IF(AND($P38&gt;=4,$P38&lt;=4.9),"D","")&amp;IF(AND($P38&lt;4),"F","")</f>
        <v>D</v>
      </c>
      <c r="R38" s="39" t="str">
        <f>IF($P38&lt;4,"Kém",IF(AND($P38&gt;=4,$P38&lt;=5.4),"Trung bình yếu",IF(AND($P38&gt;=5.5,$P38&lt;=6.9),"Trung bình",IF(AND($P38&gt;=7,$P38&lt;=8.4),"Khá",IF(AND($P38&gt;=8.5,$P38&lt;=10),"Giỏi","")))))</f>
        <v>Trung bình yếu</v>
      </c>
      <c r="S38" s="40" t="str">
        <f>+IF(OR($H38=0,$I38=0,$J38=0,$K38=0),"Không đủ ĐKDT","")</f>
        <v/>
      </c>
      <c r="T38" s="41"/>
      <c r="U38" s="3"/>
      <c r="V38" s="28"/>
      <c r="W38" s="79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1:38" ht="18.75" customHeight="1">
      <c r="B39" s="29">
        <v>30</v>
      </c>
      <c r="C39" s="30" t="s">
        <v>196</v>
      </c>
      <c r="D39" s="31" t="s">
        <v>197</v>
      </c>
      <c r="E39" s="32" t="s">
        <v>198</v>
      </c>
      <c r="F39" s="33" t="s">
        <v>199</v>
      </c>
      <c r="G39" s="30" t="s">
        <v>168</v>
      </c>
      <c r="H39" s="34">
        <v>8</v>
      </c>
      <c r="I39" s="34">
        <v>7</v>
      </c>
      <c r="J39" s="34" t="s">
        <v>28</v>
      </c>
      <c r="K39" s="34">
        <v>7</v>
      </c>
      <c r="L39" s="42"/>
      <c r="M39" s="42"/>
      <c r="N39" s="42"/>
      <c r="O39" s="36">
        <v>8</v>
      </c>
      <c r="P39" s="37">
        <f>ROUND(SUMPRODUCT(H39:O39,$H$9:$O$9)/100,1)</f>
        <v>7.7</v>
      </c>
      <c r="Q39" s="38" t="str">
        <f>IF(AND($P39&gt;=9,$P39&lt;=10),"A+","")&amp;IF(AND($P39&gt;=8.5,$P39&lt;=8.9),"A","")&amp;IF(AND($P39&gt;=8,$P39&lt;=8.4),"B+","")&amp;IF(AND($P39&gt;=7,$P39&lt;=7.9),"B","")&amp;IF(AND($P39&gt;=6.5,$P39&lt;=6.9),"C+","")&amp;IF(AND($P39&gt;=5.5,$P39&lt;=6.4),"C","")&amp;IF(AND($P39&gt;=5,$P39&lt;=5.4),"D+","")&amp;IF(AND($P39&gt;=4,$P39&lt;=4.9),"D","")&amp;IF(AND($P39&lt;4),"F","")</f>
        <v>B</v>
      </c>
      <c r="R39" s="39" t="str">
        <f>IF($P39&lt;4,"Kém",IF(AND($P39&gt;=4,$P39&lt;=5.4),"Trung bình yếu",IF(AND($P39&gt;=5.5,$P39&lt;=6.9),"Trung bình",IF(AND($P39&gt;=7,$P39&lt;=8.4),"Khá",IF(AND($P39&gt;=8.5,$P39&lt;=10),"Giỏi","")))))</f>
        <v>Khá</v>
      </c>
      <c r="S39" s="40" t="str">
        <f>+IF(OR($H39=0,$I39=0,$J39=0,$K39=0),"Không đủ ĐKDT","")</f>
        <v/>
      </c>
      <c r="T39" s="41"/>
      <c r="U39" s="3"/>
      <c r="V39" s="28"/>
      <c r="W39" s="79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1:38" ht="18.75" customHeight="1">
      <c r="B40" s="29">
        <v>31</v>
      </c>
      <c r="C40" s="30" t="s">
        <v>200</v>
      </c>
      <c r="D40" s="31" t="s">
        <v>201</v>
      </c>
      <c r="E40" s="32" t="s">
        <v>202</v>
      </c>
      <c r="F40" s="33" t="s">
        <v>203</v>
      </c>
      <c r="G40" s="30" t="s">
        <v>126</v>
      </c>
      <c r="H40" s="34">
        <v>10</v>
      </c>
      <c r="I40" s="34">
        <v>7</v>
      </c>
      <c r="J40" s="34" t="s">
        <v>28</v>
      </c>
      <c r="K40" s="34">
        <v>8</v>
      </c>
      <c r="L40" s="42"/>
      <c r="M40" s="42"/>
      <c r="N40" s="42"/>
      <c r="O40" s="36">
        <v>9</v>
      </c>
      <c r="P40" s="37">
        <f>ROUND(SUMPRODUCT(H40:O40,$H$9:$O$9)/100,1)</f>
        <v>8.6999999999999993</v>
      </c>
      <c r="Q40" s="38" t="str">
        <f>IF(AND($P40&gt;=9,$P40&lt;=10),"A+","")&amp;IF(AND($P40&gt;=8.5,$P40&lt;=8.9),"A","")&amp;IF(AND($P40&gt;=8,$P40&lt;=8.4),"B+","")&amp;IF(AND($P40&gt;=7,$P40&lt;=7.9),"B","")&amp;IF(AND($P40&gt;=6.5,$P40&lt;=6.9),"C+","")&amp;IF(AND($P40&gt;=5.5,$P40&lt;=6.4),"C","")&amp;IF(AND($P40&gt;=5,$P40&lt;=5.4),"D+","")&amp;IF(AND($P40&gt;=4,$P40&lt;=4.9),"D","")&amp;IF(AND($P40&lt;4),"F","")</f>
        <v>A</v>
      </c>
      <c r="R40" s="39" t="str">
        <f>IF($P40&lt;4,"Kém",IF(AND($P40&gt;=4,$P40&lt;=5.4),"Trung bình yếu",IF(AND($P40&gt;=5.5,$P40&lt;=6.9),"Trung bình",IF(AND($P40&gt;=7,$P40&lt;=8.4),"Khá",IF(AND($P40&gt;=8.5,$P40&lt;=10),"Giỏi","")))))</f>
        <v>Giỏi</v>
      </c>
      <c r="S40" s="40" t="str">
        <f>+IF(OR($H40=0,$I40=0,$J40=0,$K40=0),"Không đủ ĐKDT","")</f>
        <v/>
      </c>
      <c r="T40" s="41"/>
      <c r="U40" s="3"/>
      <c r="V40" s="28"/>
      <c r="W40" s="79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1:38" ht="18.75" customHeight="1">
      <c r="B41" s="29">
        <v>32</v>
      </c>
      <c r="C41" s="30" t="s">
        <v>204</v>
      </c>
      <c r="D41" s="31" t="s">
        <v>205</v>
      </c>
      <c r="E41" s="32" t="s">
        <v>65</v>
      </c>
      <c r="F41" s="33" t="s">
        <v>206</v>
      </c>
      <c r="G41" s="30" t="s">
        <v>103</v>
      </c>
      <c r="H41" s="34">
        <v>9</v>
      </c>
      <c r="I41" s="34">
        <v>8</v>
      </c>
      <c r="J41" s="34" t="s">
        <v>28</v>
      </c>
      <c r="K41" s="34">
        <v>8</v>
      </c>
      <c r="L41" s="42"/>
      <c r="M41" s="42"/>
      <c r="N41" s="42"/>
      <c r="O41" s="36">
        <v>4</v>
      </c>
      <c r="P41" s="37">
        <f>ROUND(SUMPRODUCT(H41:O41,$H$9:$O$9)/100,1)</f>
        <v>5.7</v>
      </c>
      <c r="Q41" s="38" t="str">
        <f>IF(AND($P41&gt;=9,$P41&lt;=10),"A+","")&amp;IF(AND($P41&gt;=8.5,$P41&lt;=8.9),"A","")&amp;IF(AND($P41&gt;=8,$P41&lt;=8.4),"B+","")&amp;IF(AND($P41&gt;=7,$P41&lt;=7.9),"B","")&amp;IF(AND($P41&gt;=6.5,$P41&lt;=6.9),"C+","")&amp;IF(AND($P41&gt;=5.5,$P41&lt;=6.4),"C","")&amp;IF(AND($P41&gt;=5,$P41&lt;=5.4),"D+","")&amp;IF(AND($P41&gt;=4,$P41&lt;=4.9),"D","")&amp;IF(AND($P41&lt;4),"F","")</f>
        <v>C</v>
      </c>
      <c r="R41" s="39" t="str">
        <f>IF($P41&lt;4,"Kém",IF(AND($P41&gt;=4,$P41&lt;=5.4),"Trung bình yếu",IF(AND($P41&gt;=5.5,$P41&lt;=6.9),"Trung bình",IF(AND($P41&gt;=7,$P41&lt;=8.4),"Khá",IF(AND($P41&gt;=8.5,$P41&lt;=10),"Giỏi","")))))</f>
        <v>Trung bình</v>
      </c>
      <c r="S41" s="40" t="str">
        <f>+IF(OR($H41=0,$I41=0,$J41=0,$K41=0),"Không đủ ĐKDT","")</f>
        <v/>
      </c>
      <c r="T41" s="41"/>
      <c r="U41" s="3"/>
      <c r="V41" s="28"/>
      <c r="W41" s="79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1:38" ht="18.75" customHeight="1">
      <c r="B42" s="29">
        <v>33</v>
      </c>
      <c r="C42" s="30" t="s">
        <v>207</v>
      </c>
      <c r="D42" s="31" t="s">
        <v>208</v>
      </c>
      <c r="E42" s="32" t="s">
        <v>209</v>
      </c>
      <c r="F42" s="33" t="s">
        <v>210</v>
      </c>
      <c r="G42" s="30" t="s">
        <v>211</v>
      </c>
      <c r="H42" s="34">
        <v>9</v>
      </c>
      <c r="I42" s="34">
        <v>8</v>
      </c>
      <c r="J42" s="34" t="s">
        <v>28</v>
      </c>
      <c r="K42" s="34">
        <v>8</v>
      </c>
      <c r="L42" s="42"/>
      <c r="M42" s="42"/>
      <c r="N42" s="42"/>
      <c r="O42" s="36">
        <v>8</v>
      </c>
      <c r="P42" s="37">
        <f>ROUND(SUMPRODUCT(H42:O42,$H$9:$O$9)/100,1)</f>
        <v>8.1</v>
      </c>
      <c r="Q42" s="38" t="str">
        <f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B+</v>
      </c>
      <c r="R42" s="39" t="str">
        <f>IF($P42&lt;4,"Kém",IF(AND($P42&gt;=4,$P42&lt;=5.4),"Trung bình yếu",IF(AND($P42&gt;=5.5,$P42&lt;=6.9),"Trung bình",IF(AND($P42&gt;=7,$P42&lt;=8.4),"Khá",IF(AND($P42&gt;=8.5,$P42&lt;=10),"Giỏi","")))))</f>
        <v>Khá</v>
      </c>
      <c r="S42" s="40" t="str">
        <f>+IF(OR($H42=0,$I42=0,$J42=0,$K42=0),"Không đủ ĐKDT","")</f>
        <v/>
      </c>
      <c r="T42" s="41"/>
      <c r="U42" s="3"/>
      <c r="V42" s="28"/>
      <c r="W42" s="79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1:38" ht="18.75" customHeight="1">
      <c r="B43" s="29">
        <v>34</v>
      </c>
      <c r="C43" s="30" t="s">
        <v>212</v>
      </c>
      <c r="D43" s="31" t="s">
        <v>213</v>
      </c>
      <c r="E43" s="32" t="s">
        <v>214</v>
      </c>
      <c r="F43" s="33" t="s">
        <v>215</v>
      </c>
      <c r="G43" s="30" t="s">
        <v>216</v>
      </c>
      <c r="H43" s="34">
        <v>10</v>
      </c>
      <c r="I43" s="34">
        <v>7</v>
      </c>
      <c r="J43" s="34" t="s">
        <v>28</v>
      </c>
      <c r="K43" s="34">
        <v>8</v>
      </c>
      <c r="L43" s="42"/>
      <c r="M43" s="42"/>
      <c r="N43" s="42"/>
      <c r="O43" s="36">
        <v>5</v>
      </c>
      <c r="P43" s="37">
        <f>ROUND(SUMPRODUCT(H43:O43,$H$9:$O$9)/100,1)</f>
        <v>6.3</v>
      </c>
      <c r="Q43" s="38" t="str">
        <f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C</v>
      </c>
      <c r="R43" s="39" t="str">
        <f>IF($P43&lt;4,"Kém",IF(AND($P43&gt;=4,$P43&lt;=5.4),"Trung bình yếu",IF(AND($P43&gt;=5.5,$P43&lt;=6.9),"Trung bình",IF(AND($P43&gt;=7,$P43&lt;=8.4),"Khá",IF(AND($P43&gt;=8.5,$P43&lt;=10),"Giỏi","")))))</f>
        <v>Trung bình</v>
      </c>
      <c r="S43" s="40" t="str">
        <f>+IF(OR($H43=0,$I43=0,$J43=0,$K43=0),"Không đủ ĐKDT","")</f>
        <v/>
      </c>
      <c r="T43" s="41"/>
      <c r="U43" s="3"/>
      <c r="V43" s="28"/>
      <c r="W43" s="79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1:38" ht="18.75" customHeight="1">
      <c r="B44" s="29">
        <v>35</v>
      </c>
      <c r="C44" s="30" t="s">
        <v>217</v>
      </c>
      <c r="D44" s="31" t="s">
        <v>218</v>
      </c>
      <c r="E44" s="32" t="s">
        <v>219</v>
      </c>
      <c r="F44" s="33" t="s">
        <v>220</v>
      </c>
      <c r="G44" s="30" t="s">
        <v>83</v>
      </c>
      <c r="H44" s="34">
        <v>8</v>
      </c>
      <c r="I44" s="34">
        <v>6</v>
      </c>
      <c r="J44" s="34" t="s">
        <v>28</v>
      </c>
      <c r="K44" s="34">
        <v>7</v>
      </c>
      <c r="L44" s="42"/>
      <c r="M44" s="42"/>
      <c r="N44" s="42"/>
      <c r="O44" s="36">
        <v>0</v>
      </c>
      <c r="P44" s="37">
        <f>ROUND(SUMPRODUCT(H44:O44,$H$9:$O$9)/100,1)</f>
        <v>2.8</v>
      </c>
      <c r="Q44" s="38" t="str">
        <f>IF(AND($P44&gt;=9,$P44&lt;=10),"A+","")&amp;IF(AND($P44&gt;=8.5,$P44&lt;=8.9),"A","")&amp;IF(AND($P44&gt;=8,$P44&lt;=8.4),"B+","")&amp;IF(AND($P44&gt;=7,$P44&lt;=7.9),"B","")&amp;IF(AND($P44&gt;=6.5,$P44&lt;=6.9),"C+","")&amp;IF(AND($P44&gt;=5.5,$P44&lt;=6.4),"C","")&amp;IF(AND($P44&gt;=5,$P44&lt;=5.4),"D+","")&amp;IF(AND($P44&gt;=4,$P44&lt;=4.9),"D","")&amp;IF(AND($P44&lt;4),"F","")</f>
        <v>F</v>
      </c>
      <c r="R44" s="39" t="str">
        <f>IF($P44&lt;4,"Kém",IF(AND($P44&gt;=4,$P44&lt;=5.4),"Trung bình yếu",IF(AND($P44&gt;=5.5,$P44&lt;=6.9),"Trung bình",IF(AND($P44&gt;=7,$P44&lt;=8.4),"Khá",IF(AND($P44&gt;=8.5,$P44&lt;=10),"Giỏi","")))))</f>
        <v>Kém</v>
      </c>
      <c r="S44" s="40" t="str">
        <f>+IF(OR($H44=0,$I44=0,$J44=0,$K44=0),"Không đủ ĐKDT","")</f>
        <v/>
      </c>
      <c r="T44" s="41"/>
      <c r="U44" s="3"/>
      <c r="V44" s="28"/>
      <c r="W44" s="79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1:38" ht="18.75" customHeight="1">
      <c r="B45" s="29">
        <v>36</v>
      </c>
      <c r="C45" s="30" t="s">
        <v>221</v>
      </c>
      <c r="D45" s="31" t="s">
        <v>222</v>
      </c>
      <c r="E45" s="32" t="s">
        <v>219</v>
      </c>
      <c r="F45" s="33" t="s">
        <v>223</v>
      </c>
      <c r="G45" s="30" t="s">
        <v>103</v>
      </c>
      <c r="H45" s="34">
        <v>9</v>
      </c>
      <c r="I45" s="34">
        <v>8</v>
      </c>
      <c r="J45" s="34" t="s">
        <v>28</v>
      </c>
      <c r="K45" s="34">
        <v>8</v>
      </c>
      <c r="L45" s="42"/>
      <c r="M45" s="42"/>
      <c r="N45" s="42"/>
      <c r="O45" s="36">
        <v>4</v>
      </c>
      <c r="P45" s="37">
        <f>ROUND(SUMPRODUCT(H45:O45,$H$9:$O$9)/100,1)</f>
        <v>5.7</v>
      </c>
      <c r="Q45" s="38" t="str">
        <f>IF(AND($P45&gt;=9,$P45&lt;=10),"A+","")&amp;IF(AND($P45&gt;=8.5,$P45&lt;=8.9),"A","")&amp;IF(AND($P45&gt;=8,$P45&lt;=8.4),"B+","")&amp;IF(AND($P45&gt;=7,$P45&lt;=7.9),"B","")&amp;IF(AND($P45&gt;=6.5,$P45&lt;=6.9),"C+","")&amp;IF(AND($P45&gt;=5.5,$P45&lt;=6.4),"C","")&amp;IF(AND($P45&gt;=5,$P45&lt;=5.4),"D+","")&amp;IF(AND($P45&gt;=4,$P45&lt;=4.9),"D","")&amp;IF(AND($P45&lt;4),"F","")</f>
        <v>C</v>
      </c>
      <c r="R45" s="39" t="str">
        <f>IF($P45&lt;4,"Kém",IF(AND($P45&gt;=4,$P45&lt;=5.4),"Trung bình yếu",IF(AND($P45&gt;=5.5,$P45&lt;=6.9),"Trung bình",IF(AND($P45&gt;=7,$P45&lt;=8.4),"Khá",IF(AND($P45&gt;=8.5,$P45&lt;=10),"Giỏi","")))))</f>
        <v>Trung bình</v>
      </c>
      <c r="S45" s="40" t="str">
        <f>+IF(OR($H45=0,$I45=0,$J45=0,$K45=0),"Không đủ ĐKDT","")</f>
        <v/>
      </c>
      <c r="T45" s="41"/>
      <c r="U45" s="3"/>
      <c r="V45" s="28"/>
      <c r="W45" s="79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1:38" ht="18.75" customHeight="1">
      <c r="B46" s="29">
        <v>37</v>
      </c>
      <c r="C46" s="30" t="s">
        <v>224</v>
      </c>
      <c r="D46" s="31" t="s">
        <v>225</v>
      </c>
      <c r="E46" s="32" t="s">
        <v>226</v>
      </c>
      <c r="F46" s="33" t="s">
        <v>227</v>
      </c>
      <c r="G46" s="30" t="s">
        <v>228</v>
      </c>
      <c r="H46" s="34">
        <v>9</v>
      </c>
      <c r="I46" s="34">
        <v>8</v>
      </c>
      <c r="J46" s="34" t="s">
        <v>28</v>
      </c>
      <c r="K46" s="34">
        <v>8</v>
      </c>
      <c r="L46" s="42"/>
      <c r="M46" s="42"/>
      <c r="N46" s="42"/>
      <c r="O46" s="36">
        <v>8.5</v>
      </c>
      <c r="P46" s="37">
        <f>ROUND(SUMPRODUCT(H46:O46,$H$9:$O$9)/100,1)</f>
        <v>8.4</v>
      </c>
      <c r="Q46" s="38" t="str">
        <f>IF(AND($P46&gt;=9,$P46&lt;=10),"A+","")&amp;IF(AND($P46&gt;=8.5,$P46&lt;=8.9),"A","")&amp;IF(AND($P46&gt;=8,$P46&lt;=8.4),"B+","")&amp;IF(AND($P46&gt;=7,$P46&lt;=7.9),"B","")&amp;IF(AND($P46&gt;=6.5,$P46&lt;=6.9),"C+","")&amp;IF(AND($P46&gt;=5.5,$P46&lt;=6.4),"C","")&amp;IF(AND($P46&gt;=5,$P46&lt;=5.4),"D+","")&amp;IF(AND($P46&gt;=4,$P46&lt;=4.9),"D","")&amp;IF(AND($P46&lt;4),"F","")</f>
        <v>B+</v>
      </c>
      <c r="R46" s="39" t="str">
        <f>IF($P46&lt;4,"Kém",IF(AND($P46&gt;=4,$P46&lt;=5.4),"Trung bình yếu",IF(AND($P46&gt;=5.5,$P46&lt;=6.9),"Trung bình",IF(AND($P46&gt;=7,$P46&lt;=8.4),"Khá",IF(AND($P46&gt;=8.5,$P46&lt;=10),"Giỏi","")))))</f>
        <v>Khá</v>
      </c>
      <c r="S46" s="40" t="str">
        <f>+IF(OR($H46=0,$I46=0,$J46=0,$K46=0),"Không đủ ĐKDT","")</f>
        <v/>
      </c>
      <c r="T46" s="41"/>
      <c r="U46" s="3"/>
      <c r="V46" s="28"/>
      <c r="W46" s="79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1:38" ht="18.75" customHeight="1">
      <c r="B47" s="137">
        <v>38</v>
      </c>
      <c r="C47" s="138" t="s">
        <v>229</v>
      </c>
      <c r="D47" s="139" t="s">
        <v>230</v>
      </c>
      <c r="E47" s="140" t="s">
        <v>231</v>
      </c>
      <c r="F47" s="141" t="s">
        <v>232</v>
      </c>
      <c r="G47" s="138" t="s">
        <v>233</v>
      </c>
      <c r="H47" s="142">
        <v>9</v>
      </c>
      <c r="I47" s="142">
        <v>9</v>
      </c>
      <c r="J47" s="142" t="s">
        <v>28</v>
      </c>
      <c r="K47" s="142">
        <v>9</v>
      </c>
      <c r="L47" s="143"/>
      <c r="M47" s="143"/>
      <c r="N47" s="143"/>
      <c r="O47" s="144">
        <v>4</v>
      </c>
      <c r="P47" s="145">
        <f>ROUND(SUMPRODUCT(H47:O47,$H$9:$O$9)/100,1)</f>
        <v>6</v>
      </c>
      <c r="Q47" s="146" t="str">
        <f>IF(AND($P47&gt;=9,$P47&lt;=10),"A+","")&amp;IF(AND($P47&gt;=8.5,$P47&lt;=8.9),"A","")&amp;IF(AND($P47&gt;=8,$P47&lt;=8.4),"B+","")&amp;IF(AND($P47&gt;=7,$P47&lt;=7.9),"B","")&amp;IF(AND($P47&gt;=6.5,$P47&lt;=6.9),"C+","")&amp;IF(AND($P47&gt;=5.5,$P47&lt;=6.4),"C","")&amp;IF(AND($P47&gt;=5,$P47&lt;=5.4),"D+","")&amp;IF(AND($P47&gt;=4,$P47&lt;=4.9),"D","")&amp;IF(AND($P47&lt;4),"F","")</f>
        <v>C</v>
      </c>
      <c r="R47" s="147" t="str">
        <f>IF($P47&lt;4,"Kém",IF(AND($P47&gt;=4,$P47&lt;=5.4),"Trung bình yếu",IF(AND($P47&gt;=5.5,$P47&lt;=6.9),"Trung bình",IF(AND($P47&gt;=7,$P47&lt;=8.4),"Khá",IF(AND($P47&gt;=8.5,$P47&lt;=10),"Giỏi","")))))</f>
        <v>Trung bình</v>
      </c>
      <c r="S47" s="148" t="str">
        <f>+IF(OR($H47=0,$I47=0,$J47=0,$K47=0),"Không đủ ĐKDT","")</f>
        <v/>
      </c>
      <c r="T47" s="41"/>
      <c r="U47" s="3"/>
      <c r="V47" s="28"/>
      <c r="W47" s="79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1:38" ht="9" customHeight="1">
      <c r="A48" s="2"/>
      <c r="B48" s="43"/>
      <c r="C48" s="44"/>
      <c r="D48" s="44"/>
      <c r="E48" s="45"/>
      <c r="F48" s="45"/>
      <c r="G48" s="45"/>
      <c r="H48" s="46"/>
      <c r="I48" s="47"/>
      <c r="J48" s="47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3"/>
    </row>
    <row r="49" spans="1:38" ht="16.8">
      <c r="A49" s="2"/>
      <c r="B49" s="115" t="s">
        <v>29</v>
      </c>
      <c r="C49" s="115"/>
      <c r="D49" s="44"/>
      <c r="E49" s="45"/>
      <c r="F49" s="45"/>
      <c r="G49" s="45"/>
      <c r="H49" s="46"/>
      <c r="I49" s="47"/>
      <c r="J49" s="47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3"/>
    </row>
    <row r="50" spans="1:38" ht="16.5" customHeight="1">
      <c r="A50" s="2"/>
      <c r="B50" s="49" t="s">
        <v>30</v>
      </c>
      <c r="C50" s="49"/>
      <c r="D50" s="50">
        <f>+$Z$8</f>
        <v>38</v>
      </c>
      <c r="E50" s="51" t="s">
        <v>31</v>
      </c>
      <c r="F50" s="108" t="s">
        <v>32</v>
      </c>
      <c r="G50" s="108"/>
      <c r="H50" s="108"/>
      <c r="I50" s="108"/>
      <c r="J50" s="108"/>
      <c r="K50" s="108"/>
      <c r="L50" s="108"/>
      <c r="M50" s="108"/>
      <c r="N50" s="108"/>
      <c r="O50" s="52">
        <f>$Z$8 -COUNTIF($S$9:$S$225,"Vắng") -COUNTIF($S$9:$S$225,"Vắng có phép") - COUNTIF($S$9:$S$225,"Đình chỉ thi") - COUNTIF($S$9:$S$225,"Không đủ ĐKDT")</f>
        <v>36</v>
      </c>
      <c r="P50" s="52"/>
      <c r="Q50" s="52"/>
      <c r="R50" s="53"/>
      <c r="S50" s="54" t="s">
        <v>31</v>
      </c>
      <c r="T50" s="53"/>
      <c r="U50" s="3"/>
    </row>
    <row r="51" spans="1:38" ht="16.5" customHeight="1">
      <c r="A51" s="2"/>
      <c r="B51" s="49" t="s">
        <v>33</v>
      </c>
      <c r="C51" s="49"/>
      <c r="D51" s="50">
        <f>+$AK$8</f>
        <v>35</v>
      </c>
      <c r="E51" s="51" t="s">
        <v>31</v>
      </c>
      <c r="F51" s="108" t="s">
        <v>34</v>
      </c>
      <c r="G51" s="108"/>
      <c r="H51" s="108"/>
      <c r="I51" s="108"/>
      <c r="J51" s="108"/>
      <c r="K51" s="108"/>
      <c r="L51" s="108"/>
      <c r="M51" s="108"/>
      <c r="N51" s="108"/>
      <c r="O51" s="55">
        <f>COUNTIF($S$9:$S$101,"Vắng")</f>
        <v>0</v>
      </c>
      <c r="P51" s="55"/>
      <c r="Q51" s="55"/>
      <c r="R51" s="56"/>
      <c r="S51" s="54" t="s">
        <v>31</v>
      </c>
      <c r="T51" s="56"/>
      <c r="U51" s="3"/>
    </row>
    <row r="52" spans="1:38" ht="16.5" customHeight="1">
      <c r="A52" s="2"/>
      <c r="B52" s="49" t="s">
        <v>47</v>
      </c>
      <c r="C52" s="49"/>
      <c r="D52" s="65">
        <f>COUNTIF(W10:W47,"Học lại")</f>
        <v>3</v>
      </c>
      <c r="E52" s="51" t="s">
        <v>31</v>
      </c>
      <c r="F52" s="108" t="s">
        <v>48</v>
      </c>
      <c r="G52" s="108"/>
      <c r="H52" s="108"/>
      <c r="I52" s="108"/>
      <c r="J52" s="108"/>
      <c r="K52" s="108"/>
      <c r="L52" s="108"/>
      <c r="M52" s="108"/>
      <c r="N52" s="108"/>
      <c r="O52" s="52">
        <f>COUNTIF($S$9:$S$101,"Vắng có phép")</f>
        <v>0</v>
      </c>
      <c r="P52" s="52"/>
      <c r="Q52" s="52"/>
      <c r="R52" s="53"/>
      <c r="S52" s="54" t="s">
        <v>31</v>
      </c>
      <c r="T52" s="53"/>
      <c r="U52" s="3"/>
    </row>
    <row r="53" spans="1:38" ht="3" customHeight="1">
      <c r="A53" s="2"/>
      <c r="B53" s="43"/>
      <c r="C53" s="44"/>
      <c r="D53" s="44"/>
      <c r="E53" s="45"/>
      <c r="F53" s="45"/>
      <c r="G53" s="45"/>
      <c r="H53" s="46"/>
      <c r="I53" s="47"/>
      <c r="J53" s="47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3"/>
    </row>
    <row r="54" spans="1:38">
      <c r="B54" s="84" t="s">
        <v>49</v>
      </c>
      <c r="C54" s="84"/>
      <c r="D54" s="85">
        <f>COUNTIF(W10:W47,"Thi lại")</f>
        <v>0</v>
      </c>
      <c r="E54" s="86" t="s">
        <v>31</v>
      </c>
      <c r="F54" s="3"/>
      <c r="G54" s="3"/>
      <c r="H54" s="3"/>
      <c r="I54" s="3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3"/>
    </row>
    <row r="55" spans="1:38" ht="24.75" customHeight="1">
      <c r="B55" s="84"/>
      <c r="C55" s="84"/>
      <c r="D55" s="85"/>
      <c r="E55" s="86"/>
      <c r="F55" s="3"/>
      <c r="G55" s="3"/>
      <c r="H55" s="3"/>
      <c r="I55" s="3"/>
      <c r="J55" s="118" t="s">
        <v>250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3"/>
    </row>
    <row r="56" spans="1:38">
      <c r="A56" s="57"/>
      <c r="B56" s="116" t="s">
        <v>35</v>
      </c>
      <c r="C56" s="116"/>
      <c r="D56" s="116"/>
      <c r="E56" s="116"/>
      <c r="F56" s="116"/>
      <c r="G56" s="116"/>
      <c r="H56" s="116"/>
      <c r="I56" s="58"/>
      <c r="J56" s="117" t="s">
        <v>36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3"/>
    </row>
    <row r="57" spans="1:38" ht="4.5" customHeight="1">
      <c r="A57" s="2"/>
      <c r="B57" s="43"/>
      <c r="C57" s="59"/>
      <c r="D57" s="59"/>
      <c r="E57" s="60"/>
      <c r="F57" s="60"/>
      <c r="G57" s="60"/>
      <c r="H57" s="61"/>
      <c r="I57" s="62"/>
      <c r="J57" s="62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38" s="2" customFormat="1">
      <c r="B58" s="116" t="s">
        <v>37</v>
      </c>
      <c r="C58" s="116"/>
      <c r="D58" s="119" t="s">
        <v>38</v>
      </c>
      <c r="E58" s="119"/>
      <c r="F58" s="119"/>
      <c r="G58" s="119"/>
      <c r="H58" s="119"/>
      <c r="I58" s="62"/>
      <c r="J58" s="62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3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1:38" s="2" customForma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1:38" s="2" customForma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1:38" s="2" customForma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</row>
    <row r="63" spans="1:38" s="2" customForma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</row>
    <row r="64" spans="1:38" s="2" customFormat="1" ht="18" customHeight="1">
      <c r="A64" s="1"/>
      <c r="B64" s="120" t="s">
        <v>247</v>
      </c>
      <c r="C64" s="120"/>
      <c r="D64" s="120" t="s">
        <v>248</v>
      </c>
      <c r="E64" s="120"/>
      <c r="F64" s="120"/>
      <c r="G64" s="120"/>
      <c r="H64" s="120"/>
      <c r="I64" s="120"/>
      <c r="J64" s="120" t="s">
        <v>39</v>
      </c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3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</row>
    <row r="65" spans="1:38" s="2" customFormat="1" ht="4.5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</row>
  </sheetData>
  <sheetProtection formatCells="0" formatColumns="0" formatRows="0" insertColumns="0" insertRows="0" insertHyperlinks="0" deleteColumns="0" deleteRows="0" sort="0" autoFilter="0" pivotTables="0"/>
  <autoFilter ref="A8:AL47">
    <filterColumn colId="3" showButton="0"/>
  </autoFilter>
  <sortState ref="A10:AM47">
    <sortCondition ref="B10:B47"/>
  </sortState>
  <mergeCells count="50">
    <mergeCell ref="P7:P9"/>
    <mergeCell ref="Q7:Q8"/>
    <mergeCell ref="F51:N51"/>
    <mergeCell ref="F52:N52"/>
    <mergeCell ref="J54:T54"/>
    <mergeCell ref="J55:T55"/>
    <mergeCell ref="B56:H56"/>
    <mergeCell ref="J56:T56"/>
    <mergeCell ref="B58:C58"/>
    <mergeCell ref="D58:H58"/>
    <mergeCell ref="B64:C64"/>
    <mergeCell ref="D64:I64"/>
    <mergeCell ref="J64:T64"/>
    <mergeCell ref="F50:N50"/>
    <mergeCell ref="M7:M8"/>
    <mergeCell ref="N7:N8"/>
    <mergeCell ref="O7:O8"/>
    <mergeCell ref="G7:G8"/>
    <mergeCell ref="H7:H8"/>
    <mergeCell ref="I7:I8"/>
    <mergeCell ref="J7:J8"/>
    <mergeCell ref="K7:K8"/>
    <mergeCell ref="L7:L8"/>
    <mergeCell ref="B9:G9"/>
    <mergeCell ref="B49:C49"/>
    <mergeCell ref="AA4:AD6"/>
    <mergeCell ref="AE4:AF6"/>
    <mergeCell ref="AG4:AH6"/>
    <mergeCell ref="AI4:AJ6"/>
    <mergeCell ref="AK4:AL6"/>
    <mergeCell ref="X4:X7"/>
    <mergeCell ref="Y4:Y7"/>
    <mergeCell ref="Z4:Z7"/>
    <mergeCell ref="B7:B8"/>
    <mergeCell ref="C7:C8"/>
    <mergeCell ref="D7:E8"/>
    <mergeCell ref="F7:F8"/>
    <mergeCell ref="B5:C5"/>
    <mergeCell ref="G5:N5"/>
    <mergeCell ref="O5:T5"/>
    <mergeCell ref="B4:C4"/>
    <mergeCell ref="D4:N4"/>
    <mergeCell ref="O4:T4"/>
    <mergeCell ref="R7:R8"/>
    <mergeCell ref="S7:S9"/>
    <mergeCell ref="T7:T9"/>
    <mergeCell ref="B1:G1"/>
    <mergeCell ref="H1:T1"/>
    <mergeCell ref="B2:G2"/>
    <mergeCell ref="H2:T2"/>
  </mergeCells>
  <conditionalFormatting sqref="H10:O47">
    <cfRule type="cellIs" dxfId="8" priority="4" operator="greaterThan">
      <formula>10</formula>
    </cfRule>
  </conditionalFormatting>
  <conditionalFormatting sqref="C1:C63 C65:C1048576">
    <cfRule type="duplicateValues" dxfId="7" priority="2"/>
  </conditionalFormatting>
  <conditionalFormatting sqref="C64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52 W10:W47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L33"/>
  <sheetViews>
    <sheetView tabSelected="1" workbookViewId="0">
      <pane ySplit="3" topLeftCell="A4" activePane="bottomLeft" state="frozen"/>
      <selection activeCell="O3" sqref="O1:O1048576"/>
      <selection pane="bottomLeft" activeCell="O3" sqref="O1:O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26953125" style="1" bestFit="1" customWidth="1"/>
    <col min="5" max="5" width="7.26953125" style="1" customWidth="1"/>
    <col min="6" max="6" width="9.36328125" style="1" hidden="1" customWidth="1"/>
    <col min="7" max="7" width="11.1796875" style="1" bestFit="1" customWidth="1"/>
    <col min="8" max="9" width="4.36328125" style="1" customWidth="1"/>
    <col min="10" max="10" width="4.36328125" style="1" hidden="1" customWidth="1"/>
    <col min="11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4.26953125" style="1" customWidth="1"/>
    <col min="16" max="16" width="6.453125" style="1" customWidth="1"/>
    <col min="17" max="17" width="6.453125" style="1" hidden="1" customWidth="1"/>
    <col min="18" max="18" width="11.90625" style="1" hidden="1" customWidth="1"/>
    <col min="19" max="19" width="12.54296875" style="1" customWidth="1"/>
    <col min="20" max="20" width="5.7265625" style="1" hidden="1" customWidth="1"/>
    <col min="21" max="21" width="6.453125" style="1" customWidth="1"/>
    <col min="22" max="22" width="6.453125" style="2" customWidth="1"/>
    <col min="23" max="23" width="9" style="66"/>
    <col min="24" max="24" width="9.08984375" style="66" bestFit="1" customWidth="1"/>
    <col min="25" max="25" width="9" style="66"/>
    <col min="26" max="26" width="10.36328125" style="66" bestFit="1" customWidth="1"/>
    <col min="27" max="27" width="9.08984375" style="66" bestFit="1" customWidth="1"/>
    <col min="28" max="38" width="9" style="66"/>
    <col min="39" max="16384" width="9" style="1"/>
  </cols>
  <sheetData>
    <row r="1" spans="1:38" ht="27.75" customHeight="1">
      <c r="B1" s="90" t="s">
        <v>0</v>
      </c>
      <c r="C1" s="90"/>
      <c r="D1" s="90"/>
      <c r="E1" s="90"/>
      <c r="F1" s="90"/>
      <c r="G1" s="90"/>
      <c r="H1" s="91" t="s">
        <v>249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1:38" ht="25.5" customHeight="1">
      <c r="B2" s="92" t="s">
        <v>1</v>
      </c>
      <c r="C2" s="92"/>
      <c r="D2" s="92"/>
      <c r="E2" s="92"/>
      <c r="F2" s="92"/>
      <c r="G2" s="92"/>
      <c r="H2" s="93" t="s">
        <v>51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67"/>
      <c r="AE2" s="68"/>
      <c r="AF2" s="67"/>
      <c r="AG2" s="67"/>
      <c r="AH2" s="67"/>
      <c r="AI2" s="68"/>
      <c r="AJ2" s="67"/>
    </row>
    <row r="3" spans="1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1:38" ht="23.25" customHeight="1">
      <c r="B4" s="105" t="s">
        <v>2</v>
      </c>
      <c r="C4" s="105"/>
      <c r="D4" s="106" t="s">
        <v>73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 t="s">
        <v>50</v>
      </c>
      <c r="P4" s="107"/>
      <c r="Q4" s="107"/>
      <c r="R4" s="107"/>
      <c r="S4" s="107"/>
      <c r="T4" s="107"/>
      <c r="W4" s="67"/>
      <c r="X4" s="94" t="s">
        <v>46</v>
      </c>
      <c r="Y4" s="94" t="s">
        <v>8</v>
      </c>
      <c r="Z4" s="94" t="s">
        <v>45</v>
      </c>
      <c r="AA4" s="94" t="s">
        <v>44</v>
      </c>
      <c r="AB4" s="94"/>
      <c r="AC4" s="94"/>
      <c r="AD4" s="94"/>
      <c r="AE4" s="94" t="s">
        <v>43</v>
      </c>
      <c r="AF4" s="94"/>
      <c r="AG4" s="94" t="s">
        <v>41</v>
      </c>
      <c r="AH4" s="94"/>
      <c r="AI4" s="94" t="s">
        <v>42</v>
      </c>
      <c r="AJ4" s="94"/>
      <c r="AK4" s="94" t="s">
        <v>40</v>
      </c>
      <c r="AL4" s="94"/>
    </row>
    <row r="5" spans="1:38" ht="17.25" customHeight="1">
      <c r="B5" s="103" t="s">
        <v>3</v>
      </c>
      <c r="C5" s="103"/>
      <c r="D5" s="9"/>
      <c r="G5" s="104" t="s">
        <v>53</v>
      </c>
      <c r="H5" s="104"/>
      <c r="I5" s="104"/>
      <c r="J5" s="104"/>
      <c r="K5" s="104"/>
      <c r="L5" s="104"/>
      <c r="M5" s="104"/>
      <c r="N5" s="104"/>
      <c r="O5" s="104" t="s">
        <v>239</v>
      </c>
      <c r="P5" s="104"/>
      <c r="Q5" s="104"/>
      <c r="R5" s="104"/>
      <c r="S5" s="104"/>
      <c r="T5" s="104"/>
      <c r="W5" s="67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</row>
    <row r="7" spans="1:38" ht="44.25" customHeight="1">
      <c r="B7" s="95" t="s">
        <v>4</v>
      </c>
      <c r="C7" s="97" t="s">
        <v>5</v>
      </c>
      <c r="D7" s="99" t="s">
        <v>6</v>
      </c>
      <c r="E7" s="100"/>
      <c r="F7" s="95" t="s">
        <v>7</v>
      </c>
      <c r="G7" s="95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95" t="s">
        <v>17</v>
      </c>
      <c r="Q7" s="109" t="s">
        <v>18</v>
      </c>
      <c r="R7" s="95" t="s">
        <v>19</v>
      </c>
      <c r="S7" s="95" t="s">
        <v>20</v>
      </c>
      <c r="T7" s="95" t="s">
        <v>21</v>
      </c>
      <c r="W7" s="67"/>
      <c r="X7" s="94"/>
      <c r="Y7" s="94"/>
      <c r="Z7" s="9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1:38" ht="44.25" customHeight="1">
      <c r="B8" s="96"/>
      <c r="C8" s="98"/>
      <c r="D8" s="101"/>
      <c r="E8" s="102"/>
      <c r="F8" s="96"/>
      <c r="G8" s="96"/>
      <c r="H8" s="110"/>
      <c r="I8" s="110"/>
      <c r="J8" s="110"/>
      <c r="K8" s="110"/>
      <c r="L8" s="109"/>
      <c r="M8" s="109"/>
      <c r="N8" s="109"/>
      <c r="O8" s="109"/>
      <c r="P8" s="111"/>
      <c r="Q8" s="109"/>
      <c r="R8" s="96"/>
      <c r="S8" s="111"/>
      <c r="T8" s="111"/>
      <c r="V8" s="11"/>
      <c r="W8" s="67"/>
      <c r="X8" s="72" t="str">
        <f>+D4</f>
        <v>Marketing dịch vụ</v>
      </c>
      <c r="Y8" s="73" t="str">
        <f>+O4</f>
        <v>Nhóm:  01</v>
      </c>
      <c r="Z8" s="74">
        <f>+$AI$8+$AK$8+$AG$8</f>
        <v>6</v>
      </c>
      <c r="AA8" s="68">
        <f>COUNTIF($S$9:$S$66,"Khiển trách")</f>
        <v>0</v>
      </c>
      <c r="AB8" s="68">
        <f>COUNTIF($S$9:$S$66,"Cảnh cáo")</f>
        <v>0</v>
      </c>
      <c r="AC8" s="68">
        <f>COUNTIF($S$9:$S$66,"Đình chỉ thi")</f>
        <v>0</v>
      </c>
      <c r="AD8" s="75">
        <f>+($AA$8+$AB$8+$AC$8)/$Z$8*100%</f>
        <v>0</v>
      </c>
      <c r="AE8" s="68">
        <f>SUM(COUNTIF($S$9:$S$64,"Vắng"),COUNTIF($S$9:$S$64,"Vắng có phép"))</f>
        <v>0</v>
      </c>
      <c r="AF8" s="76">
        <f>+$AE$8/$Z$8</f>
        <v>0</v>
      </c>
      <c r="AG8" s="77">
        <f>COUNTIF($W$9:$W$64,"Thi lại")</f>
        <v>0</v>
      </c>
      <c r="AH8" s="76">
        <f>+$AG$8/$Z$8</f>
        <v>0</v>
      </c>
      <c r="AI8" s="77">
        <f>COUNTIF($W$9:$W$65,"Học lại")</f>
        <v>0</v>
      </c>
      <c r="AJ8" s="76">
        <f>+$AI$8/$Z$8</f>
        <v>0</v>
      </c>
      <c r="AK8" s="68">
        <f>COUNTIF($W$10:$W$65,"Đạt")</f>
        <v>6</v>
      </c>
      <c r="AL8" s="75">
        <f>+$AK$8/$Z$8</f>
        <v>1</v>
      </c>
    </row>
    <row r="9" spans="1:38" ht="14.25" customHeight="1">
      <c r="B9" s="112" t="s">
        <v>27</v>
      </c>
      <c r="C9" s="113"/>
      <c r="D9" s="113"/>
      <c r="E9" s="113"/>
      <c r="F9" s="113"/>
      <c r="G9" s="11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4">
        <f>100-(H9+I9+J9+K9)</f>
        <v>60</v>
      </c>
      <c r="P9" s="96"/>
      <c r="Q9" s="131"/>
      <c r="R9" s="131"/>
      <c r="S9" s="96"/>
      <c r="T9" s="96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1:38" ht="24.6" customHeight="1">
      <c r="B10" s="17">
        <v>1</v>
      </c>
      <c r="C10" s="18" t="s">
        <v>54</v>
      </c>
      <c r="D10" s="19" t="s">
        <v>55</v>
      </c>
      <c r="E10" s="20" t="s">
        <v>56</v>
      </c>
      <c r="F10" s="21">
        <v>34568</v>
      </c>
      <c r="G10" s="18" t="s">
        <v>57</v>
      </c>
      <c r="H10" s="22">
        <v>10</v>
      </c>
      <c r="I10" s="22">
        <v>9</v>
      </c>
      <c r="J10" s="22" t="s">
        <v>28</v>
      </c>
      <c r="K10" s="22">
        <v>9</v>
      </c>
      <c r="L10" s="23"/>
      <c r="M10" s="23"/>
      <c r="N10" s="23"/>
      <c r="O10" s="24">
        <v>7</v>
      </c>
      <c r="P10" s="25">
        <f>ROUND(SUMPRODUCT(H10:O10,$H$9:$O$9)/100,1)</f>
        <v>7.9</v>
      </c>
      <c r="Q10" s="26" t="str">
        <f t="shared" ref="Q10:Q15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B</v>
      </c>
      <c r="R10" s="26" t="str">
        <f t="shared" ref="R10:R15" si="1">IF($P10&lt;4,"Kém",IF(AND($P10&gt;=4,$P10&lt;=5.4),"Trung bình yếu",IF(AND($P10&gt;=5.5,$P10&lt;=6.9),"Trung bình",IF(AND($P10&gt;=7,$P10&lt;=8.4),"Khá",IF(AND($P10&gt;=8.5,$P10&lt;=10),"Giỏi","")))))</f>
        <v>Khá</v>
      </c>
      <c r="S10" s="87" t="str">
        <f>+IF(OR($H10=0,$I10=0,$J10=0,$K10=0),"Không đủ ĐKDT","")</f>
        <v/>
      </c>
      <c r="T10" s="27"/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1:38" ht="24.6" customHeight="1">
      <c r="B11" s="29">
        <v>2</v>
      </c>
      <c r="C11" s="30" t="s">
        <v>58</v>
      </c>
      <c r="D11" s="31" t="s">
        <v>59</v>
      </c>
      <c r="E11" s="32" t="s">
        <v>60</v>
      </c>
      <c r="F11" s="33">
        <v>34333</v>
      </c>
      <c r="G11" s="30" t="s">
        <v>62</v>
      </c>
      <c r="H11" s="34">
        <v>8</v>
      </c>
      <c r="I11" s="34">
        <v>9</v>
      </c>
      <c r="J11" s="34" t="s">
        <v>28</v>
      </c>
      <c r="K11" s="34">
        <v>8</v>
      </c>
      <c r="L11" s="35"/>
      <c r="M11" s="35"/>
      <c r="N11" s="35"/>
      <c r="O11" s="36">
        <v>5</v>
      </c>
      <c r="P11" s="37">
        <f>ROUND(SUMPRODUCT(H11:O11,$H$9:$O$9)/100,1)</f>
        <v>6.3</v>
      </c>
      <c r="Q11" s="38" t="str">
        <f t="shared" si="0"/>
        <v>C</v>
      </c>
      <c r="R11" s="39" t="str">
        <f t="shared" si="1"/>
        <v>Trung bình</v>
      </c>
      <c r="S11" s="40" t="str">
        <f>+IF(OR($H11=0,$I11=0,$J11=0,$K11=0),"Không đủ ĐKDT","")</f>
        <v/>
      </c>
      <c r="T11" s="41"/>
      <c r="U11" s="3"/>
      <c r="V11" s="28"/>
      <c r="W11" s="79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1:38" ht="24.6" customHeight="1">
      <c r="B12" s="29">
        <v>3</v>
      </c>
      <c r="C12" s="30" t="s">
        <v>63</v>
      </c>
      <c r="D12" s="31" t="s">
        <v>64</v>
      </c>
      <c r="E12" s="32" t="s">
        <v>65</v>
      </c>
      <c r="F12" s="33">
        <v>34531</v>
      </c>
      <c r="G12" s="30" t="s">
        <v>66</v>
      </c>
      <c r="H12" s="34">
        <v>10</v>
      </c>
      <c r="I12" s="34">
        <v>8</v>
      </c>
      <c r="J12" s="34" t="s">
        <v>28</v>
      </c>
      <c r="K12" s="34">
        <v>9</v>
      </c>
      <c r="L12" s="42"/>
      <c r="M12" s="42"/>
      <c r="N12" s="42"/>
      <c r="O12" s="36">
        <v>8</v>
      </c>
      <c r="P12" s="37">
        <f>ROUND(SUMPRODUCT(H12:O12,$H$9:$O$9)/100,1)</f>
        <v>8.4</v>
      </c>
      <c r="Q12" s="38" t="str">
        <f t="shared" si="0"/>
        <v>B+</v>
      </c>
      <c r="R12" s="39" t="str">
        <f t="shared" si="1"/>
        <v>Khá</v>
      </c>
      <c r="S12" s="40" t="str">
        <f t="shared" ref="S12:S15" si="2">+IF(OR($H12=0,$I12=0,$J12=0,$K12=0),"Không đủ ĐKDT","")</f>
        <v/>
      </c>
      <c r="T12" s="41"/>
      <c r="U12" s="3"/>
      <c r="V12" s="28"/>
      <c r="W12" s="79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8"/>
      <c r="AA12" s="69"/>
      <c r="AB12" s="69"/>
      <c r="AC12" s="69"/>
      <c r="AD12" s="81"/>
      <c r="AE12" s="69"/>
      <c r="AF12" s="82"/>
      <c r="AG12" s="83"/>
      <c r="AH12" s="82"/>
      <c r="AI12" s="83"/>
      <c r="AJ12" s="82"/>
      <c r="AK12" s="69"/>
      <c r="AL12" s="81"/>
    </row>
    <row r="13" spans="1:38" ht="24.6" customHeight="1">
      <c r="B13" s="29">
        <v>4</v>
      </c>
      <c r="C13" s="30" t="s">
        <v>67</v>
      </c>
      <c r="D13" s="31" t="s">
        <v>68</v>
      </c>
      <c r="E13" s="32" t="s">
        <v>69</v>
      </c>
      <c r="F13" s="33">
        <v>34778</v>
      </c>
      <c r="G13" s="30" t="s">
        <v>66</v>
      </c>
      <c r="H13" s="34">
        <v>8</v>
      </c>
      <c r="I13" s="34">
        <v>7</v>
      </c>
      <c r="J13" s="34" t="s">
        <v>28</v>
      </c>
      <c r="K13" s="34">
        <v>8</v>
      </c>
      <c r="L13" s="42"/>
      <c r="M13" s="42"/>
      <c r="N13" s="42"/>
      <c r="O13" s="36">
        <v>5</v>
      </c>
      <c r="P13" s="37">
        <f>ROUND(SUMPRODUCT(H13:O13,$H$9:$O$9)/100,1)</f>
        <v>6.1</v>
      </c>
      <c r="Q13" s="38" t="str">
        <f t="shared" si="0"/>
        <v>C</v>
      </c>
      <c r="R13" s="39" t="str">
        <f t="shared" si="1"/>
        <v>Trung bình</v>
      </c>
      <c r="S13" s="40" t="str">
        <f t="shared" si="2"/>
        <v/>
      </c>
      <c r="T13" s="41"/>
      <c r="U13" s="3"/>
      <c r="V13" s="28"/>
      <c r="W13" s="79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1:38" ht="24.6" customHeight="1">
      <c r="B14" s="29">
        <v>5</v>
      </c>
      <c r="C14" s="30" t="s">
        <v>70</v>
      </c>
      <c r="D14" s="31" t="s">
        <v>71</v>
      </c>
      <c r="E14" s="32" t="s">
        <v>72</v>
      </c>
      <c r="F14" s="33">
        <v>34651</v>
      </c>
      <c r="G14" s="30" t="s">
        <v>57</v>
      </c>
      <c r="H14" s="34">
        <v>10</v>
      </c>
      <c r="I14" s="34">
        <v>9</v>
      </c>
      <c r="J14" s="34" t="s">
        <v>28</v>
      </c>
      <c r="K14" s="34">
        <v>9</v>
      </c>
      <c r="L14" s="42"/>
      <c r="M14" s="42"/>
      <c r="N14" s="42"/>
      <c r="O14" s="36">
        <v>8</v>
      </c>
      <c r="P14" s="37">
        <f>ROUND(SUMPRODUCT(H14:O14,$H$9:$O$9)/100,1)</f>
        <v>8.5</v>
      </c>
      <c r="Q14" s="38" t="str">
        <f t="shared" si="0"/>
        <v>A</v>
      </c>
      <c r="R14" s="39" t="str">
        <f t="shared" si="1"/>
        <v>Giỏi</v>
      </c>
      <c r="S14" s="40" t="str">
        <f t="shared" si="2"/>
        <v/>
      </c>
      <c r="T14" s="41"/>
      <c r="U14" s="3"/>
      <c r="V14" s="28"/>
      <c r="W14" s="79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1:38" ht="24.6" customHeight="1">
      <c r="B15" s="137">
        <v>6</v>
      </c>
      <c r="C15" s="138" t="s">
        <v>243</v>
      </c>
      <c r="D15" s="139" t="s">
        <v>244</v>
      </c>
      <c r="E15" s="140" t="s">
        <v>245</v>
      </c>
      <c r="F15" s="141">
        <v>34286</v>
      </c>
      <c r="G15" s="138" t="s">
        <v>246</v>
      </c>
      <c r="H15" s="142">
        <v>8</v>
      </c>
      <c r="I15" s="142">
        <v>9</v>
      </c>
      <c r="J15" s="142" t="s">
        <v>28</v>
      </c>
      <c r="K15" s="142">
        <v>8</v>
      </c>
      <c r="L15" s="143"/>
      <c r="M15" s="143"/>
      <c r="N15" s="143"/>
      <c r="O15" s="144">
        <v>5</v>
      </c>
      <c r="P15" s="145">
        <f>ROUND(SUMPRODUCT(H15:O15,$H$9:$O$9)/100,1)</f>
        <v>6.3</v>
      </c>
      <c r="Q15" s="146" t="str">
        <f t="shared" si="0"/>
        <v>C</v>
      </c>
      <c r="R15" s="147" t="str">
        <f t="shared" si="1"/>
        <v>Trung bình</v>
      </c>
      <c r="S15" s="148" t="str">
        <f t="shared" si="2"/>
        <v/>
      </c>
      <c r="T15" s="41"/>
      <c r="U15" s="3"/>
      <c r="V15" s="28"/>
      <c r="W15" s="79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1:38" ht="9" customHeight="1">
      <c r="A16" s="2"/>
      <c r="B16" s="43"/>
      <c r="C16" s="44"/>
      <c r="D16" s="44"/>
      <c r="E16" s="45"/>
      <c r="F16" s="45"/>
      <c r="G16" s="45"/>
      <c r="H16" s="46"/>
      <c r="I16" s="47"/>
      <c r="J16" s="47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3"/>
    </row>
    <row r="17" spans="1:38" ht="16.8">
      <c r="A17" s="2"/>
      <c r="B17" s="115" t="s">
        <v>29</v>
      </c>
      <c r="C17" s="115"/>
      <c r="D17" s="44"/>
      <c r="E17" s="45"/>
      <c r="F17" s="45"/>
      <c r="G17" s="45"/>
      <c r="H17" s="46"/>
      <c r="I17" s="47"/>
      <c r="J17" s="4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3"/>
    </row>
    <row r="18" spans="1:38" ht="16.5" customHeight="1">
      <c r="A18" s="2"/>
      <c r="B18" s="49" t="s">
        <v>30</v>
      </c>
      <c r="C18" s="49"/>
      <c r="D18" s="50">
        <f>+$Z$8</f>
        <v>6</v>
      </c>
      <c r="E18" s="51" t="s">
        <v>31</v>
      </c>
      <c r="F18" s="108" t="s">
        <v>32</v>
      </c>
      <c r="G18" s="108"/>
      <c r="H18" s="108"/>
      <c r="I18" s="108"/>
      <c r="J18" s="108"/>
      <c r="K18" s="108"/>
      <c r="L18" s="108"/>
      <c r="M18" s="108"/>
      <c r="N18" s="108"/>
      <c r="O18" s="52">
        <f>$Z$8 -COUNTIF($S$9:$S$196,"Vắng") -COUNTIF($S$9:$S$196,"Vắng có phép") - COUNTIF($S$9:$S$196,"Đình chỉ thi") - COUNTIF($S$9:$S$196,"Không đủ ĐKDT")</f>
        <v>6</v>
      </c>
      <c r="P18" s="52"/>
      <c r="Q18" s="52"/>
      <c r="R18" s="53"/>
      <c r="S18" s="54" t="s">
        <v>31</v>
      </c>
      <c r="T18" s="53"/>
      <c r="U18" s="3"/>
    </row>
    <row r="19" spans="1:38" ht="16.5" customHeight="1">
      <c r="A19" s="2"/>
      <c r="B19" s="49" t="s">
        <v>33</v>
      </c>
      <c r="C19" s="49"/>
      <c r="D19" s="50">
        <f>+$AK$8</f>
        <v>6</v>
      </c>
      <c r="E19" s="51" t="s">
        <v>31</v>
      </c>
      <c r="F19" s="108" t="s">
        <v>34</v>
      </c>
      <c r="G19" s="108"/>
      <c r="H19" s="108"/>
      <c r="I19" s="108"/>
      <c r="J19" s="108"/>
      <c r="K19" s="108"/>
      <c r="L19" s="108"/>
      <c r="M19" s="108"/>
      <c r="N19" s="108"/>
      <c r="O19" s="55">
        <f>COUNTIF($S$9:$S$72,"Vắng")</f>
        <v>0</v>
      </c>
      <c r="P19" s="55"/>
      <c r="Q19" s="55"/>
      <c r="R19" s="56"/>
      <c r="S19" s="54" t="s">
        <v>31</v>
      </c>
      <c r="T19" s="56"/>
      <c r="U19" s="3"/>
    </row>
    <row r="20" spans="1:38" ht="16.5" customHeight="1">
      <c r="A20" s="2"/>
      <c r="B20" s="49" t="s">
        <v>47</v>
      </c>
      <c r="C20" s="49"/>
      <c r="D20" s="65">
        <f>COUNTIF(W10:W15,"Học lại")</f>
        <v>0</v>
      </c>
      <c r="E20" s="51" t="s">
        <v>31</v>
      </c>
      <c r="F20" s="108" t="s">
        <v>48</v>
      </c>
      <c r="G20" s="108"/>
      <c r="H20" s="108"/>
      <c r="I20" s="108"/>
      <c r="J20" s="108"/>
      <c r="K20" s="108"/>
      <c r="L20" s="108"/>
      <c r="M20" s="108"/>
      <c r="N20" s="108"/>
      <c r="O20" s="52">
        <f>COUNTIF($S$9:$S$72,"Vắng có phép")</f>
        <v>0</v>
      </c>
      <c r="P20" s="52"/>
      <c r="Q20" s="52"/>
      <c r="R20" s="53"/>
      <c r="S20" s="54" t="s">
        <v>31</v>
      </c>
      <c r="T20" s="53"/>
      <c r="U20" s="3"/>
    </row>
    <row r="21" spans="1:38" ht="3" customHeight="1">
      <c r="A21" s="2"/>
      <c r="B21" s="43"/>
      <c r="C21" s="44"/>
      <c r="D21" s="44"/>
      <c r="E21" s="45"/>
      <c r="F21" s="45"/>
      <c r="G21" s="45"/>
      <c r="H21" s="46"/>
      <c r="I21" s="47"/>
      <c r="J21" s="47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3"/>
    </row>
    <row r="22" spans="1:38">
      <c r="B22" s="84" t="s">
        <v>49</v>
      </c>
      <c r="C22" s="84"/>
      <c r="D22" s="85">
        <f>COUNTIF(W10:W15,"Thi lại")</f>
        <v>0</v>
      </c>
      <c r="E22" s="86" t="s">
        <v>31</v>
      </c>
      <c r="F22" s="3"/>
      <c r="G22" s="3"/>
      <c r="H22" s="3"/>
      <c r="I22" s="3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3"/>
    </row>
    <row r="23" spans="1:38" ht="24.75" customHeight="1">
      <c r="B23" s="84"/>
      <c r="C23" s="84"/>
      <c r="D23" s="85"/>
      <c r="E23" s="86"/>
      <c r="F23" s="3"/>
      <c r="G23" s="3"/>
      <c r="H23" s="3"/>
      <c r="I23" s="3"/>
      <c r="J23" s="118" t="s">
        <v>250</v>
      </c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3"/>
    </row>
    <row r="24" spans="1:38">
      <c r="A24" s="57"/>
      <c r="B24" s="116" t="s">
        <v>35</v>
      </c>
      <c r="C24" s="116"/>
      <c r="D24" s="116"/>
      <c r="E24" s="116"/>
      <c r="F24" s="116"/>
      <c r="G24" s="116"/>
      <c r="H24" s="116"/>
      <c r="I24" s="58"/>
      <c r="J24" s="117" t="s">
        <v>36</v>
      </c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3"/>
    </row>
    <row r="25" spans="1:38" ht="4.5" customHeight="1">
      <c r="A25" s="2"/>
      <c r="B25" s="43"/>
      <c r="C25" s="59"/>
      <c r="D25" s="59"/>
      <c r="E25" s="60"/>
      <c r="F25" s="60"/>
      <c r="G25" s="60"/>
      <c r="H25" s="61"/>
      <c r="I25" s="62"/>
      <c r="J25" s="62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38" s="2" customFormat="1">
      <c r="B26" s="116" t="s">
        <v>37</v>
      </c>
      <c r="C26" s="116"/>
      <c r="D26" s="119" t="s">
        <v>38</v>
      </c>
      <c r="E26" s="119"/>
      <c r="F26" s="119"/>
      <c r="G26" s="119"/>
      <c r="H26" s="119"/>
      <c r="I26" s="62"/>
      <c r="J26" s="62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3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1:38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1:38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  <row r="29" spans="1:38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</row>
    <row r="30" spans="1:38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</row>
    <row r="31" spans="1:38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</row>
    <row r="32" spans="1:38" s="2" customFormat="1" ht="18" customHeight="1">
      <c r="A32" s="1"/>
      <c r="B32" s="120" t="s">
        <v>247</v>
      </c>
      <c r="C32" s="120"/>
      <c r="D32" s="120" t="s">
        <v>248</v>
      </c>
      <c r="E32" s="120"/>
      <c r="F32" s="120"/>
      <c r="G32" s="120"/>
      <c r="H32" s="120"/>
      <c r="I32" s="120"/>
      <c r="J32" s="120" t="s">
        <v>39</v>
      </c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3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</row>
    <row r="33" spans="1:38" s="2" customFormat="1" ht="4.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</row>
  </sheetData>
  <sheetProtection formatCells="0" formatColumns="0" formatRows="0" insertColumns="0" insertRows="0" insertHyperlinks="0" deleteColumns="0" deleteRows="0" sort="0" autoFilter="0" pivotTables="0"/>
  <autoFilter ref="A8:AL15">
    <filterColumn colId="3" showButton="0"/>
  </autoFilter>
  <mergeCells count="50">
    <mergeCell ref="P7:P9"/>
    <mergeCell ref="Q7:Q8"/>
    <mergeCell ref="F19:N19"/>
    <mergeCell ref="F20:N20"/>
    <mergeCell ref="J22:T22"/>
    <mergeCell ref="J23:T23"/>
    <mergeCell ref="B24:H24"/>
    <mergeCell ref="J24:T24"/>
    <mergeCell ref="B26:C26"/>
    <mergeCell ref="D26:H26"/>
    <mergeCell ref="B32:C32"/>
    <mergeCell ref="D32:I32"/>
    <mergeCell ref="J32:T32"/>
    <mergeCell ref="F18:N18"/>
    <mergeCell ref="M7:M8"/>
    <mergeCell ref="N7:N8"/>
    <mergeCell ref="O7:O8"/>
    <mergeCell ref="G7:G8"/>
    <mergeCell ref="H7:H8"/>
    <mergeCell ref="I7:I8"/>
    <mergeCell ref="J7:J8"/>
    <mergeCell ref="K7:K8"/>
    <mergeCell ref="L7:L8"/>
    <mergeCell ref="B9:G9"/>
    <mergeCell ref="B17:C17"/>
    <mergeCell ref="AA4:AD6"/>
    <mergeCell ref="AE4:AF6"/>
    <mergeCell ref="AG4:AH6"/>
    <mergeCell ref="AI4:AJ6"/>
    <mergeCell ref="AK4:AL6"/>
    <mergeCell ref="X4:X7"/>
    <mergeCell ref="Y4:Y7"/>
    <mergeCell ref="Z4:Z7"/>
    <mergeCell ref="B7:B8"/>
    <mergeCell ref="C7:C8"/>
    <mergeCell ref="D7:E8"/>
    <mergeCell ref="F7:F8"/>
    <mergeCell ref="B5:C5"/>
    <mergeCell ref="G5:N5"/>
    <mergeCell ref="O5:T5"/>
    <mergeCell ref="B4:C4"/>
    <mergeCell ref="D4:N4"/>
    <mergeCell ref="O4:T4"/>
    <mergeCell ref="R7:R8"/>
    <mergeCell ref="S7:S9"/>
    <mergeCell ref="T7:T9"/>
    <mergeCell ref="B1:G1"/>
    <mergeCell ref="H1:T1"/>
    <mergeCell ref="B2:G2"/>
    <mergeCell ref="H2:T2"/>
  </mergeCells>
  <conditionalFormatting sqref="H10:O15">
    <cfRule type="cellIs" dxfId="5" priority="4" operator="greaterThan">
      <formula>10</formula>
    </cfRule>
  </conditionalFormatting>
  <conditionalFormatting sqref="C1:C31 C33:C1048576">
    <cfRule type="duplicateValues" dxfId="4" priority="2"/>
  </conditionalFormatting>
  <conditionalFormatting sqref="C32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20 W10:W15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L28"/>
  <sheetViews>
    <sheetView tabSelected="1" workbookViewId="0">
      <pane ySplit="3" topLeftCell="A4" activePane="bottomLeft" state="frozen"/>
      <selection activeCell="O3" sqref="O1:O1048576"/>
      <selection pane="bottomLeft" activeCell="O3" sqref="O1:O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1.26953125" style="1" bestFit="1" customWidth="1"/>
    <col min="5" max="5" width="4.36328125" style="1" bestFit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0" width="4.36328125" style="1" hidden="1" customWidth="1"/>
    <col min="11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4.26953125" style="1" customWidth="1"/>
    <col min="16" max="16" width="6.453125" style="1" customWidth="1"/>
    <col min="17" max="17" width="6.453125" style="1" hidden="1" customWidth="1"/>
    <col min="18" max="18" width="11.90625" style="1" hidden="1" customWidth="1"/>
    <col min="19" max="19" width="13.6328125" style="1" customWidth="1"/>
    <col min="20" max="20" width="5.7265625" style="1" hidden="1" customWidth="1"/>
    <col min="21" max="21" width="6.453125" style="1" customWidth="1"/>
    <col min="22" max="22" width="6.453125" style="2" customWidth="1"/>
    <col min="23" max="23" width="9" style="66"/>
    <col min="24" max="24" width="9.08984375" style="66" bestFit="1" customWidth="1"/>
    <col min="25" max="25" width="9" style="66"/>
    <col min="26" max="26" width="10.36328125" style="66" bestFit="1" customWidth="1"/>
    <col min="27" max="27" width="9.08984375" style="66" bestFit="1" customWidth="1"/>
    <col min="28" max="38" width="9" style="66"/>
    <col min="39" max="16384" width="9" style="1"/>
  </cols>
  <sheetData>
    <row r="1" spans="1:38" ht="27.75" customHeight="1">
      <c r="B1" s="90" t="s">
        <v>0</v>
      </c>
      <c r="C1" s="90"/>
      <c r="D1" s="90"/>
      <c r="E1" s="90"/>
      <c r="F1" s="90"/>
      <c r="G1" s="90"/>
      <c r="H1" s="91" t="s">
        <v>249</v>
      </c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3"/>
    </row>
    <row r="2" spans="1:38" ht="25.5" customHeight="1">
      <c r="B2" s="92" t="s">
        <v>1</v>
      </c>
      <c r="C2" s="92"/>
      <c r="D2" s="92"/>
      <c r="E2" s="92"/>
      <c r="F2" s="92"/>
      <c r="G2" s="92"/>
      <c r="H2" s="93" t="s">
        <v>51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4"/>
      <c r="V2" s="5"/>
      <c r="AD2" s="67"/>
      <c r="AE2" s="68"/>
      <c r="AF2" s="67"/>
      <c r="AG2" s="67"/>
      <c r="AH2" s="67"/>
      <c r="AI2" s="68"/>
      <c r="AJ2" s="67"/>
    </row>
    <row r="3" spans="1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1:38" ht="23.25" customHeight="1">
      <c r="B4" s="105" t="s">
        <v>2</v>
      </c>
      <c r="C4" s="105"/>
      <c r="D4" s="106" t="s">
        <v>52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 t="s">
        <v>50</v>
      </c>
      <c r="P4" s="107"/>
      <c r="Q4" s="107"/>
      <c r="R4" s="107"/>
      <c r="S4" s="107"/>
      <c r="T4" s="107"/>
      <c r="W4" s="67"/>
      <c r="X4" s="94" t="s">
        <v>46</v>
      </c>
      <c r="Y4" s="94" t="s">
        <v>8</v>
      </c>
      <c r="Z4" s="94" t="s">
        <v>45</v>
      </c>
      <c r="AA4" s="94" t="s">
        <v>44</v>
      </c>
      <c r="AB4" s="94"/>
      <c r="AC4" s="94"/>
      <c r="AD4" s="94"/>
      <c r="AE4" s="94" t="s">
        <v>43</v>
      </c>
      <c r="AF4" s="94"/>
      <c r="AG4" s="94" t="s">
        <v>41</v>
      </c>
      <c r="AH4" s="94"/>
      <c r="AI4" s="94" t="s">
        <v>42</v>
      </c>
      <c r="AJ4" s="94"/>
      <c r="AK4" s="94" t="s">
        <v>40</v>
      </c>
      <c r="AL4" s="94"/>
    </row>
    <row r="5" spans="1:38" ht="17.25" customHeight="1">
      <c r="B5" s="103" t="s">
        <v>3</v>
      </c>
      <c r="C5" s="103"/>
      <c r="D5" s="9"/>
      <c r="G5" s="104" t="s">
        <v>53</v>
      </c>
      <c r="H5" s="104"/>
      <c r="I5" s="104"/>
      <c r="J5" s="104"/>
      <c r="K5" s="104"/>
      <c r="L5" s="104"/>
      <c r="M5" s="104"/>
      <c r="N5" s="104"/>
      <c r="O5" s="104" t="s">
        <v>238</v>
      </c>
      <c r="P5" s="104"/>
      <c r="Q5" s="104"/>
      <c r="R5" s="104"/>
      <c r="S5" s="104"/>
      <c r="T5" s="104"/>
      <c r="W5" s="67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3"/>
      <c r="P6" s="3"/>
      <c r="Q6" s="3"/>
      <c r="R6" s="3"/>
      <c r="S6" s="3"/>
      <c r="T6" s="3"/>
      <c r="W6" s="67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</row>
    <row r="7" spans="1:38" ht="44.25" customHeight="1">
      <c r="B7" s="95" t="s">
        <v>4</v>
      </c>
      <c r="C7" s="97" t="s">
        <v>5</v>
      </c>
      <c r="D7" s="99" t="s">
        <v>6</v>
      </c>
      <c r="E7" s="100"/>
      <c r="F7" s="95" t="s">
        <v>7</v>
      </c>
      <c r="G7" s="95" t="s">
        <v>8</v>
      </c>
      <c r="H7" s="110" t="s">
        <v>9</v>
      </c>
      <c r="I7" s="110" t="s">
        <v>10</v>
      </c>
      <c r="J7" s="110" t="s">
        <v>11</v>
      </c>
      <c r="K7" s="110" t="s">
        <v>12</v>
      </c>
      <c r="L7" s="109" t="s">
        <v>13</v>
      </c>
      <c r="M7" s="109" t="s">
        <v>14</v>
      </c>
      <c r="N7" s="109" t="s">
        <v>15</v>
      </c>
      <c r="O7" s="109" t="s">
        <v>16</v>
      </c>
      <c r="P7" s="95" t="s">
        <v>17</v>
      </c>
      <c r="Q7" s="109" t="s">
        <v>18</v>
      </c>
      <c r="R7" s="95" t="s">
        <v>19</v>
      </c>
      <c r="S7" s="95" t="s">
        <v>20</v>
      </c>
      <c r="T7" s="95" t="s">
        <v>21</v>
      </c>
      <c r="W7" s="67"/>
      <c r="X7" s="94"/>
      <c r="Y7" s="94"/>
      <c r="Z7" s="94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1:38" ht="44.25" customHeight="1">
      <c r="B8" s="96"/>
      <c r="C8" s="98"/>
      <c r="D8" s="101"/>
      <c r="E8" s="102"/>
      <c r="F8" s="96"/>
      <c r="G8" s="96"/>
      <c r="H8" s="110"/>
      <c r="I8" s="110"/>
      <c r="J8" s="110"/>
      <c r="K8" s="110"/>
      <c r="L8" s="109"/>
      <c r="M8" s="109"/>
      <c r="N8" s="109"/>
      <c r="O8" s="109"/>
      <c r="P8" s="111"/>
      <c r="Q8" s="109"/>
      <c r="R8" s="96"/>
      <c r="S8" s="111"/>
      <c r="T8" s="111"/>
      <c r="V8" s="11"/>
      <c r="W8" s="67"/>
      <c r="X8" s="72" t="str">
        <f>+D4</f>
        <v>Quản trị marketing</v>
      </c>
      <c r="Y8" s="73" t="str">
        <f>+O4</f>
        <v>Nhóm:  01</v>
      </c>
      <c r="Z8" s="74">
        <f>+$AI$8+$AK$8+$AG$8</f>
        <v>1</v>
      </c>
      <c r="AA8" s="68">
        <f>COUNTIF($S$9:$S$60,"Khiển trách")</f>
        <v>0</v>
      </c>
      <c r="AB8" s="68">
        <f>COUNTIF($S$9:$S$60,"Cảnh cáo")</f>
        <v>0</v>
      </c>
      <c r="AC8" s="68">
        <f>COUNTIF($S$9:$S$60,"Đình chỉ thi")</f>
        <v>0</v>
      </c>
      <c r="AD8" s="75">
        <f>+($AA$8+$AB$8+$AC$8)/$Z$8*100%</f>
        <v>0</v>
      </c>
      <c r="AE8" s="68">
        <f>SUM(COUNTIF($S$9:$S$58,"Vắng"),COUNTIF($S$9:$S$58,"Vắng có phép"))</f>
        <v>0</v>
      </c>
      <c r="AF8" s="76">
        <f>+$AE$8/$Z$8</f>
        <v>0</v>
      </c>
      <c r="AG8" s="77">
        <f>COUNTIF($W$9:$W$58,"Thi lại")</f>
        <v>0</v>
      </c>
      <c r="AH8" s="76">
        <f>+$AG$8/$Z$8</f>
        <v>0</v>
      </c>
      <c r="AI8" s="77">
        <f>COUNTIF($W$9:$W$59,"Học lại")</f>
        <v>1</v>
      </c>
      <c r="AJ8" s="76">
        <f>+$AI$8/$Z$8</f>
        <v>1</v>
      </c>
      <c r="AK8" s="68">
        <f>COUNTIF($W$10:$W$59,"Đạt")</f>
        <v>0</v>
      </c>
      <c r="AL8" s="75">
        <f>+$AK$8/$Z$8</f>
        <v>0</v>
      </c>
    </row>
    <row r="9" spans="1:38" ht="14.25" customHeight="1">
      <c r="B9" s="112" t="s">
        <v>27</v>
      </c>
      <c r="C9" s="113"/>
      <c r="D9" s="113"/>
      <c r="E9" s="113"/>
      <c r="F9" s="113"/>
      <c r="G9" s="114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64">
        <f>100-(H9+I9+J9+K9)</f>
        <v>60</v>
      </c>
      <c r="P9" s="96"/>
      <c r="Q9" s="16"/>
      <c r="R9" s="16"/>
      <c r="S9" s="96"/>
      <c r="T9" s="96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1:38" ht="55.8" customHeight="1">
      <c r="B10" s="121">
        <v>1</v>
      </c>
      <c r="C10" s="122" t="s">
        <v>74</v>
      </c>
      <c r="D10" s="123" t="s">
        <v>75</v>
      </c>
      <c r="E10" s="124" t="s">
        <v>76</v>
      </c>
      <c r="F10" s="125" t="s">
        <v>77</v>
      </c>
      <c r="G10" s="122" t="s">
        <v>78</v>
      </c>
      <c r="H10" s="126">
        <v>0</v>
      </c>
      <c r="I10" s="126">
        <v>0</v>
      </c>
      <c r="J10" s="126">
        <v>0</v>
      </c>
      <c r="K10" s="126">
        <v>0</v>
      </c>
      <c r="L10" s="127"/>
      <c r="M10" s="127"/>
      <c r="N10" s="127"/>
      <c r="O10" s="128"/>
      <c r="P10" s="129">
        <f>ROUND(SUMPRODUCT(H10:O10,$H$9:$O$9)/100,1)</f>
        <v>0</v>
      </c>
      <c r="Q10" s="130" t="str">
        <f t="shared" ref="Q10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130" t="str">
        <f t="shared" ref="R10" si="1">IF($P10&lt;4,"Kém",IF(AND($P10&gt;=4,$P10&lt;=5.4),"Trung bình yếu",IF(AND($P10&gt;=5.5,$P10&lt;=6.9),"Trung bình",IF(AND($P10&gt;=7,$P10&lt;=8.4),"Khá",IF(AND($P10&gt;=8.5,$P10&lt;=10),"Giỏi","")))))</f>
        <v>Kém</v>
      </c>
      <c r="S10" s="130" t="str">
        <f>+IF(OR($H10=0,$I10=0,$J10=0,$K10=0),"Không đủ ĐKDT","")</f>
        <v>Không đủ ĐKDT</v>
      </c>
      <c r="T10" s="27"/>
      <c r="U10" s="3"/>
      <c r="V10" s="28"/>
      <c r="W10" s="79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1:38" ht="9" customHeight="1">
      <c r="A11" s="2"/>
      <c r="B11" s="43"/>
      <c r="C11" s="44"/>
      <c r="D11" s="44"/>
      <c r="E11" s="45"/>
      <c r="F11" s="45"/>
      <c r="G11" s="45"/>
      <c r="H11" s="46"/>
      <c r="I11" s="47"/>
      <c r="J11" s="47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3"/>
    </row>
    <row r="12" spans="1:38" ht="16.8">
      <c r="A12" s="2"/>
      <c r="B12" s="115" t="s">
        <v>29</v>
      </c>
      <c r="C12" s="115"/>
      <c r="D12" s="44"/>
      <c r="E12" s="45"/>
      <c r="F12" s="45"/>
      <c r="G12" s="45"/>
      <c r="H12" s="46"/>
      <c r="I12" s="47"/>
      <c r="J12" s="47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3"/>
    </row>
    <row r="13" spans="1:38" ht="16.5" customHeight="1">
      <c r="A13" s="2"/>
      <c r="B13" s="49" t="s">
        <v>30</v>
      </c>
      <c r="C13" s="49"/>
      <c r="D13" s="50">
        <f>+$Z$8</f>
        <v>1</v>
      </c>
      <c r="E13" s="51" t="s">
        <v>31</v>
      </c>
      <c r="F13" s="108" t="s">
        <v>32</v>
      </c>
      <c r="G13" s="108"/>
      <c r="H13" s="108"/>
      <c r="I13" s="108"/>
      <c r="J13" s="108"/>
      <c r="K13" s="108"/>
      <c r="L13" s="108"/>
      <c r="M13" s="108"/>
      <c r="N13" s="108"/>
      <c r="O13" s="52">
        <f>$Z$8 -COUNTIF($S$9:$S$190,"Vắng") -COUNTIF($S$9:$S$190,"Vắng có phép") - COUNTIF($S$9:$S$190,"Đình chỉ thi") - COUNTIF($S$9:$S$190,"Không đủ ĐKDT")</f>
        <v>0</v>
      </c>
      <c r="P13" s="52"/>
      <c r="Q13" s="52"/>
      <c r="R13" s="53"/>
      <c r="S13" s="54" t="s">
        <v>31</v>
      </c>
      <c r="T13" s="53"/>
      <c r="U13" s="3"/>
    </row>
    <row r="14" spans="1:38" ht="16.5" customHeight="1">
      <c r="A14" s="2"/>
      <c r="B14" s="49" t="s">
        <v>33</v>
      </c>
      <c r="C14" s="49"/>
      <c r="D14" s="50">
        <f>+$AK$8</f>
        <v>0</v>
      </c>
      <c r="E14" s="51" t="s">
        <v>31</v>
      </c>
      <c r="F14" s="108" t="s">
        <v>34</v>
      </c>
      <c r="G14" s="108"/>
      <c r="H14" s="108"/>
      <c r="I14" s="108"/>
      <c r="J14" s="108"/>
      <c r="K14" s="108"/>
      <c r="L14" s="108"/>
      <c r="M14" s="108"/>
      <c r="N14" s="108"/>
      <c r="O14" s="55">
        <f>COUNTIF($S$9:$S$66,"Vắng")</f>
        <v>0</v>
      </c>
      <c r="P14" s="55"/>
      <c r="Q14" s="55"/>
      <c r="R14" s="56"/>
      <c r="S14" s="54" t="s">
        <v>31</v>
      </c>
      <c r="T14" s="56"/>
      <c r="U14" s="3"/>
    </row>
    <row r="15" spans="1:38" ht="16.5" customHeight="1">
      <c r="A15" s="2"/>
      <c r="B15" s="49" t="s">
        <v>47</v>
      </c>
      <c r="C15" s="49"/>
      <c r="D15" s="65">
        <f>COUNTIF(W10:W10,"Học lại")</f>
        <v>1</v>
      </c>
      <c r="E15" s="51" t="s">
        <v>31</v>
      </c>
      <c r="F15" s="108" t="s">
        <v>48</v>
      </c>
      <c r="G15" s="108"/>
      <c r="H15" s="108"/>
      <c r="I15" s="108"/>
      <c r="J15" s="108"/>
      <c r="K15" s="108"/>
      <c r="L15" s="108"/>
      <c r="M15" s="108"/>
      <c r="N15" s="108"/>
      <c r="O15" s="52">
        <f>COUNTIF($S$9:$S$66,"Vắng có phép")</f>
        <v>0</v>
      </c>
      <c r="P15" s="52"/>
      <c r="Q15" s="52"/>
      <c r="R15" s="53"/>
      <c r="S15" s="54" t="s">
        <v>31</v>
      </c>
      <c r="T15" s="53"/>
      <c r="U15" s="3"/>
    </row>
    <row r="16" spans="1:38" ht="3" customHeight="1">
      <c r="A16" s="2"/>
      <c r="B16" s="43"/>
      <c r="C16" s="44"/>
      <c r="D16" s="44"/>
      <c r="E16" s="45"/>
      <c r="F16" s="45"/>
      <c r="G16" s="45"/>
      <c r="H16" s="46"/>
      <c r="I16" s="47"/>
      <c r="J16" s="47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3"/>
    </row>
    <row r="17" spans="1:38">
      <c r="B17" s="84" t="s">
        <v>49</v>
      </c>
      <c r="C17" s="84"/>
      <c r="D17" s="85">
        <f>COUNTIF(W10:W10,"Thi lại")</f>
        <v>0</v>
      </c>
      <c r="E17" s="86" t="s">
        <v>31</v>
      </c>
      <c r="F17" s="3"/>
      <c r="G17" s="3"/>
      <c r="H17" s="3"/>
      <c r="I17" s="3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3"/>
    </row>
    <row r="18" spans="1:38" ht="24.75" customHeight="1">
      <c r="B18" s="84"/>
      <c r="C18" s="84"/>
      <c r="D18" s="85"/>
      <c r="E18" s="86"/>
      <c r="F18" s="3"/>
      <c r="G18" s="3"/>
      <c r="H18" s="3"/>
      <c r="I18" s="3"/>
      <c r="J18" s="118" t="s">
        <v>250</v>
      </c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3"/>
    </row>
    <row r="19" spans="1:38">
      <c r="A19" s="57"/>
      <c r="B19" s="116" t="s">
        <v>35</v>
      </c>
      <c r="C19" s="116"/>
      <c r="D19" s="116"/>
      <c r="E19" s="116"/>
      <c r="F19" s="116"/>
      <c r="G19" s="116"/>
      <c r="H19" s="116"/>
      <c r="I19" s="58"/>
      <c r="J19" s="117" t="s">
        <v>36</v>
      </c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3"/>
    </row>
    <row r="20" spans="1:38" ht="4.5" customHeight="1">
      <c r="A20" s="2"/>
      <c r="B20" s="43"/>
      <c r="C20" s="59"/>
      <c r="D20" s="59"/>
      <c r="E20" s="60"/>
      <c r="F20" s="60"/>
      <c r="G20" s="60"/>
      <c r="H20" s="61"/>
      <c r="I20" s="62"/>
      <c r="J20" s="6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38" s="2" customFormat="1">
      <c r="B21" s="116" t="s">
        <v>37</v>
      </c>
      <c r="C21" s="116"/>
      <c r="D21" s="119" t="s">
        <v>38</v>
      </c>
      <c r="E21" s="119"/>
      <c r="F21" s="119"/>
      <c r="G21" s="119"/>
      <c r="H21" s="119"/>
      <c r="I21" s="62"/>
      <c r="J21" s="62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3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</row>
    <row r="22" spans="1:38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</row>
    <row r="26" spans="1:38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</row>
    <row r="27" spans="1:38" s="2" customFormat="1" ht="18" customHeight="1">
      <c r="A27" s="1"/>
      <c r="B27" s="120" t="s">
        <v>247</v>
      </c>
      <c r="C27" s="120"/>
      <c r="D27" s="120" t="s">
        <v>248</v>
      </c>
      <c r="E27" s="120"/>
      <c r="F27" s="120"/>
      <c r="G27" s="120"/>
      <c r="H27" s="120"/>
      <c r="I27" s="120"/>
      <c r="J27" s="120" t="s">
        <v>39</v>
      </c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3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</row>
    <row r="28" spans="1:38" s="2" customFormat="1" ht="4.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</row>
  </sheetData>
  <sheetProtection formatCells="0" formatColumns="0" formatRows="0" insertColumns="0" insertRows="0" insertHyperlinks="0" deleteColumns="0" deleteRows="0" sort="0" autoFilter="0" pivotTables="0"/>
  <autoFilter ref="A8:AL10">
    <filterColumn colId="3" showButton="0"/>
  </autoFilter>
  <mergeCells count="50">
    <mergeCell ref="F13:N13"/>
    <mergeCell ref="F14:N14"/>
    <mergeCell ref="L7:L8"/>
    <mergeCell ref="H7:H8"/>
    <mergeCell ref="D4:N4"/>
    <mergeCell ref="G5:N5"/>
    <mergeCell ref="O4:T4"/>
    <mergeCell ref="O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21:C21"/>
    <mergeCell ref="D21:H21"/>
    <mergeCell ref="R7:R8"/>
    <mergeCell ref="S7:S9"/>
    <mergeCell ref="T7:T9"/>
    <mergeCell ref="B9:G9"/>
    <mergeCell ref="B12:C12"/>
    <mergeCell ref="M7:M8"/>
    <mergeCell ref="N7:N8"/>
    <mergeCell ref="O7:O8"/>
    <mergeCell ref="P7:P9"/>
    <mergeCell ref="Q7:Q8"/>
    <mergeCell ref="G7:G8"/>
    <mergeCell ref="J17:T17"/>
    <mergeCell ref="B19:H19"/>
    <mergeCell ref="J19:T19"/>
    <mergeCell ref="F15:N15"/>
    <mergeCell ref="B27:C27"/>
    <mergeCell ref="D27:I27"/>
    <mergeCell ref="J27:T27"/>
    <mergeCell ref="J18:T18"/>
  </mergeCells>
  <conditionalFormatting sqref="H10:O10">
    <cfRule type="cellIs" dxfId="2" priority="11" operator="greaterThan">
      <formula>10</formula>
    </cfRule>
  </conditionalFormatting>
  <conditionalFormatting sqref="C28:C1048576 C1:C26">
    <cfRule type="duplicateValues" dxfId="1" priority="2"/>
  </conditionalFormatting>
  <conditionalFormatting sqref="C27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5 W10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4</vt:i4>
      </vt:variant>
    </vt:vector>
  </HeadingPairs>
  <TitlesOfParts>
    <vt:vector size="8" baseType="lpstr">
      <vt:lpstr>Mar công nghiệp</vt:lpstr>
      <vt:lpstr>Mar căn bản</vt:lpstr>
      <vt:lpstr>Marketing dịch vụ</vt:lpstr>
      <vt:lpstr>Quản trị marketing</vt:lpstr>
      <vt:lpstr>'Mar căn bản'!Print_Titles</vt:lpstr>
      <vt:lpstr>'Mar công nghiệp'!Print_Titles</vt:lpstr>
      <vt:lpstr>'Marketing dịch vụ'!Print_Titles</vt:lpstr>
      <vt:lpstr>'Quản trị marketing'!Print_Titles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2016-08-03T10:43:59Z</cp:lastPrinted>
  <dcterms:created xsi:type="dcterms:W3CDTF">2015-04-17T02:48:53Z</dcterms:created>
  <dcterms:modified xsi:type="dcterms:W3CDTF">2016-08-29T07:25:32Z</dcterms:modified>
</cp:coreProperties>
</file>