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690214622482dd/Khao thi/Hoc ky he 2016/DIem ket thuc hoc phan/"/>
    </mc:Choice>
  </mc:AlternateContent>
  <bookViews>
    <workbookView xWindow="360" yWindow="360" windowWidth="14940" windowHeight="7368"/>
  </bookViews>
  <sheets>
    <sheet name="PPL NCKH" sheetId="4" r:id="rId1"/>
    <sheet name="KN tao lap VB" sheetId="3" r:id="rId2"/>
    <sheet name="KN thuyet trinh" sheetId="2" r:id="rId3"/>
    <sheet name="KN lam viec nhom" sheetId="1" r:id="rId4"/>
  </sheets>
  <definedNames>
    <definedName name="_xlnm._FilterDatabase" localSheetId="3" hidden="1">'KN lam viec nhom'!$A$8:$AL$66</definedName>
    <definedName name="_xlnm._FilterDatabase" localSheetId="1" hidden="1">'KN tao lap VB'!$A$8:$AL$42</definedName>
    <definedName name="_xlnm._FilterDatabase" localSheetId="2" hidden="1">'KN thuyet trinh'!$A$8:$AL$24</definedName>
    <definedName name="_xlnm._FilterDatabase" localSheetId="0" hidden="1">'PPL NCKH'!$A$8:$AL$41</definedName>
    <definedName name="_xlnm.Print_Titles" localSheetId="3">'KN lam viec nhom'!$4:$9</definedName>
    <definedName name="_xlnm.Print_Titles" localSheetId="1">'KN tao lap VB'!$4:$9</definedName>
    <definedName name="_xlnm.Print_Titles" localSheetId="2">'KN thuyet trinh'!$4:$9</definedName>
    <definedName name="_xlnm.Print_Titles" localSheetId="0">'PPL NCKH'!$4:$9</definedName>
  </definedNames>
  <calcPr calcId="171027"/>
</workbook>
</file>

<file path=xl/calcChain.xml><?xml version="1.0" encoding="utf-8"?>
<calcChain xmlns="http://schemas.openxmlformats.org/spreadsheetml/2006/main">
  <c r="T41" i="4" l="1"/>
  <c r="T40" i="4"/>
  <c r="T39" i="4"/>
  <c r="T38" i="4"/>
  <c r="T37" i="4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AA8" i="4" s="1"/>
  <c r="P9" i="4"/>
  <c r="Y8" i="4"/>
  <c r="X8" i="4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AE8" i="3" s="1"/>
  <c r="P9" i="3"/>
  <c r="Q33" i="3" s="1"/>
  <c r="Y8" i="3"/>
  <c r="X8" i="3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P9" i="2"/>
  <c r="AE8" i="2"/>
  <c r="AB8" i="2"/>
  <c r="AA8" i="2"/>
  <c r="Y8" i="2"/>
  <c r="X8" i="2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11" i="1"/>
  <c r="T10" i="1"/>
  <c r="AA8" i="3" l="1"/>
  <c r="Q40" i="4"/>
  <c r="Q36" i="4"/>
  <c r="Q32" i="4"/>
  <c r="Q28" i="4"/>
  <c r="Q24" i="4"/>
  <c r="Q20" i="4"/>
  <c r="Q16" i="4"/>
  <c r="Q12" i="4"/>
  <c r="Q27" i="4"/>
  <c r="Q23" i="4"/>
  <c r="Q15" i="4"/>
  <c r="Q11" i="4"/>
  <c r="Q37" i="4"/>
  <c r="Q39" i="4"/>
  <c r="Q35" i="4"/>
  <c r="Q31" i="4"/>
  <c r="Q19" i="4"/>
  <c r="Q41" i="4"/>
  <c r="Q38" i="4"/>
  <c r="W38" i="4" s="1"/>
  <c r="Q34" i="4"/>
  <c r="W34" i="4" s="1"/>
  <c r="Q30" i="4"/>
  <c r="W30" i="4" s="1"/>
  <c r="Q26" i="4"/>
  <c r="Q22" i="4"/>
  <c r="Q18" i="4"/>
  <c r="Q14" i="4"/>
  <c r="Q10" i="4"/>
  <c r="W10" i="4" s="1"/>
  <c r="W14" i="4"/>
  <c r="W20" i="4"/>
  <c r="Q13" i="4"/>
  <c r="Q21" i="4"/>
  <c r="Q29" i="4"/>
  <c r="Q33" i="4"/>
  <c r="W36" i="4"/>
  <c r="P46" i="4"/>
  <c r="AC8" i="4"/>
  <c r="AB8" i="4"/>
  <c r="P45" i="4"/>
  <c r="W18" i="4"/>
  <c r="AE8" i="4"/>
  <c r="Q17" i="4"/>
  <c r="Q25" i="4"/>
  <c r="S33" i="3"/>
  <c r="W33" i="3"/>
  <c r="R33" i="3"/>
  <c r="P47" i="3"/>
  <c r="AC8" i="3"/>
  <c r="AB8" i="3"/>
  <c r="P46" i="3"/>
  <c r="Q17" i="3"/>
  <c r="Q25" i="3"/>
  <c r="Q29" i="3"/>
  <c r="Q40" i="3"/>
  <c r="Q36" i="3"/>
  <c r="Q32" i="3"/>
  <c r="Q28" i="3"/>
  <c r="Q24" i="3"/>
  <c r="Q20" i="3"/>
  <c r="Q16" i="3"/>
  <c r="Q12" i="3"/>
  <c r="Q39" i="3"/>
  <c r="Q35" i="3"/>
  <c r="Q31" i="3"/>
  <c r="Q27" i="3"/>
  <c r="Q23" i="3"/>
  <c r="Q19" i="3"/>
  <c r="Q15" i="3"/>
  <c r="Q11" i="3"/>
  <c r="Q41" i="3"/>
  <c r="Q37" i="3"/>
  <c r="Q42" i="3"/>
  <c r="Q38" i="3"/>
  <c r="Q34" i="3"/>
  <c r="Q30" i="3"/>
  <c r="Q26" i="3"/>
  <c r="W26" i="3" s="1"/>
  <c r="Q22" i="3"/>
  <c r="Q18" i="3"/>
  <c r="W18" i="3" s="1"/>
  <c r="Q14" i="3"/>
  <c r="Q10" i="3"/>
  <c r="Q13" i="3"/>
  <c r="Q21" i="3"/>
  <c r="Q10" i="2"/>
  <c r="Q13" i="2"/>
  <c r="Q14" i="2"/>
  <c r="Q17" i="2"/>
  <c r="Q18" i="2"/>
  <c r="Q21" i="2"/>
  <c r="Q22" i="2"/>
  <c r="Q24" i="2"/>
  <c r="Q20" i="2"/>
  <c r="Q16" i="2"/>
  <c r="Q12" i="2"/>
  <c r="Q23" i="2"/>
  <c r="Q19" i="2"/>
  <c r="Q15" i="2"/>
  <c r="Q11" i="2"/>
  <c r="P29" i="2"/>
  <c r="AC8" i="2"/>
  <c r="P28" i="2"/>
  <c r="P9" i="1"/>
  <c r="S25" i="4" l="1"/>
  <c r="R25" i="4"/>
  <c r="W25" i="4"/>
  <c r="S21" i="4"/>
  <c r="R21" i="4"/>
  <c r="W21" i="4"/>
  <c r="S22" i="4"/>
  <c r="R22" i="4"/>
  <c r="R35" i="4"/>
  <c r="W35" i="4"/>
  <c r="S35" i="4"/>
  <c r="S12" i="4"/>
  <c r="R12" i="4"/>
  <c r="S28" i="4"/>
  <c r="R28" i="4"/>
  <c r="W22" i="4"/>
  <c r="S17" i="4"/>
  <c r="R17" i="4"/>
  <c r="W17" i="4"/>
  <c r="S13" i="4"/>
  <c r="R13" i="4"/>
  <c r="W13" i="4"/>
  <c r="S26" i="4"/>
  <c r="R26" i="4"/>
  <c r="R39" i="4"/>
  <c r="W39" i="4"/>
  <c r="S39" i="4"/>
  <c r="S37" i="4"/>
  <c r="R37" i="4"/>
  <c r="W37" i="4"/>
  <c r="S32" i="4"/>
  <c r="R32" i="4"/>
  <c r="S33" i="4"/>
  <c r="W33" i="4"/>
  <c r="R33" i="4"/>
  <c r="S14" i="4"/>
  <c r="R14" i="4"/>
  <c r="S30" i="4"/>
  <c r="R30" i="4"/>
  <c r="R19" i="4"/>
  <c r="W19" i="4"/>
  <c r="S19" i="4"/>
  <c r="R23" i="4"/>
  <c r="W23" i="4"/>
  <c r="S23" i="4"/>
  <c r="S20" i="4"/>
  <c r="R20" i="4"/>
  <c r="R36" i="4"/>
  <c r="S36" i="4"/>
  <c r="W26" i="4"/>
  <c r="W12" i="4"/>
  <c r="S38" i="4"/>
  <c r="R38" i="4"/>
  <c r="W41" i="4"/>
  <c r="S41" i="4"/>
  <c r="R41" i="4"/>
  <c r="R11" i="4"/>
  <c r="W11" i="4"/>
  <c r="S11" i="4"/>
  <c r="S10" i="4"/>
  <c r="R10" i="4"/>
  <c r="R15" i="4"/>
  <c r="W15" i="4"/>
  <c r="S15" i="4"/>
  <c r="S16" i="4"/>
  <c r="R16" i="4"/>
  <c r="W28" i="4"/>
  <c r="W16" i="4"/>
  <c r="S29" i="4"/>
  <c r="R29" i="4"/>
  <c r="W29" i="4"/>
  <c r="S18" i="4"/>
  <c r="R18" i="4"/>
  <c r="S34" i="4"/>
  <c r="R34" i="4"/>
  <c r="R31" i="4"/>
  <c r="W31" i="4"/>
  <c r="S31" i="4"/>
  <c r="R27" i="4"/>
  <c r="W27" i="4"/>
  <c r="S27" i="4"/>
  <c r="S24" i="4"/>
  <c r="R24" i="4"/>
  <c r="W40" i="4"/>
  <c r="S40" i="4"/>
  <c r="R40" i="4"/>
  <c r="W32" i="4"/>
  <c r="W24" i="4"/>
  <c r="R35" i="3"/>
  <c r="S35" i="3"/>
  <c r="W35" i="3"/>
  <c r="W24" i="3"/>
  <c r="S24" i="3"/>
  <c r="R24" i="3"/>
  <c r="S22" i="3"/>
  <c r="R22" i="3"/>
  <c r="S38" i="3"/>
  <c r="R38" i="3"/>
  <c r="W38" i="3"/>
  <c r="W37" i="3"/>
  <c r="S37" i="3"/>
  <c r="R37" i="3"/>
  <c r="R23" i="3"/>
  <c r="W23" i="3"/>
  <c r="S23" i="3"/>
  <c r="R39" i="3"/>
  <c r="W39" i="3"/>
  <c r="S39" i="3"/>
  <c r="W12" i="3"/>
  <c r="S12" i="3"/>
  <c r="R12" i="3"/>
  <c r="W28" i="3"/>
  <c r="S28" i="3"/>
  <c r="R28" i="3"/>
  <c r="S25" i="3"/>
  <c r="R25" i="3"/>
  <c r="W25" i="3"/>
  <c r="W22" i="3"/>
  <c r="S34" i="3"/>
  <c r="R34" i="3"/>
  <c r="W34" i="3"/>
  <c r="W40" i="3"/>
  <c r="R40" i="3"/>
  <c r="S40" i="3"/>
  <c r="S10" i="3"/>
  <c r="R10" i="3"/>
  <c r="S26" i="3"/>
  <c r="R26" i="3"/>
  <c r="S42" i="3"/>
  <c r="R42" i="3"/>
  <c r="W42" i="3"/>
  <c r="W41" i="3"/>
  <c r="S41" i="3"/>
  <c r="R41" i="3"/>
  <c r="R11" i="3"/>
  <c r="W11" i="3"/>
  <c r="S11" i="3"/>
  <c r="R27" i="3"/>
  <c r="W27" i="3"/>
  <c r="S27" i="3"/>
  <c r="W16" i="3"/>
  <c r="S16" i="3"/>
  <c r="R16" i="3"/>
  <c r="W32" i="3"/>
  <c r="S32" i="3"/>
  <c r="R32" i="3"/>
  <c r="S17" i="3"/>
  <c r="R17" i="3"/>
  <c r="W17" i="3"/>
  <c r="W10" i="3"/>
  <c r="S21" i="3"/>
  <c r="R21" i="3"/>
  <c r="W21" i="3"/>
  <c r="S13" i="3"/>
  <c r="R13" i="3"/>
  <c r="W13" i="3"/>
  <c r="S14" i="3"/>
  <c r="R14" i="3"/>
  <c r="S30" i="3"/>
  <c r="R30" i="3"/>
  <c r="W30" i="3"/>
  <c r="R15" i="3"/>
  <c r="W15" i="3"/>
  <c r="S15" i="3"/>
  <c r="R31" i="3"/>
  <c r="W31" i="3"/>
  <c r="S31" i="3"/>
  <c r="W20" i="3"/>
  <c r="S20" i="3"/>
  <c r="R20" i="3"/>
  <c r="W36" i="3"/>
  <c r="R36" i="3"/>
  <c r="S36" i="3"/>
  <c r="W14" i="3"/>
  <c r="S18" i="3"/>
  <c r="R18" i="3"/>
  <c r="R19" i="3"/>
  <c r="W19" i="3"/>
  <c r="S19" i="3"/>
  <c r="S29" i="3"/>
  <c r="R29" i="3"/>
  <c r="W29" i="3"/>
  <c r="S18" i="2"/>
  <c r="R18" i="2"/>
  <c r="W18" i="2"/>
  <c r="S10" i="2"/>
  <c r="R10" i="2"/>
  <c r="W10" i="2"/>
  <c r="R15" i="2"/>
  <c r="W15" i="2"/>
  <c r="S15" i="2"/>
  <c r="S17" i="2"/>
  <c r="R17" i="2"/>
  <c r="W17" i="2"/>
  <c r="R19" i="2"/>
  <c r="W19" i="2"/>
  <c r="S19" i="2"/>
  <c r="W20" i="2"/>
  <c r="R20" i="2"/>
  <c r="S20" i="2"/>
  <c r="S22" i="2"/>
  <c r="R22" i="2"/>
  <c r="W22" i="2"/>
  <c r="S14" i="2"/>
  <c r="R14" i="2"/>
  <c r="W14" i="2"/>
  <c r="R11" i="2"/>
  <c r="W11" i="2"/>
  <c r="S11" i="2"/>
  <c r="W12" i="2"/>
  <c r="R12" i="2"/>
  <c r="S12" i="2"/>
  <c r="W16" i="2"/>
  <c r="R16" i="2"/>
  <c r="S16" i="2"/>
  <c r="R23" i="2"/>
  <c r="W23" i="2"/>
  <c r="S23" i="2"/>
  <c r="W24" i="2"/>
  <c r="R24" i="2"/>
  <c r="S24" i="2"/>
  <c r="S21" i="2"/>
  <c r="R21" i="2"/>
  <c r="W21" i="2"/>
  <c r="S13" i="2"/>
  <c r="R13" i="2"/>
  <c r="W13" i="2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59" i="1"/>
  <c r="Q61" i="1"/>
  <c r="Q63" i="1"/>
  <c r="Q65" i="1"/>
  <c r="Q10" i="1"/>
  <c r="Q12" i="1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Q40" i="1"/>
  <c r="Q42" i="1"/>
  <c r="Q44" i="1"/>
  <c r="Q46" i="1"/>
  <c r="Q48" i="1"/>
  <c r="Q50" i="1"/>
  <c r="Q52" i="1"/>
  <c r="Q54" i="1"/>
  <c r="Q56" i="1"/>
  <c r="Q58" i="1"/>
  <c r="Q60" i="1"/>
  <c r="Q62" i="1"/>
  <c r="Q64" i="1"/>
  <c r="Q66" i="1"/>
  <c r="Q11" i="1"/>
  <c r="Y8" i="1"/>
  <c r="X8" i="1"/>
  <c r="D46" i="4" l="1"/>
  <c r="D48" i="4"/>
  <c r="AK8" i="4"/>
  <c r="AG8" i="4"/>
  <c r="AI8" i="4"/>
  <c r="D49" i="3"/>
  <c r="AK8" i="3"/>
  <c r="AG8" i="3"/>
  <c r="D47" i="3"/>
  <c r="AI8" i="3"/>
  <c r="D31" i="2"/>
  <c r="AG8" i="2"/>
  <c r="D29" i="2"/>
  <c r="AK8" i="2"/>
  <c r="AI8" i="2"/>
  <c r="S66" i="1"/>
  <c r="W66" i="1"/>
  <c r="R66" i="1"/>
  <c r="S62" i="1"/>
  <c r="W62" i="1"/>
  <c r="R62" i="1"/>
  <c r="S58" i="1"/>
  <c r="W58" i="1"/>
  <c r="R58" i="1"/>
  <c r="S54" i="1"/>
  <c r="W54" i="1"/>
  <c r="R54" i="1"/>
  <c r="S50" i="1"/>
  <c r="W50" i="1"/>
  <c r="R50" i="1"/>
  <c r="S46" i="1"/>
  <c r="W46" i="1"/>
  <c r="R46" i="1"/>
  <c r="S42" i="1"/>
  <c r="W42" i="1"/>
  <c r="R42" i="1"/>
  <c r="S38" i="1"/>
  <c r="W38" i="1"/>
  <c r="R38" i="1"/>
  <c r="S34" i="1"/>
  <c r="W34" i="1"/>
  <c r="R34" i="1"/>
  <c r="S30" i="1"/>
  <c r="W30" i="1"/>
  <c r="R30" i="1"/>
  <c r="S26" i="1"/>
  <c r="W26" i="1"/>
  <c r="R26" i="1"/>
  <c r="S22" i="1"/>
  <c r="W22" i="1"/>
  <c r="R22" i="1"/>
  <c r="S18" i="1"/>
  <c r="W18" i="1"/>
  <c r="R18" i="1"/>
  <c r="S14" i="1"/>
  <c r="W14" i="1"/>
  <c r="R14" i="1"/>
  <c r="W10" i="1"/>
  <c r="R10" i="1"/>
  <c r="S10" i="1"/>
  <c r="S65" i="1"/>
  <c r="R65" i="1"/>
  <c r="W65" i="1"/>
  <c r="S61" i="1"/>
  <c r="R61" i="1"/>
  <c r="W61" i="1"/>
  <c r="S57" i="1"/>
  <c r="R57" i="1"/>
  <c r="W57" i="1"/>
  <c r="S53" i="1"/>
  <c r="R53" i="1"/>
  <c r="W53" i="1"/>
  <c r="S49" i="1"/>
  <c r="R49" i="1"/>
  <c r="W49" i="1"/>
  <c r="S45" i="1"/>
  <c r="R45" i="1"/>
  <c r="W45" i="1"/>
  <c r="S41" i="1"/>
  <c r="R41" i="1"/>
  <c r="W41" i="1"/>
  <c r="S37" i="1"/>
  <c r="R37" i="1"/>
  <c r="W37" i="1"/>
  <c r="S33" i="1"/>
  <c r="R33" i="1"/>
  <c r="W33" i="1"/>
  <c r="S29" i="1"/>
  <c r="R29" i="1"/>
  <c r="W29" i="1"/>
  <c r="S25" i="1"/>
  <c r="R25" i="1"/>
  <c r="W25" i="1"/>
  <c r="S21" i="1"/>
  <c r="R21" i="1"/>
  <c r="W21" i="1"/>
  <c r="S17" i="1"/>
  <c r="R17" i="1"/>
  <c r="W17" i="1"/>
  <c r="S13" i="1"/>
  <c r="R13" i="1"/>
  <c r="W13" i="1"/>
  <c r="W11" i="1"/>
  <c r="R11" i="1"/>
  <c r="S11" i="1"/>
  <c r="S64" i="1"/>
  <c r="W64" i="1"/>
  <c r="R64" i="1"/>
  <c r="S60" i="1"/>
  <c r="W60" i="1"/>
  <c r="R60" i="1"/>
  <c r="S56" i="1"/>
  <c r="W56" i="1"/>
  <c r="R56" i="1"/>
  <c r="S52" i="1"/>
  <c r="W52" i="1"/>
  <c r="R52" i="1"/>
  <c r="S48" i="1"/>
  <c r="W48" i="1"/>
  <c r="R48" i="1"/>
  <c r="S44" i="1"/>
  <c r="W44" i="1"/>
  <c r="R44" i="1"/>
  <c r="S40" i="1"/>
  <c r="W40" i="1"/>
  <c r="R40" i="1"/>
  <c r="S36" i="1"/>
  <c r="W36" i="1"/>
  <c r="R36" i="1"/>
  <c r="S32" i="1"/>
  <c r="W32" i="1"/>
  <c r="R32" i="1"/>
  <c r="S28" i="1"/>
  <c r="W28" i="1"/>
  <c r="R28" i="1"/>
  <c r="S24" i="1"/>
  <c r="W24" i="1"/>
  <c r="R24" i="1"/>
  <c r="S20" i="1"/>
  <c r="W20" i="1"/>
  <c r="R20" i="1"/>
  <c r="S16" i="1"/>
  <c r="W16" i="1"/>
  <c r="R16" i="1"/>
  <c r="S12" i="1"/>
  <c r="W12" i="1"/>
  <c r="R12" i="1"/>
  <c r="S63" i="1"/>
  <c r="R63" i="1"/>
  <c r="W63" i="1"/>
  <c r="S59" i="1"/>
  <c r="R59" i="1"/>
  <c r="W59" i="1"/>
  <c r="S55" i="1"/>
  <c r="R55" i="1"/>
  <c r="W55" i="1"/>
  <c r="S51" i="1"/>
  <c r="R51" i="1"/>
  <c r="W51" i="1"/>
  <c r="S47" i="1"/>
  <c r="R47" i="1"/>
  <c r="W47" i="1"/>
  <c r="S43" i="1"/>
  <c r="R43" i="1"/>
  <c r="W43" i="1"/>
  <c r="S39" i="1"/>
  <c r="R39" i="1"/>
  <c r="W39" i="1"/>
  <c r="S35" i="1"/>
  <c r="R35" i="1"/>
  <c r="W35" i="1"/>
  <c r="S31" i="1"/>
  <c r="R31" i="1"/>
  <c r="W31" i="1"/>
  <c r="S27" i="1"/>
  <c r="R27" i="1"/>
  <c r="W27" i="1"/>
  <c r="S23" i="1"/>
  <c r="R23" i="1"/>
  <c r="W23" i="1"/>
  <c r="S19" i="1"/>
  <c r="R19" i="1"/>
  <c r="W19" i="1"/>
  <c r="S15" i="1"/>
  <c r="R15" i="1"/>
  <c r="W15" i="1"/>
  <c r="AE8" i="1"/>
  <c r="P70" i="1"/>
  <c r="P71" i="1"/>
  <c r="AC8" i="1"/>
  <c r="AA8" i="1"/>
  <c r="AB8" i="1"/>
  <c r="Z8" i="4" l="1"/>
  <c r="D45" i="4"/>
  <c r="Z8" i="3"/>
  <c r="AH8" i="3" s="1"/>
  <c r="D46" i="3"/>
  <c r="D28" i="2"/>
  <c r="Z8" i="2"/>
  <c r="AK8" i="1"/>
  <c r="D70" i="1" s="1"/>
  <c r="D73" i="1"/>
  <c r="D71" i="1"/>
  <c r="AI8" i="1"/>
  <c r="AG8" i="1"/>
  <c r="AJ8" i="3" l="1"/>
  <c r="AL8" i="3"/>
  <c r="P44" i="4"/>
  <c r="D44" i="4"/>
  <c r="AF8" i="4"/>
  <c r="AD8" i="4"/>
  <c r="AJ8" i="4"/>
  <c r="AL8" i="4"/>
  <c r="AH8" i="4"/>
  <c r="P45" i="3"/>
  <c r="D45" i="3"/>
  <c r="AF8" i="3"/>
  <c r="AD8" i="3"/>
  <c r="P27" i="2"/>
  <c r="D27" i="2"/>
  <c r="AF8" i="2"/>
  <c r="AD8" i="2"/>
  <c r="AL8" i="2"/>
  <c r="AJ8" i="2"/>
  <c r="AH8" i="2"/>
  <c r="Z8" i="1"/>
  <c r="AJ8" i="1" l="1"/>
  <c r="P69" i="1"/>
  <c r="D69" i="1"/>
  <c r="AF8" i="1"/>
  <c r="AL8" i="1"/>
  <c r="AD8" i="1"/>
  <c r="AH8" i="1"/>
</calcChain>
</file>

<file path=xl/sharedStrings.xml><?xml version="1.0" encoding="utf-8"?>
<sst xmlns="http://schemas.openxmlformats.org/spreadsheetml/2006/main" count="1074" uniqueCount="487">
  <si>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</si>
  <si>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</si>
  <si>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</si>
  <si>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</si>
  <si>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</si>
  <si>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</si>
  <si>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</si>
  <si>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</si>
  <si>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</si>
  <si>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</si>
  <si>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</si>
  <si>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</si>
  <si>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</si>
  <si>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</si>
  <si>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</si>
  <si>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</si>
  <si>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</si>
  <si>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</si>
  <si>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</si>
  <si>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</si>
  <si>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</si>
  <si>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</si>
  <si>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</si>
  <si>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</si>
  <si>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</si>
  <si>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</si>
  <si>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</si>
  <si>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</si>
  <si>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</si>
  <si>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</si>
  <si>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</si>
  <si>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</si>
  <si>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</si>
  <si>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</si>
  <si>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</si>
  <si>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</si>
  <si>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</si>
  <si>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</si>
  <si>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</si>
  <si>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</si>
  <si>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</si>
  <si>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</si>
  <si>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</si>
  <si>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</si>
  <si>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</si>
  <si>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</si>
  <si>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</si>
  <si>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</si>
  <si>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</si>
  <si>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</si>
  <si>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</si>
  <si>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Nhóm:  01</t>
  </si>
  <si>
    <t xml:space="preserve">Ngày thi: </t>
  </si>
  <si>
    <t>Hà Nội, ngày   tháng   năm 2016</t>
  </si>
  <si>
    <t xml:space="preserve">Thi lần 1 học kỳ hè năm học 2015 - 2016 </t>
  </si>
  <si>
    <t>Kỹ năng tạo lập văn bản tiếng Việt</t>
  </si>
  <si>
    <t>B12DEPT003</t>
  </si>
  <si>
    <t>Hà Nhật</t>
  </si>
  <si>
    <t>Anh</t>
  </si>
  <si>
    <t>23/07/94</t>
  </si>
  <si>
    <t>E13CQPT01-B</t>
  </si>
  <si>
    <t>B13DCMR004</t>
  </si>
  <si>
    <t>Phạm Thị Phương</t>
  </si>
  <si>
    <t>09/02/95</t>
  </si>
  <si>
    <t>D13CQMA01-B</t>
  </si>
  <si>
    <t>B13DCMR006</t>
  </si>
  <si>
    <t>Trần Thị Ngọc</t>
  </si>
  <si>
    <t>ánh</t>
  </si>
  <si>
    <t>05/11/95</t>
  </si>
  <si>
    <t>B13DCCN196</t>
  </si>
  <si>
    <t>Nguyễn Bắc</t>
  </si>
  <si>
    <t>Hải</t>
  </si>
  <si>
    <t>18/08/95</t>
  </si>
  <si>
    <t>D13CQCN04-B</t>
  </si>
  <si>
    <t>B13DCMR011</t>
  </si>
  <si>
    <t>Vũ Thị Thanh</t>
  </si>
  <si>
    <t>26/08/95</t>
  </si>
  <si>
    <t>10124010013</t>
  </si>
  <si>
    <t xml:space="preserve">Đỗ Thúy </t>
  </si>
  <si>
    <t>Hằng</t>
  </si>
  <si>
    <t>18/12/1992</t>
  </si>
  <si>
    <t>D10QT1</t>
  </si>
  <si>
    <t>B13DCMR022</t>
  </si>
  <si>
    <t>Lê Ngọc</t>
  </si>
  <si>
    <t>Huyền</t>
  </si>
  <si>
    <t>22/09/95</t>
  </si>
  <si>
    <t>B13DCCN024</t>
  </si>
  <si>
    <t>Đào Trung</t>
  </si>
  <si>
    <t>Kiên</t>
  </si>
  <si>
    <t>18/09/95</t>
  </si>
  <si>
    <t>D13CQCN01-B</t>
  </si>
  <si>
    <t>B13DCMR070</t>
  </si>
  <si>
    <t>Bùi Ngọc</t>
  </si>
  <si>
    <t>Liên</t>
  </si>
  <si>
    <t>13/02/95</t>
  </si>
  <si>
    <t>D13CQMA02-B</t>
  </si>
  <si>
    <t>B13DCMR037</t>
  </si>
  <si>
    <t>Nguyễn Thanh</t>
  </si>
  <si>
    <t>Phương</t>
  </si>
  <si>
    <t>05/05/95</t>
  </si>
  <si>
    <t>B13DCMR038</t>
  </si>
  <si>
    <t>Trần Thị Mai</t>
  </si>
  <si>
    <t>04/03/94</t>
  </si>
  <si>
    <t>B112101387</t>
  </si>
  <si>
    <t>Nguyễn Tiến</t>
  </si>
  <si>
    <t>Sơn</t>
  </si>
  <si>
    <t>D11VT8</t>
  </si>
  <si>
    <t>0921020051</t>
  </si>
  <si>
    <t>Nguyễn Quang</t>
  </si>
  <si>
    <t>Tiền</t>
  </si>
  <si>
    <t>D09DTMT</t>
  </si>
  <si>
    <t>B13DCMR094</t>
  </si>
  <si>
    <t>Nguyễn Thị</t>
  </si>
  <si>
    <t>Trang</t>
  </si>
  <si>
    <t>19/11/95</t>
  </si>
  <si>
    <t>B13DCCN053</t>
  </si>
  <si>
    <t>Nguyễn Đình</t>
  </si>
  <si>
    <t>Triều</t>
  </si>
  <si>
    <t>03/06/95</t>
  </si>
  <si>
    <t>B13DCMR001</t>
  </si>
  <si>
    <t>Lê Ngân</t>
  </si>
  <si>
    <t>26/10/95</t>
  </si>
  <si>
    <t>B13DCMR052</t>
  </si>
  <si>
    <t>Nguyễn Thị Kiều</t>
  </si>
  <si>
    <t>03/08/94</t>
  </si>
  <si>
    <t>B13DCMR005</t>
  </si>
  <si>
    <t>Trần Thị Lan</t>
  </si>
  <si>
    <t>18/04/95</t>
  </si>
  <si>
    <t>B13DCMR054</t>
  </si>
  <si>
    <t>Vũ Thị Vân</t>
  </si>
  <si>
    <t>20/09/95</t>
  </si>
  <si>
    <t>B13DCMR007</t>
  </si>
  <si>
    <t>Nguyễn Thị Lan</t>
  </si>
  <si>
    <t>Chi</t>
  </si>
  <si>
    <t>09/06/95</t>
  </si>
  <si>
    <t>B13DCMR058</t>
  </si>
  <si>
    <t>Trần Thị Thúy</t>
  </si>
  <si>
    <t>Dung</t>
  </si>
  <si>
    <t>12/06/95</t>
  </si>
  <si>
    <t>B13DCPT192</t>
  </si>
  <si>
    <t>Cao Thái</t>
  </si>
  <si>
    <t>Duy</t>
  </si>
  <si>
    <t>05/06/95</t>
  </si>
  <si>
    <t>D13TKDPT1</t>
  </si>
  <si>
    <t>B13DCMR010</t>
  </si>
  <si>
    <t>Duyên</t>
  </si>
  <si>
    <t>02/01/95</t>
  </si>
  <si>
    <t>B13DCMR060</t>
  </si>
  <si>
    <t>Lê Hương</t>
  </si>
  <si>
    <t>Giang</t>
  </si>
  <si>
    <t>21/05/95</t>
  </si>
  <si>
    <t>B13DCMR061</t>
  </si>
  <si>
    <t>Trần Hoàng</t>
  </si>
  <si>
    <t>09/05/95</t>
  </si>
  <si>
    <t>B13DCMR012</t>
  </si>
  <si>
    <t>Lương Minh</t>
  </si>
  <si>
    <t>14/12/95</t>
  </si>
  <si>
    <t>B13DCMR013</t>
  </si>
  <si>
    <t>Hà Thị Hồng</t>
  </si>
  <si>
    <t>Hạnh</t>
  </si>
  <si>
    <t>22/08/94</t>
  </si>
  <si>
    <t>B13DCMR065</t>
  </si>
  <si>
    <t>Hậu</t>
  </si>
  <si>
    <t>22/05/94</t>
  </si>
  <si>
    <t>B13DCMR112</t>
  </si>
  <si>
    <t>Chu Thị</t>
  </si>
  <si>
    <t>Hiền</t>
  </si>
  <si>
    <t>27/07/95</t>
  </si>
  <si>
    <t>D13CQMA03-B</t>
  </si>
  <si>
    <t>B13DCMR066</t>
  </si>
  <si>
    <t>Lê Thị</t>
  </si>
  <si>
    <t>23/06/95</t>
  </si>
  <si>
    <t>B13DCMR017</t>
  </si>
  <si>
    <t>Đoàn Thị Mai</t>
  </si>
  <si>
    <t>Hoa</t>
  </si>
  <si>
    <t>1021040279</t>
  </si>
  <si>
    <t>Nguyễn Huy</t>
  </si>
  <si>
    <t>Hoàng</t>
  </si>
  <si>
    <t>D10HTTT2</t>
  </si>
  <si>
    <t>B13DCKT053</t>
  </si>
  <si>
    <t>Đặng Lê</t>
  </si>
  <si>
    <t>Hương</t>
  </si>
  <si>
    <t>23/09/95</t>
  </si>
  <si>
    <t>D13CQKT02-B</t>
  </si>
  <si>
    <t>B13DCMR069</t>
  </si>
  <si>
    <t>Vũ Thu</t>
  </si>
  <si>
    <t>04/10/95</t>
  </si>
  <si>
    <t>B13DCMR023</t>
  </si>
  <si>
    <t>Bùi Khánh</t>
  </si>
  <si>
    <t>Linh</t>
  </si>
  <si>
    <t>05/08/95</t>
  </si>
  <si>
    <t>B13DCMR027</t>
  </si>
  <si>
    <t>Phạm Triệu Hương</t>
  </si>
  <si>
    <t>Ly</t>
  </si>
  <si>
    <t>23/03/95</t>
  </si>
  <si>
    <t>B13DCMR075</t>
  </si>
  <si>
    <t>Bùi Thị Thúy</t>
  </si>
  <si>
    <t>Mai</t>
  </si>
  <si>
    <t>B12DCCN525</t>
  </si>
  <si>
    <t>Aphisay</t>
  </si>
  <si>
    <t>Malaymeuang</t>
  </si>
  <si>
    <t>11/07/92</t>
  </si>
  <si>
    <t>D12HTTT2</t>
  </si>
  <si>
    <t>B13DCMR029</t>
  </si>
  <si>
    <t>Nguyễn Quốc</t>
  </si>
  <si>
    <t>Minh</t>
  </si>
  <si>
    <t>07/01/95</t>
  </si>
  <si>
    <t>B13DCMR077</t>
  </si>
  <si>
    <t>Nguyễn Kiều</t>
  </si>
  <si>
    <t>My</t>
  </si>
  <si>
    <t>15/10/95</t>
  </si>
  <si>
    <t>B12DCQT136</t>
  </si>
  <si>
    <t>Đỗ Hoàng</t>
  </si>
  <si>
    <t>Nghĩa</t>
  </si>
  <si>
    <t>16/08/94</t>
  </si>
  <si>
    <t>D12QTM2</t>
  </si>
  <si>
    <t>B13DCMR078</t>
  </si>
  <si>
    <t>Phan ánh</t>
  </si>
  <si>
    <t>Ngọc</t>
  </si>
  <si>
    <t>30/10/94</t>
  </si>
  <si>
    <t>B13DCMR080</t>
  </si>
  <si>
    <t>Phạm Thị</t>
  </si>
  <si>
    <t>Nhung</t>
  </si>
  <si>
    <t>20/01/95</t>
  </si>
  <si>
    <t>B12DCCN099</t>
  </si>
  <si>
    <t>Suliseng</t>
  </si>
  <si>
    <t>Noraseng</t>
  </si>
  <si>
    <t>19/11/93</t>
  </si>
  <si>
    <t>B13DCMR035</t>
  </si>
  <si>
    <t>Oanh</t>
  </si>
  <si>
    <t>15/02/94</t>
  </si>
  <si>
    <t>B13DCMR081</t>
  </si>
  <si>
    <t>Đỗ Thị Thu</t>
  </si>
  <si>
    <t>20/05/95</t>
  </si>
  <si>
    <t>B13DCMR082</t>
  </si>
  <si>
    <t>Hoàng Lệ</t>
  </si>
  <si>
    <t>30/11/95</t>
  </si>
  <si>
    <t>B13DCMR036</t>
  </si>
  <si>
    <t>Lê Hà</t>
  </si>
  <si>
    <t>08/08/95</t>
  </si>
  <si>
    <t>B13DCMR083</t>
  </si>
  <si>
    <t>Nguyễn Quỳnh</t>
  </si>
  <si>
    <t>0924010038</t>
  </si>
  <si>
    <t>Nguyễn Kim</t>
  </si>
  <si>
    <t>Phượng</t>
  </si>
  <si>
    <t>D09QT</t>
  </si>
  <si>
    <t>B13DCMR084</t>
  </si>
  <si>
    <t>Trần Thảo</t>
  </si>
  <si>
    <t>02/08/95</t>
  </si>
  <si>
    <t>B13DCMR039</t>
  </si>
  <si>
    <t>Võ Thị</t>
  </si>
  <si>
    <t>20/02/95</t>
  </si>
  <si>
    <t>B13DCMR040</t>
  </si>
  <si>
    <t>Quỳnh</t>
  </si>
  <si>
    <t>0921040423</t>
  </si>
  <si>
    <t>Nguyễn Trọng</t>
  </si>
  <si>
    <t>Tâm</t>
  </si>
  <si>
    <t>04/04/1991</t>
  </si>
  <si>
    <t>B13DCMR086</t>
  </si>
  <si>
    <t>Phạm Thanh</t>
  </si>
  <si>
    <t>Thanh</t>
  </si>
  <si>
    <t>21/12/95</t>
  </si>
  <si>
    <t>B13DCMR042</t>
  </si>
  <si>
    <t>Trần Thị</t>
  </si>
  <si>
    <t>Thảo</t>
  </si>
  <si>
    <t>06/11/94</t>
  </si>
  <si>
    <t>B13DCMR088</t>
  </si>
  <si>
    <t>Thu</t>
  </si>
  <si>
    <t>20/04/95</t>
  </si>
  <si>
    <t>B13DCMR090</t>
  </si>
  <si>
    <t>Phạm Thị Thương</t>
  </si>
  <si>
    <t>Thương</t>
  </si>
  <si>
    <t>24/01/95</t>
  </si>
  <si>
    <t>B13DCMR092</t>
  </si>
  <si>
    <t>Nguyễn Thị Thanh</t>
  </si>
  <si>
    <t>Thủy</t>
  </si>
  <si>
    <t>15/09/95</t>
  </si>
  <si>
    <t>B13DCMR091</t>
  </si>
  <si>
    <t>Nguyễn Thị Thu</t>
  </si>
  <si>
    <t>18/11/95</t>
  </si>
  <si>
    <t>B13DCMR046</t>
  </si>
  <si>
    <t>Hứa Thị</t>
  </si>
  <si>
    <t>29/03/95</t>
  </si>
  <si>
    <t>B13DCMR047</t>
  </si>
  <si>
    <t>16/08/95</t>
  </si>
  <si>
    <t>B13DCMR095</t>
  </si>
  <si>
    <t>Phạm Kiều</t>
  </si>
  <si>
    <t>30/09/95</t>
  </si>
  <si>
    <t>B12DCKT227</t>
  </si>
  <si>
    <t>12/06/94</t>
  </si>
  <si>
    <t>D12CQKT04-B</t>
  </si>
  <si>
    <t>B13DCMR048</t>
  </si>
  <si>
    <t>Trần Thanh</t>
  </si>
  <si>
    <t>Tùng</t>
  </si>
  <si>
    <t>14/10/95</t>
  </si>
  <si>
    <t>B13DCMR050</t>
  </si>
  <si>
    <t>Vân</t>
  </si>
  <si>
    <t>11/02/93</t>
  </si>
  <si>
    <t>B13DCMR098</t>
  </si>
  <si>
    <t>Phạm Thị Hồng</t>
  </si>
  <si>
    <t>08/04/95</t>
  </si>
  <si>
    <t>B12DCKT172</t>
  </si>
  <si>
    <t>Trần Huệ</t>
  </si>
  <si>
    <t>18/06/94</t>
  </si>
  <si>
    <t>D12CQKT03-B</t>
  </si>
  <si>
    <t>B13DCMR099</t>
  </si>
  <si>
    <t>Nguyễn Thế</t>
  </si>
  <si>
    <t>Việt</t>
  </si>
  <si>
    <t>11/01/95</t>
  </si>
  <si>
    <t>B13DCVT387</t>
  </si>
  <si>
    <t>Đỗ Nam</t>
  </si>
  <si>
    <t>Vũ</t>
  </si>
  <si>
    <t>12/10/95</t>
  </si>
  <si>
    <t>D13CQVT08-B</t>
  </si>
  <si>
    <t>Kỹ năng làm việc nhóm</t>
  </si>
  <si>
    <t>B14DCPT467</t>
  </si>
  <si>
    <t>Nguyễn Tuấn</t>
  </si>
  <si>
    <t>29/06/96</t>
  </si>
  <si>
    <t>D14CQPT06-B</t>
  </si>
  <si>
    <t>B12DCDT009</t>
  </si>
  <si>
    <t>Vũ Duy</t>
  </si>
  <si>
    <t>Cương</t>
  </si>
  <si>
    <t>04/10/94</t>
  </si>
  <si>
    <t>D12DTMT</t>
  </si>
  <si>
    <t>B12DCKT252</t>
  </si>
  <si>
    <t>Trịnh Thu</t>
  </si>
  <si>
    <t>Hà</t>
  </si>
  <si>
    <t>17/07/94</t>
  </si>
  <si>
    <t>D13CQKT03-B</t>
  </si>
  <si>
    <t>B13DCMR016</t>
  </si>
  <si>
    <t>15/08/95</t>
  </si>
  <si>
    <t>B14DCPT419</t>
  </si>
  <si>
    <t>28/06/96</t>
  </si>
  <si>
    <t>B13DCMR020</t>
  </si>
  <si>
    <t>Phạm Thế</t>
  </si>
  <si>
    <t>Hùng</t>
  </si>
  <si>
    <t>10/11/89</t>
  </si>
  <si>
    <t>B13DCDT103</t>
  </si>
  <si>
    <t>Nguyễn Thạc</t>
  </si>
  <si>
    <t>Hưng</t>
  </si>
  <si>
    <t>12/08/95</t>
  </si>
  <si>
    <t>D13CQDT03-B</t>
  </si>
  <si>
    <t>B13DCMR116</t>
  </si>
  <si>
    <t>Nghiêm Thị Thu</t>
  </si>
  <si>
    <t>10/02/95</t>
  </si>
  <si>
    <t>B13DCMR120</t>
  </si>
  <si>
    <t>Nguyễn Thị Khánh</t>
  </si>
  <si>
    <t>27/01/94</t>
  </si>
  <si>
    <t>B14DCCN462</t>
  </si>
  <si>
    <t>Bùi Danh</t>
  </si>
  <si>
    <t>Nam</t>
  </si>
  <si>
    <t>D14CQCN03-B</t>
  </si>
  <si>
    <t>B112401080</t>
  </si>
  <si>
    <t>Nguyễn Đức</t>
  </si>
  <si>
    <t>Nhật</t>
  </si>
  <si>
    <t>26/05/92</t>
  </si>
  <si>
    <t>D12QTDN3</t>
  </si>
  <si>
    <t>B14DCCN507</t>
  </si>
  <si>
    <t>Phạm Văn</t>
  </si>
  <si>
    <t>Sang</t>
  </si>
  <si>
    <t>24/05/96</t>
  </si>
  <si>
    <t>D14CQCN07-B</t>
  </si>
  <si>
    <t>B14DCPT433</t>
  </si>
  <si>
    <t>Lê Đức</t>
  </si>
  <si>
    <t>Thọ</t>
  </si>
  <si>
    <t>B13DCMR134</t>
  </si>
  <si>
    <t>Phạm Thị Bích</t>
  </si>
  <si>
    <t>Thuận</t>
  </si>
  <si>
    <t>02/02/95</t>
  </si>
  <si>
    <t>B13DCMR135</t>
  </si>
  <si>
    <t>Hoàng Thị Phương</t>
  </si>
  <si>
    <t>Thúy</t>
  </si>
  <si>
    <t>16/07/94</t>
  </si>
  <si>
    <t>0921020122</t>
  </si>
  <si>
    <t xml:space="preserve">Giang Xuân </t>
  </si>
  <si>
    <t>Tiến</t>
  </si>
  <si>
    <t>31/12/1987</t>
  </si>
  <si>
    <t>D09XLTH2</t>
  </si>
  <si>
    <t>B14DCPT317</t>
  </si>
  <si>
    <t>Đinh Thị</t>
  </si>
  <si>
    <t>12/11/95</t>
  </si>
  <si>
    <t>B112101148</t>
  </si>
  <si>
    <t>Tạ Hoàng</t>
  </si>
  <si>
    <t>27/08/1990</t>
  </si>
  <si>
    <t>D11VT3</t>
  </si>
  <si>
    <t>B112104298</t>
  </si>
  <si>
    <t>Lê Hoàng</t>
  </si>
  <si>
    <t>D11ATTTM</t>
  </si>
  <si>
    <t>0921040270</t>
  </si>
  <si>
    <t>Nguyễn Việt</t>
  </si>
  <si>
    <t>D11CNPM3</t>
  </si>
  <si>
    <t>B14LDVT009</t>
  </si>
  <si>
    <t>Hoàng Nghĩa</t>
  </si>
  <si>
    <t>Chiến</t>
  </si>
  <si>
    <t>L14CQVT01-B</t>
  </si>
  <si>
    <t>B13DCCN364</t>
  </si>
  <si>
    <t>Tiêu Quang</t>
  </si>
  <si>
    <t>Duệ</t>
  </si>
  <si>
    <t>D13CQCN07-B</t>
  </si>
  <si>
    <t>B14LDVT010</t>
  </si>
  <si>
    <t>Lê Viết</t>
  </si>
  <si>
    <t>Dũng</t>
  </si>
  <si>
    <t>B112104314</t>
  </si>
  <si>
    <t xml:space="preserve">Vũ Ngọc </t>
  </si>
  <si>
    <t>B12DCVT201</t>
  </si>
  <si>
    <t>Nguyễn Văn</t>
  </si>
  <si>
    <t>Giáp</t>
  </si>
  <si>
    <t>D12CQVT05-B</t>
  </si>
  <si>
    <t>0921040299</t>
  </si>
  <si>
    <t>Đào Quang</t>
  </si>
  <si>
    <t>Hợp</t>
  </si>
  <si>
    <t>D10CNPM2</t>
  </si>
  <si>
    <t>B13DCPT236</t>
  </si>
  <si>
    <t>Đinh Thị Minh</t>
  </si>
  <si>
    <t>Huê</t>
  </si>
  <si>
    <t>D13TKDPT2</t>
  </si>
  <si>
    <t>B112104466</t>
  </si>
  <si>
    <t>Ngô Quốc</t>
  </si>
  <si>
    <t>D11HTTT1</t>
  </si>
  <si>
    <t>B12DCCN175</t>
  </si>
  <si>
    <t>Phạm Lê</t>
  </si>
  <si>
    <t>Huy</t>
  </si>
  <si>
    <t>D12HTTT1</t>
  </si>
  <si>
    <t>B12DCCN227</t>
  </si>
  <si>
    <t>Huỳnh</t>
  </si>
  <si>
    <t>0921040031</t>
  </si>
  <si>
    <t>Trần Văn</t>
  </si>
  <si>
    <t>In</t>
  </si>
  <si>
    <t>D11CNPM4</t>
  </si>
  <si>
    <t>B14LDVT033</t>
  </si>
  <si>
    <t>Khôi</t>
  </si>
  <si>
    <t>B13DCPT240</t>
  </si>
  <si>
    <t>B12DCVT264</t>
  </si>
  <si>
    <t>Nguyễn Thái</t>
  </si>
  <si>
    <t>Lộc</t>
  </si>
  <si>
    <t>D12CQVT06-B</t>
  </si>
  <si>
    <t>B12DCVT024</t>
  </si>
  <si>
    <t>Đỗ Xuân</t>
  </si>
  <si>
    <t>Mười</t>
  </si>
  <si>
    <t>D12CQVT01-B</t>
  </si>
  <si>
    <t>B14LDVT041</t>
  </si>
  <si>
    <t>Hoàng Bảo</t>
  </si>
  <si>
    <t>B13DCCN327</t>
  </si>
  <si>
    <t>Phan Tuấn</t>
  </si>
  <si>
    <t>D13CQCN06-B</t>
  </si>
  <si>
    <t>B12DCVT272</t>
  </si>
  <si>
    <t>Lang Tuấn</t>
  </si>
  <si>
    <t>Nguyên</t>
  </si>
  <si>
    <t>B13DCCN216</t>
  </si>
  <si>
    <t>Đặng Thanh</t>
  </si>
  <si>
    <t>Nhất</t>
  </si>
  <si>
    <t>B12DCKT214</t>
  </si>
  <si>
    <t>Quang</t>
  </si>
  <si>
    <t>B14LDVT048</t>
  </si>
  <si>
    <t>Hoàng Ngọc</t>
  </si>
  <si>
    <t>B13DCPT049</t>
  </si>
  <si>
    <t>Phạm Minh</t>
  </si>
  <si>
    <t>Thái</t>
  </si>
  <si>
    <t>D13TTDPT</t>
  </si>
  <si>
    <t>B12DCCN191</t>
  </si>
  <si>
    <t>Lưu Quốc</t>
  </si>
  <si>
    <t>Thắng</t>
  </si>
  <si>
    <t>D12ATTTM</t>
  </si>
  <si>
    <t>B13DCCN046</t>
  </si>
  <si>
    <t>Nguyễn Bá</t>
  </si>
  <si>
    <t>B12DCVT285</t>
  </si>
  <si>
    <t>Nguyễn Ngọc</t>
  </si>
  <si>
    <t>B12DCQT153</t>
  </si>
  <si>
    <t>Tú</t>
  </si>
  <si>
    <t>D12QTDN2</t>
  </si>
  <si>
    <t>B112101395</t>
  </si>
  <si>
    <t xml:space="preserve">Hồ Lý </t>
  </si>
  <si>
    <t>Tuấn</t>
  </si>
  <si>
    <t>B12LDVT151</t>
  </si>
  <si>
    <t>Nhữ Đức</t>
  </si>
  <si>
    <t>L12CQVT03-B</t>
  </si>
  <si>
    <t>B13DCPT260</t>
  </si>
  <si>
    <t>Hà Thị Tường</t>
  </si>
  <si>
    <t>Vi</t>
  </si>
  <si>
    <t>B14LDVT062</t>
  </si>
  <si>
    <t>Nguyễn Công</t>
  </si>
  <si>
    <t>Vượng</t>
  </si>
  <si>
    <t>Phương pháp luận nghiên cứu khoa học</t>
  </si>
  <si>
    <t>Kỹ năng thuyết trình</t>
  </si>
  <si>
    <t>BẢNG ĐIỂM HỌC PHẦN</t>
  </si>
  <si>
    <t>Nguyễn Cảnh Châu</t>
  </si>
  <si>
    <t>Ngô Hồng Quân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</si>
</sst>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</cellXfs>
  <cellStyles count="8">
    <cellStyle name="Bình thường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iêu kết nối" xfId="3" builtinId="8"/>
    <cellStyle name="Style 1" xfId="7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tabSelected="1" workbookViewId="0">
      <pane ySplit="3" topLeftCell="A7" activePane="bottomLeft" state="frozen"/>
      <selection activeCell="G3" sqref="G3"/>
      <selection pane="bottomLeft" activeCell="H17" sqref="H17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9.81640625" style="1" bestFit="1" customWidth="1"/>
    <col min="5" max="5" width="7.26953125" style="1" customWidth="1"/>
    <col min="6" max="6" width="9.36328125" style="1" hidden="1" customWidth="1"/>
    <col min="7" max="7" width="10.90625" style="1" bestFit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2:38" ht="27.75" customHeight="1">
      <c r="B1" s="119" t="s">
        <v>0</v>
      </c>
      <c r="C1" s="119"/>
      <c r="D1" s="119"/>
      <c r="E1" s="119"/>
      <c r="F1" s="119"/>
      <c r="G1" s="119"/>
      <c r="H1" s="120" t="s">
        <v>484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25.5" customHeight="1">
      <c r="B2" s="121" t="s">
        <v>1</v>
      </c>
      <c r="C2" s="121"/>
      <c r="D2" s="121"/>
      <c r="E2" s="121"/>
      <c r="F2" s="121"/>
      <c r="G2" s="121"/>
      <c r="H2" s="122" t="s">
        <v>54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09" t="s">
        <v>2</v>
      </c>
      <c r="C4" s="109"/>
      <c r="D4" s="123" t="s">
        <v>482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51</v>
      </c>
      <c r="Q4" s="117"/>
      <c r="R4" s="117"/>
      <c r="S4" s="117"/>
      <c r="T4" s="117"/>
      <c r="W4" s="67"/>
      <c r="X4" s="98" t="s">
        <v>47</v>
      </c>
      <c r="Y4" s="98" t="s">
        <v>8</v>
      </c>
      <c r="Z4" s="98" t="s">
        <v>46</v>
      </c>
      <c r="AA4" s="98" t="s">
        <v>45</v>
      </c>
      <c r="AB4" s="98"/>
      <c r="AC4" s="98"/>
      <c r="AD4" s="98"/>
      <c r="AE4" s="98" t="s">
        <v>44</v>
      </c>
      <c r="AF4" s="98"/>
      <c r="AG4" s="98" t="s">
        <v>42</v>
      </c>
      <c r="AH4" s="98"/>
      <c r="AI4" s="98" t="s">
        <v>43</v>
      </c>
      <c r="AJ4" s="98"/>
      <c r="AK4" s="98" t="s">
        <v>41</v>
      </c>
      <c r="AL4" s="98"/>
    </row>
    <row r="5" spans="2:38" ht="17.25" customHeight="1">
      <c r="B5" s="108" t="s">
        <v>3</v>
      </c>
      <c r="C5" s="108"/>
      <c r="D5" s="9"/>
      <c r="G5" s="118" t="s">
        <v>52</v>
      </c>
      <c r="H5" s="118"/>
      <c r="I5" s="118"/>
      <c r="J5" s="118"/>
      <c r="K5" s="118"/>
      <c r="L5" s="118"/>
      <c r="M5" s="118"/>
      <c r="N5" s="118"/>
      <c r="O5" s="118"/>
      <c r="P5" s="118" t="s">
        <v>40</v>
      </c>
      <c r="Q5" s="118"/>
      <c r="R5" s="118"/>
      <c r="S5" s="118"/>
      <c r="T5" s="118"/>
      <c r="W5" s="67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W6" s="67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44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06" t="s">
        <v>13</v>
      </c>
      <c r="M7" s="106" t="s">
        <v>14</v>
      </c>
      <c r="N7" s="106" t="s">
        <v>15</v>
      </c>
      <c r="O7" s="107" t="s">
        <v>16</v>
      </c>
      <c r="P7" s="106" t="s">
        <v>17</v>
      </c>
      <c r="Q7" s="99" t="s">
        <v>18</v>
      </c>
      <c r="R7" s="106" t="s">
        <v>19</v>
      </c>
      <c r="S7" s="99" t="s">
        <v>20</v>
      </c>
      <c r="T7" s="99" t="s">
        <v>21</v>
      </c>
      <c r="W7" s="67"/>
      <c r="X7" s="98"/>
      <c r="Y7" s="98"/>
      <c r="Z7" s="98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V8" s="12"/>
      <c r="W8" s="67"/>
      <c r="X8" s="72" t="str">
        <f>+D4</f>
        <v>Phương pháp luận nghiên cứu khoa học</v>
      </c>
      <c r="Y8" s="73" t="str">
        <f>+P4</f>
        <v>Nhóm:  01</v>
      </c>
      <c r="Z8" s="74">
        <f>+$AI$8+$AK$8+$AG$8</f>
        <v>32</v>
      </c>
      <c r="AA8" s="68">
        <f>COUNTIF($T$9:$T$89,"Khiển trách")</f>
        <v>0</v>
      </c>
      <c r="AB8" s="68">
        <f>COUNTIF($T$9:$T$89,"Cảnh cáo")</f>
        <v>0</v>
      </c>
      <c r="AC8" s="68">
        <f>COUNTIF($T$9:$T$89,"Đình chỉ thi")</f>
        <v>0</v>
      </c>
      <c r="AD8" s="75">
        <f>+($AA$8+$AB$8+$AC$8)/$Z$8*100%</f>
        <v>0</v>
      </c>
      <c r="AE8" s="68">
        <f>SUM(COUNTIF($T$9:$T$87,"Vắng"),COUNTIF($T$9:$T$87,"Vắng có phép"))</f>
        <v>0</v>
      </c>
      <c r="AF8" s="76">
        <f>+$AE$8/$Z$8</f>
        <v>0</v>
      </c>
      <c r="AG8" s="77">
        <f>COUNTIF($W$9:$W$87,"Thi lại")</f>
        <v>0</v>
      </c>
      <c r="AH8" s="76">
        <f>+$AG$8/$Z$8</f>
        <v>0</v>
      </c>
      <c r="AI8" s="77">
        <f>COUNTIF($W$9:$W$88,"Học lại")</f>
        <v>5</v>
      </c>
      <c r="AJ8" s="76">
        <f>+$AI$8/$Z$8</f>
        <v>0.15625</v>
      </c>
      <c r="AK8" s="68">
        <f>COUNTIF($W$10:$W$88,"Đạt")</f>
        <v>27</v>
      </c>
      <c r="AL8" s="75">
        <f>+$AK$8/$Z$8</f>
        <v>0.84375</v>
      </c>
    </row>
    <row r="9" spans="2:38" ht="14.25" customHeight="1">
      <c r="B9" s="102" t="s">
        <v>27</v>
      </c>
      <c r="C9" s="103"/>
      <c r="D9" s="103"/>
      <c r="E9" s="103"/>
      <c r="F9" s="103"/>
      <c r="G9" s="104"/>
      <c r="H9" s="13">
        <v>10</v>
      </c>
      <c r="I9" s="13">
        <v>20</v>
      </c>
      <c r="J9" s="14">
        <v>20</v>
      </c>
      <c r="K9" s="13"/>
      <c r="L9" s="15"/>
      <c r="M9" s="16"/>
      <c r="N9" s="16"/>
      <c r="O9" s="17"/>
      <c r="P9" s="64">
        <f>100-(H9+I9+J9+K9)</f>
        <v>50</v>
      </c>
      <c r="Q9" s="100"/>
      <c r="R9" s="18"/>
      <c r="S9" s="18"/>
      <c r="T9" s="10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9">
        <v>1</v>
      </c>
      <c r="C10" s="20" t="s">
        <v>385</v>
      </c>
      <c r="D10" s="21" t="s">
        <v>386</v>
      </c>
      <c r="E10" s="22" t="s">
        <v>58</v>
      </c>
      <c r="F10" s="124"/>
      <c r="G10" s="20" t="s">
        <v>387</v>
      </c>
      <c r="H10" s="125">
        <v>6</v>
      </c>
      <c r="I10" s="125">
        <v>6</v>
      </c>
      <c r="J10" s="24">
        <v>8</v>
      </c>
      <c r="K10" s="24" t="s">
        <v>28</v>
      </c>
      <c r="L10" s="25"/>
      <c r="M10" s="25"/>
      <c r="N10" s="25"/>
      <c r="O10" s="85"/>
      <c r="P10" s="26">
        <v>6</v>
      </c>
      <c r="Q10" s="27">
        <f>ROUND(SUMPRODUCT(H10:P10,$H$9:$P$9)/100,1)</f>
        <v>6.4</v>
      </c>
      <c r="R10" s="28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8" t="str">
        <f t="shared" ref="S10:S4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90" t="str">
        <f>+IF(OR($H10=0,$I10=0,$J10=0,$K10=0),"Không đủ ĐKDT","")</f>
        <v/>
      </c>
      <c r="U10" s="3"/>
      <c r="V10" s="29"/>
      <c r="W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30">
        <v>2</v>
      </c>
      <c r="C11" s="31" t="s">
        <v>388</v>
      </c>
      <c r="D11" s="32" t="s">
        <v>389</v>
      </c>
      <c r="E11" s="33" t="s">
        <v>58</v>
      </c>
      <c r="F11" s="126"/>
      <c r="G11" s="31" t="s">
        <v>390</v>
      </c>
      <c r="H11" s="127">
        <v>9</v>
      </c>
      <c r="I11" s="127">
        <v>6</v>
      </c>
      <c r="J11" s="35">
        <v>8</v>
      </c>
      <c r="K11" s="35" t="s">
        <v>28</v>
      </c>
      <c r="L11" s="36"/>
      <c r="M11" s="36"/>
      <c r="N11" s="36"/>
      <c r="O11" s="86"/>
      <c r="P11" s="37">
        <v>6</v>
      </c>
      <c r="Q11" s="38">
        <f>ROUND(SUMPRODUCT(H11:P11,$H$9:$P$9)/100,1)</f>
        <v>6.7</v>
      </c>
      <c r="R11" s="39" t="str">
        <f t="shared" si="0"/>
        <v>C+</v>
      </c>
      <c r="S11" s="40" t="str">
        <f t="shared" si="1"/>
        <v>Trung bình</v>
      </c>
      <c r="T11" s="41" t="str">
        <f>+IF(OR($H11=0,$I11=0,$J11=0,$K11=0),"Không đủ ĐKDT","")</f>
        <v/>
      </c>
      <c r="U11" s="3"/>
      <c r="V11" s="29"/>
      <c r="W11" s="79" t="str">
        <f t="shared" ref="W11:W4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30">
        <v>3</v>
      </c>
      <c r="C12" s="31" t="s">
        <v>391</v>
      </c>
      <c r="D12" s="32" t="s">
        <v>392</v>
      </c>
      <c r="E12" s="33" t="s">
        <v>393</v>
      </c>
      <c r="F12" s="126"/>
      <c r="G12" s="31" t="s">
        <v>394</v>
      </c>
      <c r="H12" s="127">
        <v>7</v>
      </c>
      <c r="I12" s="127">
        <v>6</v>
      </c>
      <c r="J12" s="35">
        <v>8</v>
      </c>
      <c r="K12" s="35" t="s">
        <v>28</v>
      </c>
      <c r="L12" s="42"/>
      <c r="M12" s="42"/>
      <c r="N12" s="42"/>
      <c r="O12" s="86"/>
      <c r="P12" s="37">
        <v>6</v>
      </c>
      <c r="Q12" s="38">
        <f t="shared" ref="Q12:Q41" si="3">ROUND(SUMPRODUCT(H12:P12,$H$9:$P$9)/100,1)</f>
        <v>6.5</v>
      </c>
      <c r="R12" s="39" t="str">
        <f t="shared" si="0"/>
        <v>C+</v>
      </c>
      <c r="S12" s="40" t="str">
        <f t="shared" si="1"/>
        <v>Trung bình</v>
      </c>
      <c r="T12" s="41" t="str">
        <f t="shared" ref="T12:T41" si="4">+IF(OR($H12=0,$I12=0,$J12=0,$K12=0),"Không đủ ĐKDT","")</f>
        <v/>
      </c>
      <c r="U12" s="3"/>
      <c r="V12" s="29"/>
      <c r="W12" s="79" t="str">
        <f t="shared" si="2"/>
        <v>Đạt</v>
      </c>
      <c r="X12" s="80"/>
      <c r="Y12" s="80"/>
      <c r="Z12" s="9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30">
        <v>4</v>
      </c>
      <c r="C13" s="31" t="s">
        <v>395</v>
      </c>
      <c r="D13" s="32" t="s">
        <v>396</v>
      </c>
      <c r="E13" s="33" t="s">
        <v>397</v>
      </c>
      <c r="F13" s="126"/>
      <c r="G13" s="31" t="s">
        <v>398</v>
      </c>
      <c r="H13" s="127">
        <v>7</v>
      </c>
      <c r="I13" s="127">
        <v>7</v>
      </c>
      <c r="J13" s="35">
        <v>8</v>
      </c>
      <c r="K13" s="35" t="s">
        <v>28</v>
      </c>
      <c r="L13" s="42"/>
      <c r="M13" s="42"/>
      <c r="N13" s="42"/>
      <c r="O13" s="86"/>
      <c r="P13" s="37">
        <v>6</v>
      </c>
      <c r="Q13" s="38">
        <f t="shared" si="3"/>
        <v>6.7</v>
      </c>
      <c r="R13" s="39" t="str">
        <f t="shared" si="0"/>
        <v>C+</v>
      </c>
      <c r="S13" s="40" t="str">
        <f t="shared" si="1"/>
        <v>Trung bình</v>
      </c>
      <c r="T13" s="41" t="str">
        <f t="shared" si="4"/>
        <v/>
      </c>
      <c r="U13" s="3"/>
      <c r="V13" s="29"/>
      <c r="W13" s="79" t="str">
        <f t="shared" si="2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30">
        <v>5</v>
      </c>
      <c r="C14" s="31" t="s">
        <v>399</v>
      </c>
      <c r="D14" s="32" t="s">
        <v>400</v>
      </c>
      <c r="E14" s="33" t="s">
        <v>401</v>
      </c>
      <c r="F14" s="126"/>
      <c r="G14" s="31" t="s">
        <v>394</v>
      </c>
      <c r="H14" s="127">
        <v>0</v>
      </c>
      <c r="I14" s="127">
        <v>0</v>
      </c>
      <c r="J14" s="35">
        <v>0</v>
      </c>
      <c r="K14" s="35" t="s">
        <v>28</v>
      </c>
      <c r="L14" s="42"/>
      <c r="M14" s="42"/>
      <c r="N14" s="42"/>
      <c r="O14" s="86"/>
      <c r="P14" s="37">
        <v>0</v>
      </c>
      <c r="Q14" s="38">
        <f t="shared" si="3"/>
        <v>0</v>
      </c>
      <c r="R14" s="39" t="str">
        <f t="shared" si="0"/>
        <v>F</v>
      </c>
      <c r="S14" s="40" t="str">
        <f t="shared" si="1"/>
        <v>Kém</v>
      </c>
      <c r="T14" s="41" t="str">
        <f t="shared" si="4"/>
        <v>Không đủ ĐKDT</v>
      </c>
      <c r="U14" s="3"/>
      <c r="V14" s="29"/>
      <c r="W14" s="79" t="str">
        <f t="shared" si="2"/>
        <v>Học lại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30">
        <v>6</v>
      </c>
      <c r="C15" s="31" t="s">
        <v>402</v>
      </c>
      <c r="D15" s="32" t="s">
        <v>403</v>
      </c>
      <c r="E15" s="33" t="s">
        <v>141</v>
      </c>
      <c r="F15" s="126"/>
      <c r="G15" s="31" t="s">
        <v>387</v>
      </c>
      <c r="H15" s="127">
        <v>6</v>
      </c>
      <c r="I15" s="127">
        <v>5</v>
      </c>
      <c r="J15" s="35">
        <v>8</v>
      </c>
      <c r="K15" s="35" t="s">
        <v>28</v>
      </c>
      <c r="L15" s="42"/>
      <c r="M15" s="42"/>
      <c r="N15" s="42"/>
      <c r="O15" s="86"/>
      <c r="P15" s="37">
        <v>5</v>
      </c>
      <c r="Q15" s="38">
        <f t="shared" si="3"/>
        <v>5.7</v>
      </c>
      <c r="R15" s="39" t="str">
        <f t="shared" si="0"/>
        <v>C</v>
      </c>
      <c r="S15" s="40" t="str">
        <f t="shared" si="1"/>
        <v>Trung bình</v>
      </c>
      <c r="T15" s="41" t="str">
        <f t="shared" si="4"/>
        <v/>
      </c>
      <c r="U15" s="3"/>
      <c r="V15" s="29"/>
      <c r="W15" s="79" t="str">
        <f t="shared" si="2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30">
        <v>7</v>
      </c>
      <c r="C16" s="31" t="s">
        <v>404</v>
      </c>
      <c r="D16" s="32" t="s">
        <v>405</v>
      </c>
      <c r="E16" s="33" t="s">
        <v>406</v>
      </c>
      <c r="F16" s="126"/>
      <c r="G16" s="31" t="s">
        <v>407</v>
      </c>
      <c r="H16" s="127">
        <v>7</v>
      </c>
      <c r="I16" s="127">
        <v>5</v>
      </c>
      <c r="J16" s="35">
        <v>8</v>
      </c>
      <c r="K16" s="35" t="s">
        <v>28</v>
      </c>
      <c r="L16" s="42"/>
      <c r="M16" s="42"/>
      <c r="N16" s="42"/>
      <c r="O16" s="86"/>
      <c r="P16" s="37">
        <v>5</v>
      </c>
      <c r="Q16" s="38">
        <f t="shared" si="3"/>
        <v>5.8</v>
      </c>
      <c r="R16" s="39" t="str">
        <f t="shared" si="0"/>
        <v>C</v>
      </c>
      <c r="S16" s="40" t="str">
        <f t="shared" si="1"/>
        <v>Trung bình</v>
      </c>
      <c r="T16" s="41" t="str">
        <f t="shared" si="4"/>
        <v/>
      </c>
      <c r="U16" s="3"/>
      <c r="V16" s="29"/>
      <c r="W16" s="79" t="str">
        <f t="shared" si="2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30">
        <v>8</v>
      </c>
      <c r="C17" s="31" t="s">
        <v>408</v>
      </c>
      <c r="D17" s="32" t="s">
        <v>409</v>
      </c>
      <c r="E17" s="33" t="s">
        <v>410</v>
      </c>
      <c r="F17" s="126"/>
      <c r="G17" s="31" t="s">
        <v>411</v>
      </c>
      <c r="H17" s="127">
        <v>7</v>
      </c>
      <c r="I17" s="127">
        <v>6</v>
      </c>
      <c r="J17" s="35">
        <v>8</v>
      </c>
      <c r="K17" s="35" t="s">
        <v>28</v>
      </c>
      <c r="L17" s="42"/>
      <c r="M17" s="42"/>
      <c r="N17" s="42"/>
      <c r="O17" s="86"/>
      <c r="P17" s="37">
        <v>6</v>
      </c>
      <c r="Q17" s="38">
        <f t="shared" si="3"/>
        <v>6.5</v>
      </c>
      <c r="R17" s="39" t="str">
        <f t="shared" si="0"/>
        <v>C+</v>
      </c>
      <c r="S17" s="40" t="str">
        <f t="shared" si="1"/>
        <v>Trung bình</v>
      </c>
      <c r="T17" s="41" t="str">
        <f t="shared" si="4"/>
        <v/>
      </c>
      <c r="U17" s="3"/>
      <c r="V17" s="29"/>
      <c r="W17" s="79" t="str">
        <f t="shared" si="2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30">
        <v>9</v>
      </c>
      <c r="C18" s="31" t="s">
        <v>412</v>
      </c>
      <c r="D18" s="32" t="s">
        <v>413</v>
      </c>
      <c r="E18" s="33" t="s">
        <v>414</v>
      </c>
      <c r="F18" s="126"/>
      <c r="G18" s="31" t="s">
        <v>415</v>
      </c>
      <c r="H18" s="127">
        <v>0</v>
      </c>
      <c r="I18" s="127">
        <v>0</v>
      </c>
      <c r="J18" s="35">
        <v>0</v>
      </c>
      <c r="K18" s="35" t="s">
        <v>28</v>
      </c>
      <c r="L18" s="42"/>
      <c r="M18" s="42"/>
      <c r="N18" s="42"/>
      <c r="O18" s="86"/>
      <c r="P18" s="37">
        <v>0</v>
      </c>
      <c r="Q18" s="38">
        <f t="shared" si="3"/>
        <v>0</v>
      </c>
      <c r="R18" s="39" t="str">
        <f t="shared" si="0"/>
        <v>F</v>
      </c>
      <c r="S18" s="40" t="str">
        <f t="shared" si="1"/>
        <v>Kém</v>
      </c>
      <c r="T18" s="41" t="str">
        <f t="shared" si="4"/>
        <v>Không đủ ĐKDT</v>
      </c>
      <c r="U18" s="3"/>
      <c r="V18" s="29"/>
      <c r="W18" s="79" t="str">
        <f t="shared" si="2"/>
        <v>Học lại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30">
        <v>10</v>
      </c>
      <c r="C19" s="31" t="s">
        <v>416</v>
      </c>
      <c r="D19" s="32" t="s">
        <v>417</v>
      </c>
      <c r="E19" s="33" t="s">
        <v>335</v>
      </c>
      <c r="F19" s="126"/>
      <c r="G19" s="31" t="s">
        <v>418</v>
      </c>
      <c r="H19" s="127">
        <v>6</v>
      </c>
      <c r="I19" s="127">
        <v>6</v>
      </c>
      <c r="J19" s="35">
        <v>8</v>
      </c>
      <c r="K19" s="35" t="s">
        <v>28</v>
      </c>
      <c r="L19" s="42"/>
      <c r="M19" s="42"/>
      <c r="N19" s="42"/>
      <c r="O19" s="86"/>
      <c r="P19" s="37">
        <v>6</v>
      </c>
      <c r="Q19" s="38">
        <f t="shared" si="3"/>
        <v>6.4</v>
      </c>
      <c r="R19" s="39" t="str">
        <f t="shared" si="0"/>
        <v>C</v>
      </c>
      <c r="S19" s="40" t="str">
        <f t="shared" si="1"/>
        <v>Trung bình</v>
      </c>
      <c r="T19" s="41" t="str">
        <f t="shared" si="4"/>
        <v/>
      </c>
      <c r="U19" s="3"/>
      <c r="V19" s="29"/>
      <c r="W19" s="79" t="str">
        <f t="shared" si="2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30">
        <v>11</v>
      </c>
      <c r="C20" s="31" t="s">
        <v>419</v>
      </c>
      <c r="D20" s="32" t="s">
        <v>420</v>
      </c>
      <c r="E20" s="33" t="s">
        <v>421</v>
      </c>
      <c r="F20" s="126"/>
      <c r="G20" s="31" t="s">
        <v>422</v>
      </c>
      <c r="H20" s="127">
        <v>8</v>
      </c>
      <c r="I20" s="127">
        <v>5</v>
      </c>
      <c r="J20" s="35">
        <v>8</v>
      </c>
      <c r="K20" s="35" t="s">
        <v>28</v>
      </c>
      <c r="L20" s="42"/>
      <c r="M20" s="42"/>
      <c r="N20" s="42"/>
      <c r="O20" s="86"/>
      <c r="P20" s="37">
        <v>5</v>
      </c>
      <c r="Q20" s="38">
        <f t="shared" si="3"/>
        <v>5.9</v>
      </c>
      <c r="R20" s="39" t="str">
        <f t="shared" si="0"/>
        <v>C</v>
      </c>
      <c r="S20" s="40" t="str">
        <f t="shared" si="1"/>
        <v>Trung bình</v>
      </c>
      <c r="T20" s="41" t="str">
        <f t="shared" si="4"/>
        <v/>
      </c>
      <c r="U20" s="3"/>
      <c r="V20" s="29"/>
      <c r="W20" s="79" t="str">
        <f t="shared" si="2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30">
        <v>12</v>
      </c>
      <c r="C21" s="31" t="s">
        <v>423</v>
      </c>
      <c r="D21" s="32" t="s">
        <v>405</v>
      </c>
      <c r="E21" s="33" t="s">
        <v>424</v>
      </c>
      <c r="F21" s="126"/>
      <c r="G21" s="31" t="s">
        <v>202</v>
      </c>
      <c r="H21" s="127">
        <v>0</v>
      </c>
      <c r="I21" s="127">
        <v>0</v>
      </c>
      <c r="J21" s="35">
        <v>0</v>
      </c>
      <c r="K21" s="35" t="s">
        <v>28</v>
      </c>
      <c r="L21" s="42"/>
      <c r="M21" s="42"/>
      <c r="N21" s="42"/>
      <c r="O21" s="86"/>
      <c r="P21" s="37">
        <v>0</v>
      </c>
      <c r="Q21" s="38">
        <f t="shared" si="3"/>
        <v>0</v>
      </c>
      <c r="R21" s="39" t="str">
        <f t="shared" si="0"/>
        <v>F</v>
      </c>
      <c r="S21" s="40" t="str">
        <f t="shared" si="1"/>
        <v>Kém</v>
      </c>
      <c r="T21" s="41" t="str">
        <f t="shared" si="4"/>
        <v>Không đủ ĐKDT</v>
      </c>
      <c r="U21" s="3"/>
      <c r="V21" s="29"/>
      <c r="W21" s="79" t="str">
        <f t="shared" si="2"/>
        <v>Học lại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30">
        <v>13</v>
      </c>
      <c r="C22" s="31" t="s">
        <v>425</v>
      </c>
      <c r="D22" s="32" t="s">
        <v>426</v>
      </c>
      <c r="E22" s="33" t="s">
        <v>427</v>
      </c>
      <c r="F22" s="126"/>
      <c r="G22" s="31" t="s">
        <v>428</v>
      </c>
      <c r="H22" s="127">
        <v>8</v>
      </c>
      <c r="I22" s="127">
        <v>7</v>
      </c>
      <c r="J22" s="35">
        <v>8</v>
      </c>
      <c r="K22" s="35" t="s">
        <v>28</v>
      </c>
      <c r="L22" s="42"/>
      <c r="M22" s="42"/>
      <c r="N22" s="42"/>
      <c r="O22" s="86"/>
      <c r="P22" s="37">
        <v>6</v>
      </c>
      <c r="Q22" s="38">
        <f t="shared" si="3"/>
        <v>6.8</v>
      </c>
      <c r="R22" s="39" t="str">
        <f t="shared" si="0"/>
        <v>C+</v>
      </c>
      <c r="S22" s="40" t="str">
        <f t="shared" si="1"/>
        <v>Trung bình</v>
      </c>
      <c r="T22" s="41" t="str">
        <f t="shared" si="4"/>
        <v/>
      </c>
      <c r="U22" s="3"/>
      <c r="V22" s="29"/>
      <c r="W22" s="79" t="str">
        <f t="shared" si="2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30">
        <v>14</v>
      </c>
      <c r="C23" s="31" t="s">
        <v>429</v>
      </c>
      <c r="D23" s="32" t="s">
        <v>104</v>
      </c>
      <c r="E23" s="33" t="s">
        <v>430</v>
      </c>
      <c r="F23" s="126"/>
      <c r="G23" s="31" t="s">
        <v>394</v>
      </c>
      <c r="H23" s="127">
        <v>8</v>
      </c>
      <c r="I23" s="127">
        <v>5</v>
      </c>
      <c r="J23" s="35">
        <v>8</v>
      </c>
      <c r="K23" s="35" t="s">
        <v>28</v>
      </c>
      <c r="L23" s="42"/>
      <c r="M23" s="42"/>
      <c r="N23" s="42"/>
      <c r="O23" s="86"/>
      <c r="P23" s="37">
        <v>5</v>
      </c>
      <c r="Q23" s="38">
        <f t="shared" si="3"/>
        <v>5.9</v>
      </c>
      <c r="R23" s="39" t="str">
        <f t="shared" si="0"/>
        <v>C</v>
      </c>
      <c r="S23" s="40" t="str">
        <f t="shared" si="1"/>
        <v>Trung bình</v>
      </c>
      <c r="T23" s="41" t="str">
        <f t="shared" si="4"/>
        <v/>
      </c>
      <c r="U23" s="3"/>
      <c r="V23" s="29"/>
      <c r="W23" s="79" t="str">
        <f t="shared" si="2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30">
        <v>15</v>
      </c>
      <c r="C24" s="31" t="s">
        <v>431</v>
      </c>
      <c r="D24" s="32" t="s">
        <v>112</v>
      </c>
      <c r="E24" s="33" t="s">
        <v>93</v>
      </c>
      <c r="F24" s="126"/>
      <c r="G24" s="31" t="s">
        <v>143</v>
      </c>
      <c r="H24" s="127">
        <v>0</v>
      </c>
      <c r="I24" s="127">
        <v>0</v>
      </c>
      <c r="J24" s="35">
        <v>0</v>
      </c>
      <c r="K24" s="35" t="s">
        <v>28</v>
      </c>
      <c r="L24" s="42"/>
      <c r="M24" s="42"/>
      <c r="N24" s="42"/>
      <c r="O24" s="86"/>
      <c r="P24" s="37">
        <v>0</v>
      </c>
      <c r="Q24" s="38">
        <f t="shared" si="3"/>
        <v>0</v>
      </c>
      <c r="R24" s="39" t="str">
        <f t="shared" si="0"/>
        <v>F</v>
      </c>
      <c r="S24" s="40" t="str">
        <f t="shared" si="1"/>
        <v>Kém</v>
      </c>
      <c r="T24" s="41" t="str">
        <f t="shared" si="4"/>
        <v>Không đủ ĐKDT</v>
      </c>
      <c r="U24" s="3"/>
      <c r="V24" s="29"/>
      <c r="W24" s="79" t="str">
        <f t="shared" si="2"/>
        <v>Học lại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30">
        <v>16</v>
      </c>
      <c r="C25" s="31" t="s">
        <v>432</v>
      </c>
      <c r="D25" s="32" t="s">
        <v>433</v>
      </c>
      <c r="E25" s="33" t="s">
        <v>434</v>
      </c>
      <c r="F25" s="126"/>
      <c r="G25" s="31" t="s">
        <v>435</v>
      </c>
      <c r="H25" s="127">
        <v>8</v>
      </c>
      <c r="I25" s="127">
        <v>6</v>
      </c>
      <c r="J25" s="35">
        <v>8</v>
      </c>
      <c r="K25" s="35" t="s">
        <v>28</v>
      </c>
      <c r="L25" s="42"/>
      <c r="M25" s="42"/>
      <c r="N25" s="42"/>
      <c r="O25" s="86"/>
      <c r="P25" s="37">
        <v>6</v>
      </c>
      <c r="Q25" s="38">
        <f t="shared" si="3"/>
        <v>6.6</v>
      </c>
      <c r="R25" s="39" t="str">
        <f t="shared" si="0"/>
        <v>C+</v>
      </c>
      <c r="S25" s="40" t="str">
        <f t="shared" si="1"/>
        <v>Trung bình</v>
      </c>
      <c r="T25" s="41" t="str">
        <f t="shared" si="4"/>
        <v/>
      </c>
      <c r="U25" s="3"/>
      <c r="V25" s="29"/>
      <c r="W25" s="79" t="str">
        <f t="shared" si="2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30">
        <v>17</v>
      </c>
      <c r="C26" s="31" t="s">
        <v>436</v>
      </c>
      <c r="D26" s="32" t="s">
        <v>437</v>
      </c>
      <c r="E26" s="33" t="s">
        <v>438</v>
      </c>
      <c r="F26" s="126"/>
      <c r="G26" s="31" t="s">
        <v>439</v>
      </c>
      <c r="H26" s="127">
        <v>7</v>
      </c>
      <c r="I26" s="127">
        <v>6</v>
      </c>
      <c r="J26" s="35">
        <v>8</v>
      </c>
      <c r="K26" s="35" t="s">
        <v>28</v>
      </c>
      <c r="L26" s="42"/>
      <c r="M26" s="42"/>
      <c r="N26" s="42"/>
      <c r="O26" s="86"/>
      <c r="P26" s="37">
        <v>6</v>
      </c>
      <c r="Q26" s="38">
        <f t="shared" si="3"/>
        <v>6.5</v>
      </c>
      <c r="R26" s="39" t="str">
        <f t="shared" si="0"/>
        <v>C+</v>
      </c>
      <c r="S26" s="40" t="str">
        <f t="shared" si="1"/>
        <v>Trung bình</v>
      </c>
      <c r="T26" s="41" t="str">
        <f t="shared" si="4"/>
        <v/>
      </c>
      <c r="U26" s="3"/>
      <c r="V26" s="29"/>
      <c r="W26" s="79" t="str">
        <f t="shared" si="2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30">
        <v>18</v>
      </c>
      <c r="C27" s="31" t="s">
        <v>440</v>
      </c>
      <c r="D27" s="32" t="s">
        <v>441</v>
      </c>
      <c r="E27" s="33" t="s">
        <v>350</v>
      </c>
      <c r="F27" s="126"/>
      <c r="G27" s="31" t="s">
        <v>394</v>
      </c>
      <c r="H27" s="127">
        <v>8</v>
      </c>
      <c r="I27" s="127">
        <v>5</v>
      </c>
      <c r="J27" s="35">
        <v>8</v>
      </c>
      <c r="K27" s="35" t="s">
        <v>28</v>
      </c>
      <c r="L27" s="42"/>
      <c r="M27" s="42"/>
      <c r="N27" s="42"/>
      <c r="O27" s="86"/>
      <c r="P27" s="37">
        <v>5</v>
      </c>
      <c r="Q27" s="38">
        <f t="shared" si="3"/>
        <v>5.9</v>
      </c>
      <c r="R27" s="39" t="str">
        <f t="shared" si="0"/>
        <v>C</v>
      </c>
      <c r="S27" s="40" t="str">
        <f t="shared" si="1"/>
        <v>Trung bình</v>
      </c>
      <c r="T27" s="41" t="str">
        <f t="shared" si="4"/>
        <v/>
      </c>
      <c r="U27" s="3"/>
      <c r="V27" s="29"/>
      <c r="W27" s="79" t="str">
        <f t="shared" si="2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30">
        <v>19</v>
      </c>
      <c r="C28" s="31" t="s">
        <v>442</v>
      </c>
      <c r="D28" s="32" t="s">
        <v>443</v>
      </c>
      <c r="E28" s="33" t="s">
        <v>213</v>
      </c>
      <c r="F28" s="126"/>
      <c r="G28" s="31" t="s">
        <v>444</v>
      </c>
      <c r="H28" s="127">
        <v>7</v>
      </c>
      <c r="I28" s="127">
        <v>5</v>
      </c>
      <c r="J28" s="35">
        <v>8</v>
      </c>
      <c r="K28" s="35" t="s">
        <v>28</v>
      </c>
      <c r="L28" s="42"/>
      <c r="M28" s="42"/>
      <c r="N28" s="42"/>
      <c r="O28" s="86"/>
      <c r="P28" s="37">
        <v>5</v>
      </c>
      <c r="Q28" s="38">
        <f t="shared" si="3"/>
        <v>5.8</v>
      </c>
      <c r="R28" s="39" t="str">
        <f t="shared" si="0"/>
        <v>C</v>
      </c>
      <c r="S28" s="40" t="str">
        <f t="shared" si="1"/>
        <v>Trung bình</v>
      </c>
      <c r="T28" s="41" t="str">
        <f t="shared" si="4"/>
        <v/>
      </c>
      <c r="U28" s="3"/>
      <c r="V28" s="29"/>
      <c r="W28" s="79" t="str">
        <f t="shared" si="2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30">
        <v>20</v>
      </c>
      <c r="C29" s="31" t="s">
        <v>445</v>
      </c>
      <c r="D29" s="32" t="s">
        <v>446</v>
      </c>
      <c r="E29" s="33" t="s">
        <v>447</v>
      </c>
      <c r="F29" s="126"/>
      <c r="G29" s="31" t="s">
        <v>435</v>
      </c>
      <c r="H29" s="127">
        <v>8</v>
      </c>
      <c r="I29" s="127">
        <v>9</v>
      </c>
      <c r="J29" s="35">
        <v>8</v>
      </c>
      <c r="K29" s="35" t="s">
        <v>28</v>
      </c>
      <c r="L29" s="42"/>
      <c r="M29" s="42"/>
      <c r="N29" s="42"/>
      <c r="O29" s="86"/>
      <c r="P29" s="37">
        <v>9</v>
      </c>
      <c r="Q29" s="38">
        <f t="shared" si="3"/>
        <v>8.6999999999999993</v>
      </c>
      <c r="R29" s="39" t="str">
        <f t="shared" si="0"/>
        <v>A</v>
      </c>
      <c r="S29" s="40" t="str">
        <f t="shared" si="1"/>
        <v>Giỏi</v>
      </c>
      <c r="T29" s="41" t="str">
        <f t="shared" si="4"/>
        <v/>
      </c>
      <c r="U29" s="3"/>
      <c r="V29" s="29"/>
      <c r="W29" s="79" t="str">
        <f t="shared" si="2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30">
        <v>21</v>
      </c>
      <c r="C30" s="31" t="s">
        <v>448</v>
      </c>
      <c r="D30" s="32" t="s">
        <v>449</v>
      </c>
      <c r="E30" s="33" t="s">
        <v>450</v>
      </c>
      <c r="F30" s="126"/>
      <c r="G30" s="31" t="s">
        <v>73</v>
      </c>
      <c r="H30" s="127">
        <v>6</v>
      </c>
      <c r="I30" s="127">
        <v>4</v>
      </c>
      <c r="J30" s="35">
        <v>8</v>
      </c>
      <c r="K30" s="35" t="s">
        <v>28</v>
      </c>
      <c r="L30" s="42"/>
      <c r="M30" s="42"/>
      <c r="N30" s="42"/>
      <c r="O30" s="86"/>
      <c r="P30" s="37">
        <v>4</v>
      </c>
      <c r="Q30" s="38">
        <f t="shared" si="3"/>
        <v>5</v>
      </c>
      <c r="R30" s="39" t="str">
        <f t="shared" si="0"/>
        <v>D+</v>
      </c>
      <c r="S30" s="40" t="str">
        <f t="shared" si="1"/>
        <v>Trung bình yếu</v>
      </c>
      <c r="T30" s="41" t="str">
        <f t="shared" si="4"/>
        <v/>
      </c>
      <c r="U30" s="3"/>
      <c r="V30" s="29"/>
      <c r="W30" s="79" t="str">
        <f t="shared" si="2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30">
        <v>22</v>
      </c>
      <c r="C31" s="31" t="s">
        <v>451</v>
      </c>
      <c r="D31" s="32" t="s">
        <v>405</v>
      </c>
      <c r="E31" s="33" t="s">
        <v>452</v>
      </c>
      <c r="F31" s="126"/>
      <c r="G31" s="31" t="s">
        <v>290</v>
      </c>
      <c r="H31" s="127">
        <v>6</v>
      </c>
      <c r="I31" s="127">
        <v>8</v>
      </c>
      <c r="J31" s="35">
        <v>8</v>
      </c>
      <c r="K31" s="35" t="s">
        <v>28</v>
      </c>
      <c r="L31" s="42"/>
      <c r="M31" s="42"/>
      <c r="N31" s="42"/>
      <c r="O31" s="86"/>
      <c r="P31" s="37">
        <v>9</v>
      </c>
      <c r="Q31" s="38">
        <f t="shared" si="3"/>
        <v>8.3000000000000007</v>
      </c>
      <c r="R31" s="39" t="str">
        <f t="shared" si="0"/>
        <v>B+</v>
      </c>
      <c r="S31" s="40" t="str">
        <f t="shared" si="1"/>
        <v>Khá</v>
      </c>
      <c r="T31" s="41" t="str">
        <f t="shared" si="4"/>
        <v/>
      </c>
      <c r="U31" s="3"/>
      <c r="V31" s="29"/>
      <c r="W31" s="79" t="str">
        <f t="shared" si="2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30">
        <v>23</v>
      </c>
      <c r="C32" s="31" t="s">
        <v>453</v>
      </c>
      <c r="D32" s="32" t="s">
        <v>454</v>
      </c>
      <c r="E32" s="33" t="s">
        <v>105</v>
      </c>
      <c r="F32" s="126"/>
      <c r="G32" s="31" t="s">
        <v>394</v>
      </c>
      <c r="H32" s="127">
        <v>8</v>
      </c>
      <c r="I32" s="127">
        <v>5</v>
      </c>
      <c r="J32" s="35">
        <v>8</v>
      </c>
      <c r="K32" s="35" t="s">
        <v>28</v>
      </c>
      <c r="L32" s="42"/>
      <c r="M32" s="42"/>
      <c r="N32" s="42"/>
      <c r="O32" s="86"/>
      <c r="P32" s="37">
        <v>5</v>
      </c>
      <c r="Q32" s="38">
        <f t="shared" si="3"/>
        <v>5.9</v>
      </c>
      <c r="R32" s="39" t="str">
        <f t="shared" si="0"/>
        <v>C</v>
      </c>
      <c r="S32" s="40" t="str">
        <f t="shared" si="1"/>
        <v>Trung bình</v>
      </c>
      <c r="T32" s="41" t="str">
        <f t="shared" si="4"/>
        <v/>
      </c>
      <c r="U32" s="3"/>
      <c r="V32" s="29"/>
      <c r="W32" s="79" t="str">
        <f t="shared" si="2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1:38" ht="18.75" customHeight="1">
      <c r="B33" s="30">
        <v>24</v>
      </c>
      <c r="C33" s="31" t="s">
        <v>455</v>
      </c>
      <c r="D33" s="32" t="s">
        <v>456</v>
      </c>
      <c r="E33" s="33" t="s">
        <v>457</v>
      </c>
      <c r="F33" s="126"/>
      <c r="G33" s="31" t="s">
        <v>458</v>
      </c>
      <c r="H33" s="127">
        <v>8</v>
      </c>
      <c r="I33" s="127">
        <v>8</v>
      </c>
      <c r="J33" s="35">
        <v>8</v>
      </c>
      <c r="K33" s="35" t="s">
        <v>28</v>
      </c>
      <c r="L33" s="42"/>
      <c r="M33" s="42"/>
      <c r="N33" s="42"/>
      <c r="O33" s="86"/>
      <c r="P33" s="37">
        <v>8</v>
      </c>
      <c r="Q33" s="38">
        <f t="shared" si="3"/>
        <v>8</v>
      </c>
      <c r="R33" s="39" t="str">
        <f t="shared" si="0"/>
        <v>B+</v>
      </c>
      <c r="S33" s="40" t="str">
        <f t="shared" si="1"/>
        <v>Khá</v>
      </c>
      <c r="T33" s="41" t="str">
        <f t="shared" si="4"/>
        <v/>
      </c>
      <c r="U33" s="3"/>
      <c r="V33" s="29"/>
      <c r="W33" s="79" t="str">
        <f t="shared" si="2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1:38" ht="18.75" customHeight="1">
      <c r="B34" s="30">
        <v>25</v>
      </c>
      <c r="C34" s="31" t="s">
        <v>459</v>
      </c>
      <c r="D34" s="32" t="s">
        <v>460</v>
      </c>
      <c r="E34" s="33" t="s">
        <v>461</v>
      </c>
      <c r="F34" s="126"/>
      <c r="G34" s="31" t="s">
        <v>462</v>
      </c>
      <c r="H34" s="127">
        <v>8</v>
      </c>
      <c r="I34" s="127">
        <v>7</v>
      </c>
      <c r="J34" s="35">
        <v>8</v>
      </c>
      <c r="K34" s="35" t="s">
        <v>28</v>
      </c>
      <c r="L34" s="42"/>
      <c r="M34" s="42"/>
      <c r="N34" s="42"/>
      <c r="O34" s="86"/>
      <c r="P34" s="37">
        <v>8</v>
      </c>
      <c r="Q34" s="38">
        <f t="shared" si="3"/>
        <v>7.8</v>
      </c>
      <c r="R34" s="39" t="str">
        <f t="shared" si="0"/>
        <v>B</v>
      </c>
      <c r="S34" s="40" t="str">
        <f t="shared" si="1"/>
        <v>Khá</v>
      </c>
      <c r="T34" s="41" t="str">
        <f t="shared" si="4"/>
        <v/>
      </c>
      <c r="U34" s="3"/>
      <c r="V34" s="29"/>
      <c r="W34" s="79" t="str">
        <f t="shared" si="2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1:38" ht="18.75" customHeight="1">
      <c r="B35" s="30">
        <v>26</v>
      </c>
      <c r="C35" s="31" t="s">
        <v>463</v>
      </c>
      <c r="D35" s="32" t="s">
        <v>464</v>
      </c>
      <c r="E35" s="33" t="s">
        <v>461</v>
      </c>
      <c r="F35" s="126"/>
      <c r="G35" s="31" t="s">
        <v>90</v>
      </c>
      <c r="H35" s="127">
        <v>8</v>
      </c>
      <c r="I35" s="127">
        <v>6</v>
      </c>
      <c r="J35" s="35">
        <v>8</v>
      </c>
      <c r="K35" s="35" t="s">
        <v>28</v>
      </c>
      <c r="L35" s="42"/>
      <c r="M35" s="42"/>
      <c r="N35" s="42"/>
      <c r="O35" s="86"/>
      <c r="P35" s="37">
        <v>6</v>
      </c>
      <c r="Q35" s="38">
        <f t="shared" si="3"/>
        <v>6.6</v>
      </c>
      <c r="R35" s="39" t="str">
        <f t="shared" si="0"/>
        <v>C+</v>
      </c>
      <c r="S35" s="40" t="str">
        <f t="shared" si="1"/>
        <v>Trung bình</v>
      </c>
      <c r="T35" s="41" t="str">
        <f t="shared" si="4"/>
        <v/>
      </c>
      <c r="U35" s="3"/>
      <c r="V35" s="29"/>
      <c r="W35" s="79" t="str">
        <f t="shared" si="2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1:38" ht="18.75" customHeight="1">
      <c r="B36" s="30">
        <v>27</v>
      </c>
      <c r="C36" s="31" t="s">
        <v>465</v>
      </c>
      <c r="D36" s="32" t="s">
        <v>466</v>
      </c>
      <c r="E36" s="33" t="s">
        <v>371</v>
      </c>
      <c r="F36" s="126"/>
      <c r="G36" s="31" t="s">
        <v>435</v>
      </c>
      <c r="H36" s="127">
        <v>9</v>
      </c>
      <c r="I36" s="127">
        <v>9</v>
      </c>
      <c r="J36" s="35">
        <v>9</v>
      </c>
      <c r="K36" s="35" t="s">
        <v>28</v>
      </c>
      <c r="L36" s="42"/>
      <c r="M36" s="42"/>
      <c r="N36" s="42"/>
      <c r="O36" s="86"/>
      <c r="P36" s="37">
        <v>8</v>
      </c>
      <c r="Q36" s="38">
        <f t="shared" si="3"/>
        <v>8.5</v>
      </c>
      <c r="R36" s="39" t="str">
        <f t="shared" si="0"/>
        <v>A</v>
      </c>
      <c r="S36" s="40" t="str">
        <f t="shared" si="1"/>
        <v>Giỏi</v>
      </c>
      <c r="T36" s="41" t="str">
        <f t="shared" si="4"/>
        <v/>
      </c>
      <c r="U36" s="3"/>
      <c r="V36" s="29"/>
      <c r="W36" s="79" t="str">
        <f t="shared" si="2"/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1:38" ht="18.75" customHeight="1">
      <c r="B37" s="30">
        <v>28</v>
      </c>
      <c r="C37" s="31" t="s">
        <v>467</v>
      </c>
      <c r="D37" s="32" t="s">
        <v>405</v>
      </c>
      <c r="E37" s="33" t="s">
        <v>468</v>
      </c>
      <c r="F37" s="126"/>
      <c r="G37" s="31" t="s">
        <v>469</v>
      </c>
      <c r="H37" s="127">
        <v>7</v>
      </c>
      <c r="I37" s="127">
        <v>5</v>
      </c>
      <c r="J37" s="35">
        <v>8</v>
      </c>
      <c r="K37" s="35" t="s">
        <v>28</v>
      </c>
      <c r="L37" s="42"/>
      <c r="M37" s="42"/>
      <c r="N37" s="42"/>
      <c r="O37" s="86"/>
      <c r="P37" s="37">
        <v>5</v>
      </c>
      <c r="Q37" s="38">
        <f t="shared" si="3"/>
        <v>5.8</v>
      </c>
      <c r="R37" s="39" t="str">
        <f t="shared" si="0"/>
        <v>C</v>
      </c>
      <c r="S37" s="40" t="str">
        <f t="shared" si="1"/>
        <v>Trung bình</v>
      </c>
      <c r="T37" s="41" t="str">
        <f t="shared" si="4"/>
        <v/>
      </c>
      <c r="U37" s="3"/>
      <c r="V37" s="29"/>
      <c r="W37" s="79" t="str">
        <f t="shared" si="2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1:38" ht="18.75" customHeight="1">
      <c r="B38" s="30">
        <v>29</v>
      </c>
      <c r="C38" s="31" t="s">
        <v>470</v>
      </c>
      <c r="D38" s="32" t="s">
        <v>471</v>
      </c>
      <c r="E38" s="33" t="s">
        <v>472</v>
      </c>
      <c r="F38" s="126"/>
      <c r="G38" s="31" t="s">
        <v>106</v>
      </c>
      <c r="H38" s="127">
        <v>8</v>
      </c>
      <c r="I38" s="127">
        <v>5</v>
      </c>
      <c r="J38" s="35">
        <v>8</v>
      </c>
      <c r="K38" s="35" t="s">
        <v>28</v>
      </c>
      <c r="L38" s="42"/>
      <c r="M38" s="42"/>
      <c r="N38" s="42"/>
      <c r="O38" s="86"/>
      <c r="P38" s="37">
        <v>5</v>
      </c>
      <c r="Q38" s="38">
        <f t="shared" si="3"/>
        <v>5.9</v>
      </c>
      <c r="R38" s="39" t="str">
        <f t="shared" si="0"/>
        <v>C</v>
      </c>
      <c r="S38" s="40" t="str">
        <f t="shared" si="1"/>
        <v>Trung bình</v>
      </c>
      <c r="T38" s="41" t="str">
        <f t="shared" si="4"/>
        <v/>
      </c>
      <c r="U38" s="3"/>
      <c r="V38" s="29"/>
      <c r="W38" s="79" t="str">
        <f t="shared" si="2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1:38" ht="18.75" customHeight="1">
      <c r="B39" s="30">
        <v>30</v>
      </c>
      <c r="C39" s="31" t="s">
        <v>473</v>
      </c>
      <c r="D39" s="32" t="s">
        <v>474</v>
      </c>
      <c r="E39" s="33" t="s">
        <v>472</v>
      </c>
      <c r="F39" s="126"/>
      <c r="G39" s="31" t="s">
        <v>475</v>
      </c>
      <c r="H39" s="127">
        <v>8</v>
      </c>
      <c r="I39" s="127">
        <v>6</v>
      </c>
      <c r="J39" s="35">
        <v>8</v>
      </c>
      <c r="K39" s="35" t="s">
        <v>28</v>
      </c>
      <c r="L39" s="42"/>
      <c r="M39" s="42"/>
      <c r="N39" s="42"/>
      <c r="O39" s="86"/>
      <c r="P39" s="37">
        <v>6</v>
      </c>
      <c r="Q39" s="38">
        <f t="shared" si="3"/>
        <v>6.6</v>
      </c>
      <c r="R39" s="39" t="str">
        <f t="shared" si="0"/>
        <v>C+</v>
      </c>
      <c r="S39" s="40" t="str">
        <f t="shared" si="1"/>
        <v>Trung bình</v>
      </c>
      <c r="T39" s="41" t="str">
        <f t="shared" si="4"/>
        <v/>
      </c>
      <c r="U39" s="3"/>
      <c r="V39" s="29"/>
      <c r="W39" s="79" t="str">
        <f t="shared" si="2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1:38" ht="18.75" customHeight="1">
      <c r="B40" s="30">
        <v>31</v>
      </c>
      <c r="C40" s="31" t="s">
        <v>476</v>
      </c>
      <c r="D40" s="32" t="s">
        <v>477</v>
      </c>
      <c r="E40" s="33" t="s">
        <v>478</v>
      </c>
      <c r="F40" s="126"/>
      <c r="G40" s="31" t="s">
        <v>143</v>
      </c>
      <c r="H40" s="127">
        <v>0</v>
      </c>
      <c r="I40" s="127">
        <v>0</v>
      </c>
      <c r="J40" s="35">
        <v>0</v>
      </c>
      <c r="K40" s="35" t="s">
        <v>28</v>
      </c>
      <c r="L40" s="42"/>
      <c r="M40" s="42"/>
      <c r="N40" s="42"/>
      <c r="O40" s="86"/>
      <c r="P40" s="37">
        <v>0</v>
      </c>
      <c r="Q40" s="38">
        <f t="shared" si="3"/>
        <v>0</v>
      </c>
      <c r="R40" s="39" t="str">
        <f t="shared" si="0"/>
        <v>F</v>
      </c>
      <c r="S40" s="40" t="str">
        <f t="shared" si="1"/>
        <v>Kém</v>
      </c>
      <c r="T40" s="41" t="str">
        <f t="shared" si="4"/>
        <v>Không đủ ĐKDT</v>
      </c>
      <c r="U40" s="3"/>
      <c r="V40" s="29"/>
      <c r="W40" s="79" t="str">
        <f t="shared" si="2"/>
        <v>Học lại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1:38" ht="18.75" customHeight="1">
      <c r="B41" s="30">
        <v>32</v>
      </c>
      <c r="C41" s="31" t="s">
        <v>479</v>
      </c>
      <c r="D41" s="32" t="s">
        <v>480</v>
      </c>
      <c r="E41" s="33" t="s">
        <v>481</v>
      </c>
      <c r="F41" s="126"/>
      <c r="G41" s="31" t="s">
        <v>394</v>
      </c>
      <c r="H41" s="127">
        <v>7</v>
      </c>
      <c r="I41" s="127">
        <v>7</v>
      </c>
      <c r="J41" s="35">
        <v>8</v>
      </c>
      <c r="K41" s="35" t="s">
        <v>28</v>
      </c>
      <c r="L41" s="42"/>
      <c r="M41" s="42"/>
      <c r="N41" s="42"/>
      <c r="O41" s="86"/>
      <c r="P41" s="37">
        <v>7</v>
      </c>
      <c r="Q41" s="38">
        <f t="shared" si="3"/>
        <v>7.2</v>
      </c>
      <c r="R41" s="39" t="str">
        <f t="shared" si="0"/>
        <v>B</v>
      </c>
      <c r="S41" s="40" t="str">
        <f t="shared" si="1"/>
        <v>Khá</v>
      </c>
      <c r="T41" s="41" t="str">
        <f t="shared" si="4"/>
        <v/>
      </c>
      <c r="U41" s="3"/>
      <c r="V41" s="29"/>
      <c r="W41" s="79" t="str">
        <f t="shared" si="2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1:38" ht="9" customHeight="1">
      <c r="A42" s="2"/>
      <c r="B42" s="43"/>
      <c r="C42" s="44"/>
      <c r="D42" s="44"/>
      <c r="E42" s="45"/>
      <c r="F42" s="45"/>
      <c r="G42" s="45"/>
      <c r="H42" s="46"/>
      <c r="I42" s="47"/>
      <c r="J42" s="47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3"/>
    </row>
    <row r="43" spans="1:38" ht="16.8">
      <c r="A43" s="2"/>
      <c r="B43" s="105" t="s">
        <v>29</v>
      </c>
      <c r="C43" s="105"/>
      <c r="D43" s="44"/>
      <c r="E43" s="45"/>
      <c r="F43" s="45"/>
      <c r="G43" s="45"/>
      <c r="H43" s="46"/>
      <c r="I43" s="47"/>
      <c r="J43" s="47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3"/>
    </row>
    <row r="44" spans="1:38" ht="16.5" customHeight="1">
      <c r="A44" s="2"/>
      <c r="B44" s="49" t="s">
        <v>30</v>
      </c>
      <c r="C44" s="49"/>
      <c r="D44" s="50">
        <f>+$Z$8</f>
        <v>32</v>
      </c>
      <c r="E44" s="51" t="s">
        <v>31</v>
      </c>
      <c r="F44" s="94" t="s">
        <v>32</v>
      </c>
      <c r="G44" s="94"/>
      <c r="H44" s="94"/>
      <c r="I44" s="94"/>
      <c r="J44" s="94"/>
      <c r="K44" s="94"/>
      <c r="L44" s="94"/>
      <c r="M44" s="94"/>
      <c r="N44" s="94"/>
      <c r="O44" s="94"/>
      <c r="P44" s="52">
        <f>$Z$8 -COUNTIF($T$9:$T$219,"Vắng") -COUNTIF($T$9:$T$219,"Vắng có phép") - COUNTIF($T$9:$T$219,"Đình chỉ thi") - COUNTIF($T$9:$T$219,"Không đủ ĐKDT")</f>
        <v>27</v>
      </c>
      <c r="Q44" s="52"/>
      <c r="R44" s="52"/>
      <c r="S44" s="53"/>
      <c r="T44" s="54" t="s">
        <v>31</v>
      </c>
      <c r="U44" s="3"/>
    </row>
    <row r="45" spans="1:38" ht="16.5" customHeight="1">
      <c r="A45" s="2"/>
      <c r="B45" s="49" t="s">
        <v>33</v>
      </c>
      <c r="C45" s="49"/>
      <c r="D45" s="50">
        <f>+$AK$8</f>
        <v>27</v>
      </c>
      <c r="E45" s="51" t="s">
        <v>31</v>
      </c>
      <c r="F45" s="94" t="s">
        <v>34</v>
      </c>
      <c r="G45" s="94"/>
      <c r="H45" s="94"/>
      <c r="I45" s="94"/>
      <c r="J45" s="94"/>
      <c r="K45" s="94"/>
      <c r="L45" s="94"/>
      <c r="M45" s="94"/>
      <c r="N45" s="94"/>
      <c r="O45" s="94"/>
      <c r="P45" s="55">
        <f>COUNTIF($T$9:$T$95,"Vắng")</f>
        <v>0</v>
      </c>
      <c r="Q45" s="55"/>
      <c r="R45" s="55"/>
      <c r="S45" s="56"/>
      <c r="T45" s="54" t="s">
        <v>31</v>
      </c>
      <c r="U45" s="3"/>
    </row>
    <row r="46" spans="1:38" ht="16.5" customHeight="1">
      <c r="A46" s="2"/>
      <c r="B46" s="49" t="s">
        <v>48</v>
      </c>
      <c r="C46" s="49"/>
      <c r="D46" s="65">
        <f>COUNTIF(W10:W41,"Học lại")</f>
        <v>5</v>
      </c>
      <c r="E46" s="51" t="s">
        <v>31</v>
      </c>
      <c r="F46" s="94" t="s">
        <v>49</v>
      </c>
      <c r="G46" s="94"/>
      <c r="H46" s="94"/>
      <c r="I46" s="94"/>
      <c r="J46" s="94"/>
      <c r="K46" s="94"/>
      <c r="L46" s="94"/>
      <c r="M46" s="94"/>
      <c r="N46" s="94"/>
      <c r="O46" s="94"/>
      <c r="P46" s="52">
        <f>COUNTIF($T$9:$T$95,"Vắng có phép")</f>
        <v>0</v>
      </c>
      <c r="Q46" s="52"/>
      <c r="R46" s="52"/>
      <c r="S46" s="53"/>
      <c r="T46" s="54" t="s">
        <v>31</v>
      </c>
      <c r="U46" s="3"/>
    </row>
    <row r="47" spans="1:38" ht="3" customHeight="1">
      <c r="A47" s="2"/>
      <c r="B47" s="43"/>
      <c r="C47" s="44"/>
      <c r="D47" s="44"/>
      <c r="E47" s="45"/>
      <c r="F47" s="45"/>
      <c r="G47" s="45"/>
      <c r="H47" s="46"/>
      <c r="I47" s="47"/>
      <c r="J47" s="47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3"/>
    </row>
    <row r="48" spans="1:38">
      <c r="B48" s="87" t="s">
        <v>50</v>
      </c>
      <c r="C48" s="87"/>
      <c r="D48" s="88">
        <f>COUNTIF(W10:W41,"Thi lại")</f>
        <v>0</v>
      </c>
      <c r="E48" s="89" t="s">
        <v>31</v>
      </c>
      <c r="F48" s="3"/>
      <c r="G48" s="3"/>
      <c r="H48" s="3"/>
      <c r="I48" s="3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3"/>
    </row>
    <row r="49" spans="1:38" ht="24.75" customHeight="1">
      <c r="B49" s="87"/>
      <c r="C49" s="87"/>
      <c r="D49" s="88"/>
      <c r="E49" s="89"/>
      <c r="F49" s="3"/>
      <c r="G49" s="3"/>
      <c r="H49" s="3"/>
      <c r="I49" s="3"/>
      <c r="J49" s="97" t="s">
        <v>53</v>
      </c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3"/>
    </row>
    <row r="50" spans="1:38">
      <c r="A50" s="57"/>
      <c r="B50" s="92" t="s">
        <v>35</v>
      </c>
      <c r="C50" s="92"/>
      <c r="D50" s="92"/>
      <c r="E50" s="92"/>
      <c r="F50" s="92"/>
      <c r="G50" s="92"/>
      <c r="H50" s="92"/>
      <c r="I50" s="58"/>
      <c r="J50" s="93" t="s">
        <v>36</v>
      </c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3"/>
    </row>
    <row r="51" spans="1:38" ht="4.5" customHeight="1">
      <c r="A51" s="2"/>
      <c r="B51" s="43"/>
      <c r="C51" s="59"/>
      <c r="D51" s="59"/>
      <c r="E51" s="60"/>
      <c r="F51" s="60"/>
      <c r="G51" s="60"/>
      <c r="H51" s="61"/>
      <c r="I51" s="62"/>
      <c r="J51" s="6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38" s="2" customFormat="1">
      <c r="B52" s="92" t="s">
        <v>37</v>
      </c>
      <c r="C52" s="92"/>
      <c r="D52" s="96" t="s">
        <v>38</v>
      </c>
      <c r="E52" s="96"/>
      <c r="F52" s="96"/>
      <c r="G52" s="96"/>
      <c r="H52" s="96"/>
      <c r="I52" s="62"/>
      <c r="J52" s="62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3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</row>
    <row r="53" spans="1:38" s="2" customForma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1:38" s="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1:38" s="2" customForma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1:38" s="2" customForma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1:38" s="2" customForma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1:38" s="2" customFormat="1" ht="18" customHeight="1">
      <c r="A58" s="1"/>
      <c r="B58" s="95" t="s">
        <v>485</v>
      </c>
      <c r="C58" s="95"/>
      <c r="D58" s="95" t="s">
        <v>486</v>
      </c>
      <c r="E58" s="95"/>
      <c r="F58" s="95"/>
      <c r="G58" s="95"/>
      <c r="H58" s="95"/>
      <c r="I58" s="95"/>
      <c r="J58" s="95" t="s">
        <v>39</v>
      </c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3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1:38" s="2" customFormat="1" ht="4.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</sheetData>
  <sheetProtection formatCells="0" formatColumns="0" formatRows="0" insertColumns="0" insertRows="0" insertHyperlinks="0" deleteColumns="0" deleteRows="0" sort="0" autoFilter="0" pivotTables="0"/>
  <autoFilter ref="A8:AL41">
    <filterColumn colId="3" showButton="0"/>
  </autoFilter>
  <mergeCells count="50">
    <mergeCell ref="B58:C58"/>
    <mergeCell ref="D58:I58"/>
    <mergeCell ref="J58:T58"/>
    <mergeCell ref="J48:T48"/>
    <mergeCell ref="J49:T49"/>
    <mergeCell ref="B50:H50"/>
    <mergeCell ref="J50:T50"/>
    <mergeCell ref="B52:C52"/>
    <mergeCell ref="D52:H52"/>
    <mergeCell ref="T7:T9"/>
    <mergeCell ref="B9:G9"/>
    <mergeCell ref="B43:C43"/>
    <mergeCell ref="F44:O44"/>
    <mergeCell ref="F45:O45"/>
    <mergeCell ref="F46:O4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I4:AJ6"/>
    <mergeCell ref="AK4:AL6"/>
    <mergeCell ref="B5:C5"/>
    <mergeCell ref="G5:O5"/>
    <mergeCell ref="P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B1:G1"/>
    <mergeCell ref="H1:T1"/>
    <mergeCell ref="B2:G2"/>
    <mergeCell ref="H2:T2"/>
    <mergeCell ref="B4:C4"/>
    <mergeCell ref="D4:O4"/>
    <mergeCell ref="P4:T4"/>
  </mergeCells>
  <conditionalFormatting sqref="H10:N41 P10:P41">
    <cfRule type="cellIs" dxfId="14" priority="4" operator="greaterThan">
      <formula>10</formula>
    </cfRule>
  </conditionalFormatting>
  <conditionalFormatting sqref="O1:O1048576">
    <cfRule type="duplicateValues" dxfId="13" priority="3"/>
  </conditionalFormatting>
  <conditionalFormatting sqref="C1:C57 C59:C1048576">
    <cfRule type="duplicateValues" dxfId="12" priority="2"/>
  </conditionalFormatting>
  <conditionalFormatting sqref="C58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D46 W10:W41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0"/>
  <sheetViews>
    <sheetView workbookViewId="0">
      <pane ySplit="3" topLeftCell="A43" activePane="bottomLeft" state="frozen"/>
      <selection activeCell="G3" sqref="G3"/>
      <selection pane="bottomLeft" activeCell="A61" sqref="A61:XFD69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2.453125" style="1" bestFit="1" customWidth="1"/>
    <col min="5" max="5" width="7.26953125" style="1" customWidth="1"/>
    <col min="6" max="6" width="9.36328125" style="1" hidden="1" customWidth="1"/>
    <col min="7" max="7" width="11.1796875" style="1" bestFit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2:38" ht="27.75" customHeight="1">
      <c r="B1" s="119" t="s">
        <v>0</v>
      </c>
      <c r="C1" s="119"/>
      <c r="D1" s="119"/>
      <c r="E1" s="119"/>
      <c r="F1" s="119"/>
      <c r="G1" s="119"/>
      <c r="H1" s="120" t="s">
        <v>484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25.5" customHeight="1">
      <c r="B2" s="121" t="s">
        <v>1</v>
      </c>
      <c r="C2" s="121"/>
      <c r="D2" s="121"/>
      <c r="E2" s="121"/>
      <c r="F2" s="121"/>
      <c r="G2" s="121"/>
      <c r="H2" s="122" t="s">
        <v>54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09" t="s">
        <v>2</v>
      </c>
      <c r="C4" s="109"/>
      <c r="D4" s="123" t="s">
        <v>55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51</v>
      </c>
      <c r="Q4" s="117"/>
      <c r="R4" s="117"/>
      <c r="S4" s="117"/>
      <c r="T4" s="117"/>
      <c r="W4" s="67"/>
      <c r="X4" s="98" t="s">
        <v>47</v>
      </c>
      <c r="Y4" s="98" t="s">
        <v>8</v>
      </c>
      <c r="Z4" s="98" t="s">
        <v>46</v>
      </c>
      <c r="AA4" s="98" t="s">
        <v>45</v>
      </c>
      <c r="AB4" s="98"/>
      <c r="AC4" s="98"/>
      <c r="AD4" s="98"/>
      <c r="AE4" s="98" t="s">
        <v>44</v>
      </c>
      <c r="AF4" s="98"/>
      <c r="AG4" s="98" t="s">
        <v>42</v>
      </c>
      <c r="AH4" s="98"/>
      <c r="AI4" s="98" t="s">
        <v>43</v>
      </c>
      <c r="AJ4" s="98"/>
      <c r="AK4" s="98" t="s">
        <v>41</v>
      </c>
      <c r="AL4" s="98"/>
    </row>
    <row r="5" spans="2:38" ht="17.25" customHeight="1">
      <c r="B5" s="108" t="s">
        <v>3</v>
      </c>
      <c r="C5" s="108"/>
      <c r="D5" s="9"/>
      <c r="G5" s="118" t="s">
        <v>52</v>
      </c>
      <c r="H5" s="118"/>
      <c r="I5" s="118"/>
      <c r="J5" s="118"/>
      <c r="K5" s="118"/>
      <c r="L5" s="118"/>
      <c r="M5" s="118"/>
      <c r="N5" s="118"/>
      <c r="O5" s="118"/>
      <c r="P5" s="118" t="s">
        <v>40</v>
      </c>
      <c r="Q5" s="118"/>
      <c r="R5" s="118"/>
      <c r="S5" s="118"/>
      <c r="T5" s="118"/>
      <c r="W5" s="67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W6" s="67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44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06" t="s">
        <v>13</v>
      </c>
      <c r="M7" s="106" t="s">
        <v>14</v>
      </c>
      <c r="N7" s="106" t="s">
        <v>15</v>
      </c>
      <c r="O7" s="107" t="s">
        <v>16</v>
      </c>
      <c r="P7" s="106" t="s">
        <v>17</v>
      </c>
      <c r="Q7" s="99" t="s">
        <v>18</v>
      </c>
      <c r="R7" s="106" t="s">
        <v>19</v>
      </c>
      <c r="S7" s="99" t="s">
        <v>20</v>
      </c>
      <c r="T7" s="99" t="s">
        <v>21</v>
      </c>
      <c r="W7" s="67"/>
      <c r="X7" s="98"/>
      <c r="Y7" s="98"/>
      <c r="Z7" s="98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V8" s="12"/>
      <c r="W8" s="67"/>
      <c r="X8" s="72" t="str">
        <f>+D4</f>
        <v>Kỹ năng tạo lập văn bản tiếng Việt</v>
      </c>
      <c r="Y8" s="73" t="str">
        <f>+P4</f>
        <v>Nhóm:  01</v>
      </c>
      <c r="Z8" s="74">
        <f>+$AI$8+$AK$8+$AG$8</f>
        <v>33</v>
      </c>
      <c r="AA8" s="68">
        <f>COUNTIF($T$9:$T$93,"Khiển trách")</f>
        <v>0</v>
      </c>
      <c r="AB8" s="68">
        <f>COUNTIF($T$9:$T$93,"Cảnh cáo")</f>
        <v>0</v>
      </c>
      <c r="AC8" s="68">
        <f>COUNTIF($T$9:$T$93,"Đình chỉ thi")</f>
        <v>0</v>
      </c>
      <c r="AD8" s="75">
        <f>+($AA$8+$AB$8+$AC$8)/$Z$8*100%</f>
        <v>0</v>
      </c>
      <c r="AE8" s="68">
        <f>SUM(COUNTIF($T$9:$T$91,"Vắng"),COUNTIF($T$9:$T$91,"Vắng có phép"))</f>
        <v>0</v>
      </c>
      <c r="AF8" s="76">
        <f>+$AE$8/$Z$8</f>
        <v>0</v>
      </c>
      <c r="AG8" s="77">
        <f>COUNTIF($W$9:$W$91,"Thi lại")</f>
        <v>0</v>
      </c>
      <c r="AH8" s="76">
        <f>+$AG$8/$Z$8</f>
        <v>0</v>
      </c>
      <c r="AI8" s="77">
        <f>COUNTIF($W$9:$W$92,"Học lại")</f>
        <v>0</v>
      </c>
      <c r="AJ8" s="76">
        <f>+$AI$8/$Z$8</f>
        <v>0</v>
      </c>
      <c r="AK8" s="68">
        <f>COUNTIF($W$10:$W$92,"Đạt")</f>
        <v>33</v>
      </c>
      <c r="AL8" s="75">
        <f>+$AK$8/$Z$8</f>
        <v>1</v>
      </c>
    </row>
    <row r="9" spans="2:38" ht="14.25" customHeight="1">
      <c r="B9" s="102" t="s">
        <v>27</v>
      </c>
      <c r="C9" s="103"/>
      <c r="D9" s="103"/>
      <c r="E9" s="103"/>
      <c r="F9" s="103"/>
      <c r="G9" s="104"/>
      <c r="H9" s="13">
        <v>10</v>
      </c>
      <c r="I9" s="13">
        <v>20</v>
      </c>
      <c r="J9" s="14">
        <v>10</v>
      </c>
      <c r="K9" s="13"/>
      <c r="L9" s="15"/>
      <c r="M9" s="16"/>
      <c r="N9" s="16"/>
      <c r="O9" s="17"/>
      <c r="P9" s="64">
        <f>100-(H9+I9+J9+K9)</f>
        <v>60</v>
      </c>
      <c r="Q9" s="100"/>
      <c r="R9" s="18"/>
      <c r="S9" s="18"/>
      <c r="T9" s="10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9">
        <v>1</v>
      </c>
      <c r="C10" s="20" t="s">
        <v>56</v>
      </c>
      <c r="D10" s="21" t="s">
        <v>57</v>
      </c>
      <c r="E10" s="22" t="s">
        <v>58</v>
      </c>
      <c r="F10" s="23" t="s">
        <v>59</v>
      </c>
      <c r="G10" s="20" t="s">
        <v>60</v>
      </c>
      <c r="H10" s="24">
        <v>7</v>
      </c>
      <c r="I10" s="24">
        <v>8</v>
      </c>
      <c r="J10" s="24">
        <v>8</v>
      </c>
      <c r="K10" s="24" t="s">
        <v>28</v>
      </c>
      <c r="L10" s="25"/>
      <c r="M10" s="25"/>
      <c r="N10" s="25"/>
      <c r="O10" s="85"/>
      <c r="P10" s="26">
        <v>8</v>
      </c>
      <c r="Q10" s="27">
        <f>ROUND(SUMPRODUCT(H10:P10,$H$9:$P$9)/100,1)</f>
        <v>7.9</v>
      </c>
      <c r="R10" s="28" t="str">
        <f t="shared" ref="R10:R4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8" t="str">
        <f t="shared" ref="S10:S42" si="1">IF($Q10&lt;4,"Kém",IF(AND($Q10&gt;=4,$Q10&lt;=5.4),"Trung bình yếu",IF(AND($Q10&gt;=5.5,$Q10&lt;=6.9),"Trung bình",IF(AND($Q10&gt;=7,$Q10&lt;=8.4),"Khá",IF(AND($Q10&gt;=8.5,$Q10&lt;=10),"Giỏi","")))))</f>
        <v>Khá</v>
      </c>
      <c r="T10" s="90" t="str">
        <f>+IF(OR($H10=0,$I10=0,$J10=0,$K10=0),"Không đủ ĐKDT","")</f>
        <v/>
      </c>
      <c r="U10" s="3"/>
      <c r="V10" s="29"/>
      <c r="W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30">
        <v>2</v>
      </c>
      <c r="C11" s="31" t="s">
        <v>119</v>
      </c>
      <c r="D11" s="32" t="s">
        <v>120</v>
      </c>
      <c r="E11" s="33" t="s">
        <v>58</v>
      </c>
      <c r="F11" s="34" t="s">
        <v>121</v>
      </c>
      <c r="G11" s="31" t="s">
        <v>64</v>
      </c>
      <c r="H11" s="35">
        <v>8</v>
      </c>
      <c r="I11" s="35">
        <v>7</v>
      </c>
      <c r="J11" s="35">
        <v>9</v>
      </c>
      <c r="K11" s="35" t="s">
        <v>28</v>
      </c>
      <c r="L11" s="36"/>
      <c r="M11" s="36"/>
      <c r="N11" s="36"/>
      <c r="O11" s="86"/>
      <c r="P11" s="37">
        <v>7</v>
      </c>
      <c r="Q11" s="38">
        <f>ROUND(SUMPRODUCT(H11:P11,$H$9:$P$9)/100,1)</f>
        <v>7.3</v>
      </c>
      <c r="R11" s="39" t="str">
        <f t="shared" si="0"/>
        <v>B</v>
      </c>
      <c r="S11" s="40" t="str">
        <f t="shared" si="1"/>
        <v>Khá</v>
      </c>
      <c r="T11" s="41" t="str">
        <f>+IF(OR($H11=0,$I11=0,$J11=0,$K11=0),"Không đủ ĐKDT","")</f>
        <v/>
      </c>
      <c r="U11" s="3"/>
      <c r="V11" s="29"/>
      <c r="W11" s="79" t="str">
        <f t="shared" ref="W11:W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30">
        <v>3</v>
      </c>
      <c r="C12" s="31" t="s">
        <v>315</v>
      </c>
      <c r="D12" s="32" t="s">
        <v>316</v>
      </c>
      <c r="E12" s="33" t="s">
        <v>58</v>
      </c>
      <c r="F12" s="34" t="s">
        <v>317</v>
      </c>
      <c r="G12" s="31" t="s">
        <v>318</v>
      </c>
      <c r="H12" s="35">
        <v>8</v>
      </c>
      <c r="I12" s="35">
        <v>6</v>
      </c>
      <c r="J12" s="35">
        <v>9</v>
      </c>
      <c r="K12" s="35" t="s">
        <v>28</v>
      </c>
      <c r="L12" s="42"/>
      <c r="M12" s="42"/>
      <c r="N12" s="42"/>
      <c r="O12" s="86"/>
      <c r="P12" s="37">
        <v>8</v>
      </c>
      <c r="Q12" s="38">
        <f t="shared" ref="Q12:Q42" si="3">ROUND(SUMPRODUCT(H12:P12,$H$9:$P$9)/100,1)</f>
        <v>7.7</v>
      </c>
      <c r="R12" s="39" t="str">
        <f t="shared" si="0"/>
        <v>B</v>
      </c>
      <c r="S12" s="40" t="str">
        <f t="shared" si="1"/>
        <v>Khá</v>
      </c>
      <c r="T12" s="41" t="str">
        <f t="shared" ref="T12:T42" si="4">+IF(OR($H12=0,$I12=0,$J12=0,$K12=0),"Không đủ ĐKDT","")</f>
        <v/>
      </c>
      <c r="U12" s="3"/>
      <c r="V12" s="29"/>
      <c r="W12" s="79" t="str">
        <f t="shared" si="2"/>
        <v>Đạt</v>
      </c>
      <c r="X12" s="80"/>
      <c r="Y12" s="80"/>
      <c r="Z12" s="9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30">
        <v>4</v>
      </c>
      <c r="C13" s="31" t="s">
        <v>61</v>
      </c>
      <c r="D13" s="32" t="s">
        <v>62</v>
      </c>
      <c r="E13" s="33" t="s">
        <v>58</v>
      </c>
      <c r="F13" s="34" t="s">
        <v>63</v>
      </c>
      <c r="G13" s="31" t="s">
        <v>64</v>
      </c>
      <c r="H13" s="35">
        <v>8</v>
      </c>
      <c r="I13" s="35">
        <v>8</v>
      </c>
      <c r="J13" s="35">
        <v>8</v>
      </c>
      <c r="K13" s="35" t="s">
        <v>28</v>
      </c>
      <c r="L13" s="42"/>
      <c r="M13" s="42"/>
      <c r="N13" s="42"/>
      <c r="O13" s="86"/>
      <c r="P13" s="37">
        <v>7</v>
      </c>
      <c r="Q13" s="38">
        <f t="shared" si="3"/>
        <v>7.4</v>
      </c>
      <c r="R13" s="39" t="str">
        <f t="shared" si="0"/>
        <v>B</v>
      </c>
      <c r="S13" s="40" t="str">
        <f t="shared" si="1"/>
        <v>Khá</v>
      </c>
      <c r="T13" s="41" t="str">
        <f t="shared" si="4"/>
        <v/>
      </c>
      <c r="U13" s="3"/>
      <c r="V13" s="29"/>
      <c r="W13" s="79" t="str">
        <f t="shared" si="2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30">
        <v>5</v>
      </c>
      <c r="C14" s="31" t="s">
        <v>125</v>
      </c>
      <c r="D14" s="32" t="s">
        <v>126</v>
      </c>
      <c r="E14" s="33" t="s">
        <v>58</v>
      </c>
      <c r="F14" s="34" t="s">
        <v>127</v>
      </c>
      <c r="G14" s="31" t="s">
        <v>64</v>
      </c>
      <c r="H14" s="35">
        <v>8</v>
      </c>
      <c r="I14" s="35">
        <v>5</v>
      </c>
      <c r="J14" s="35">
        <v>9</v>
      </c>
      <c r="K14" s="35" t="s">
        <v>28</v>
      </c>
      <c r="L14" s="42"/>
      <c r="M14" s="42"/>
      <c r="N14" s="42"/>
      <c r="O14" s="86"/>
      <c r="P14" s="37">
        <v>7</v>
      </c>
      <c r="Q14" s="38">
        <f t="shared" si="3"/>
        <v>6.9</v>
      </c>
      <c r="R14" s="39" t="str">
        <f t="shared" si="0"/>
        <v>C+</v>
      </c>
      <c r="S14" s="40" t="str">
        <f t="shared" si="1"/>
        <v>Trung bình</v>
      </c>
      <c r="T14" s="41" t="str">
        <f t="shared" si="4"/>
        <v/>
      </c>
      <c r="U14" s="3"/>
      <c r="V14" s="29"/>
      <c r="W14" s="79" t="str">
        <f t="shared" si="2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30">
        <v>6</v>
      </c>
      <c r="C15" s="31" t="s">
        <v>131</v>
      </c>
      <c r="D15" s="32" t="s">
        <v>132</v>
      </c>
      <c r="E15" s="33" t="s">
        <v>133</v>
      </c>
      <c r="F15" s="34" t="s">
        <v>134</v>
      </c>
      <c r="G15" s="31" t="s">
        <v>64</v>
      </c>
      <c r="H15" s="35">
        <v>8</v>
      </c>
      <c r="I15" s="35">
        <v>7</v>
      </c>
      <c r="J15" s="35">
        <v>9</v>
      </c>
      <c r="K15" s="35" t="s">
        <v>28</v>
      </c>
      <c r="L15" s="42"/>
      <c r="M15" s="42"/>
      <c r="N15" s="42"/>
      <c r="O15" s="86"/>
      <c r="P15" s="37">
        <v>7</v>
      </c>
      <c r="Q15" s="38">
        <f t="shared" si="3"/>
        <v>7.3</v>
      </c>
      <c r="R15" s="39" t="str">
        <f t="shared" si="0"/>
        <v>B</v>
      </c>
      <c r="S15" s="40" t="str">
        <f t="shared" si="1"/>
        <v>Khá</v>
      </c>
      <c r="T15" s="41" t="str">
        <f t="shared" si="4"/>
        <v/>
      </c>
      <c r="U15" s="3"/>
      <c r="V15" s="29"/>
      <c r="W15" s="79" t="str">
        <f t="shared" si="2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30">
        <v>7</v>
      </c>
      <c r="C16" s="31" t="s">
        <v>319</v>
      </c>
      <c r="D16" s="32" t="s">
        <v>320</v>
      </c>
      <c r="E16" s="33" t="s">
        <v>321</v>
      </c>
      <c r="F16" s="34" t="s">
        <v>322</v>
      </c>
      <c r="G16" s="31" t="s">
        <v>323</v>
      </c>
      <c r="H16" s="35">
        <v>8</v>
      </c>
      <c r="I16" s="35">
        <v>6</v>
      </c>
      <c r="J16" s="35">
        <v>9</v>
      </c>
      <c r="K16" s="35" t="s">
        <v>28</v>
      </c>
      <c r="L16" s="42"/>
      <c r="M16" s="42"/>
      <c r="N16" s="42"/>
      <c r="O16" s="86"/>
      <c r="P16" s="37">
        <v>7</v>
      </c>
      <c r="Q16" s="38">
        <f t="shared" si="3"/>
        <v>7.1</v>
      </c>
      <c r="R16" s="39" t="str">
        <f t="shared" si="0"/>
        <v>B</v>
      </c>
      <c r="S16" s="40" t="str">
        <f t="shared" si="1"/>
        <v>Khá</v>
      </c>
      <c r="T16" s="41" t="str">
        <f t="shared" si="4"/>
        <v/>
      </c>
      <c r="U16" s="3"/>
      <c r="V16" s="29"/>
      <c r="W16" s="79" t="str">
        <f t="shared" si="2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30">
        <v>8</v>
      </c>
      <c r="C17" s="31" t="s">
        <v>324</v>
      </c>
      <c r="D17" s="32" t="s">
        <v>325</v>
      </c>
      <c r="E17" s="33" t="s">
        <v>326</v>
      </c>
      <c r="F17" s="34" t="s">
        <v>327</v>
      </c>
      <c r="G17" s="31" t="s">
        <v>328</v>
      </c>
      <c r="H17" s="35">
        <v>8</v>
      </c>
      <c r="I17" s="35">
        <v>8</v>
      </c>
      <c r="J17" s="35">
        <v>7</v>
      </c>
      <c r="K17" s="35" t="s">
        <v>28</v>
      </c>
      <c r="L17" s="42"/>
      <c r="M17" s="42"/>
      <c r="N17" s="42"/>
      <c r="O17" s="86"/>
      <c r="P17" s="37">
        <v>8</v>
      </c>
      <c r="Q17" s="38">
        <f t="shared" si="3"/>
        <v>7.9</v>
      </c>
      <c r="R17" s="39" t="str">
        <f t="shared" si="0"/>
        <v>B</v>
      </c>
      <c r="S17" s="40" t="str">
        <f t="shared" si="1"/>
        <v>Khá</v>
      </c>
      <c r="T17" s="41" t="str">
        <f t="shared" si="4"/>
        <v/>
      </c>
      <c r="U17" s="3"/>
      <c r="V17" s="29"/>
      <c r="W17" s="79" t="str">
        <f t="shared" si="2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30">
        <v>9</v>
      </c>
      <c r="C18" s="31" t="s">
        <v>329</v>
      </c>
      <c r="D18" s="32" t="s">
        <v>112</v>
      </c>
      <c r="E18" s="33" t="s">
        <v>166</v>
      </c>
      <c r="F18" s="34" t="s">
        <v>330</v>
      </c>
      <c r="G18" s="31" t="s">
        <v>64</v>
      </c>
      <c r="H18" s="35">
        <v>8</v>
      </c>
      <c r="I18" s="35">
        <v>8</v>
      </c>
      <c r="J18" s="35">
        <v>8</v>
      </c>
      <c r="K18" s="35" t="s">
        <v>28</v>
      </c>
      <c r="L18" s="42"/>
      <c r="M18" s="42"/>
      <c r="N18" s="42"/>
      <c r="O18" s="86"/>
      <c r="P18" s="37">
        <v>7</v>
      </c>
      <c r="Q18" s="38">
        <f t="shared" si="3"/>
        <v>7.4</v>
      </c>
      <c r="R18" s="39" t="str">
        <f t="shared" si="0"/>
        <v>B</v>
      </c>
      <c r="S18" s="40" t="str">
        <f t="shared" si="1"/>
        <v>Khá</v>
      </c>
      <c r="T18" s="41" t="str">
        <f t="shared" si="4"/>
        <v/>
      </c>
      <c r="U18" s="3"/>
      <c r="V18" s="29"/>
      <c r="W18" s="79" t="str">
        <f t="shared" si="2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30">
        <v>10</v>
      </c>
      <c r="C19" s="31" t="s">
        <v>172</v>
      </c>
      <c r="D19" s="32" t="s">
        <v>173</v>
      </c>
      <c r="E19" s="33" t="s">
        <v>174</v>
      </c>
      <c r="F19" s="34" t="s">
        <v>63</v>
      </c>
      <c r="G19" s="31" t="s">
        <v>64</v>
      </c>
      <c r="H19" s="35">
        <v>6</v>
      </c>
      <c r="I19" s="35">
        <v>7</v>
      </c>
      <c r="J19" s="35">
        <v>9</v>
      </c>
      <c r="K19" s="35" t="s">
        <v>28</v>
      </c>
      <c r="L19" s="42"/>
      <c r="M19" s="42"/>
      <c r="N19" s="42"/>
      <c r="O19" s="86"/>
      <c r="P19" s="37">
        <v>9</v>
      </c>
      <c r="Q19" s="38">
        <f t="shared" si="3"/>
        <v>8.3000000000000007</v>
      </c>
      <c r="R19" s="39" t="str">
        <f t="shared" si="0"/>
        <v>B+</v>
      </c>
      <c r="S19" s="40" t="str">
        <f t="shared" si="1"/>
        <v>Khá</v>
      </c>
      <c r="T19" s="41" t="str">
        <f t="shared" si="4"/>
        <v/>
      </c>
      <c r="U19" s="3"/>
      <c r="V19" s="29"/>
      <c r="W19" s="79" t="str">
        <f t="shared" si="2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30">
        <v>11</v>
      </c>
      <c r="C20" s="31" t="s">
        <v>331</v>
      </c>
      <c r="D20" s="32" t="s">
        <v>112</v>
      </c>
      <c r="E20" s="33" t="s">
        <v>174</v>
      </c>
      <c r="F20" s="34" t="s">
        <v>332</v>
      </c>
      <c r="G20" s="31" t="s">
        <v>318</v>
      </c>
      <c r="H20" s="35">
        <v>8</v>
      </c>
      <c r="I20" s="35">
        <v>7</v>
      </c>
      <c r="J20" s="35">
        <v>9</v>
      </c>
      <c r="K20" s="35" t="s">
        <v>28</v>
      </c>
      <c r="L20" s="42"/>
      <c r="M20" s="42"/>
      <c r="N20" s="42"/>
      <c r="O20" s="86"/>
      <c r="P20" s="37">
        <v>7</v>
      </c>
      <c r="Q20" s="38">
        <f t="shared" si="3"/>
        <v>7.3</v>
      </c>
      <c r="R20" s="39" t="str">
        <f t="shared" si="0"/>
        <v>B</v>
      </c>
      <c r="S20" s="40" t="str">
        <f t="shared" si="1"/>
        <v>Khá</v>
      </c>
      <c r="T20" s="41" t="str">
        <f t="shared" si="4"/>
        <v/>
      </c>
      <c r="U20" s="3"/>
      <c r="V20" s="29"/>
      <c r="W20" s="79" t="str">
        <f t="shared" si="2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30">
        <v>12</v>
      </c>
      <c r="C21" s="31" t="s">
        <v>333</v>
      </c>
      <c r="D21" s="32" t="s">
        <v>334</v>
      </c>
      <c r="E21" s="33" t="s">
        <v>335</v>
      </c>
      <c r="F21" s="34" t="s">
        <v>336</v>
      </c>
      <c r="G21" s="31" t="s">
        <v>64</v>
      </c>
      <c r="H21" s="35">
        <v>8</v>
      </c>
      <c r="I21" s="35">
        <v>7</v>
      </c>
      <c r="J21" s="35">
        <v>8</v>
      </c>
      <c r="K21" s="35" t="s">
        <v>28</v>
      </c>
      <c r="L21" s="42"/>
      <c r="M21" s="42"/>
      <c r="N21" s="42"/>
      <c r="O21" s="86"/>
      <c r="P21" s="37">
        <v>7</v>
      </c>
      <c r="Q21" s="38">
        <f t="shared" si="3"/>
        <v>7.2</v>
      </c>
      <c r="R21" s="39" t="str">
        <f t="shared" si="0"/>
        <v>B</v>
      </c>
      <c r="S21" s="40" t="str">
        <f t="shared" si="1"/>
        <v>Khá</v>
      </c>
      <c r="T21" s="41" t="str">
        <f t="shared" si="4"/>
        <v/>
      </c>
      <c r="U21" s="3"/>
      <c r="V21" s="29"/>
      <c r="W21" s="79" t="str">
        <f t="shared" si="2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30">
        <v>13</v>
      </c>
      <c r="C22" s="31" t="s">
        <v>337</v>
      </c>
      <c r="D22" s="32" t="s">
        <v>338</v>
      </c>
      <c r="E22" s="33" t="s">
        <v>339</v>
      </c>
      <c r="F22" s="34" t="s">
        <v>340</v>
      </c>
      <c r="G22" s="31" t="s">
        <v>341</v>
      </c>
      <c r="H22" s="35">
        <v>8</v>
      </c>
      <c r="I22" s="35">
        <v>6</v>
      </c>
      <c r="J22" s="35">
        <v>8</v>
      </c>
      <c r="K22" s="35" t="s">
        <v>28</v>
      </c>
      <c r="L22" s="42"/>
      <c r="M22" s="42"/>
      <c r="N22" s="42"/>
      <c r="O22" s="86"/>
      <c r="P22" s="37">
        <v>7</v>
      </c>
      <c r="Q22" s="38">
        <f t="shared" si="3"/>
        <v>7</v>
      </c>
      <c r="R22" s="39" t="str">
        <f t="shared" si="0"/>
        <v>B</v>
      </c>
      <c r="S22" s="40" t="str">
        <f t="shared" si="1"/>
        <v>Khá</v>
      </c>
      <c r="T22" s="41" t="str">
        <f t="shared" si="4"/>
        <v/>
      </c>
      <c r="U22" s="3"/>
      <c r="V22" s="29"/>
      <c r="W22" s="79" t="str">
        <f t="shared" si="2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30">
        <v>14</v>
      </c>
      <c r="C23" s="31" t="s">
        <v>342</v>
      </c>
      <c r="D23" s="32" t="s">
        <v>343</v>
      </c>
      <c r="E23" s="33" t="s">
        <v>181</v>
      </c>
      <c r="F23" s="34" t="s">
        <v>344</v>
      </c>
      <c r="G23" s="31" t="s">
        <v>168</v>
      </c>
      <c r="H23" s="35">
        <v>8</v>
      </c>
      <c r="I23" s="35">
        <v>7</v>
      </c>
      <c r="J23" s="35">
        <v>8</v>
      </c>
      <c r="K23" s="35" t="s">
        <v>28</v>
      </c>
      <c r="L23" s="42"/>
      <c r="M23" s="42"/>
      <c r="N23" s="42"/>
      <c r="O23" s="86"/>
      <c r="P23" s="37">
        <v>7</v>
      </c>
      <c r="Q23" s="38">
        <f t="shared" si="3"/>
        <v>7.2</v>
      </c>
      <c r="R23" s="39" t="str">
        <f t="shared" si="0"/>
        <v>B</v>
      </c>
      <c r="S23" s="40" t="str">
        <f t="shared" si="1"/>
        <v>Khá</v>
      </c>
      <c r="T23" s="41" t="str">
        <f t="shared" si="4"/>
        <v/>
      </c>
      <c r="U23" s="3"/>
      <c r="V23" s="29"/>
      <c r="W23" s="79" t="str">
        <f t="shared" si="2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30">
        <v>15</v>
      </c>
      <c r="C24" s="31" t="s">
        <v>82</v>
      </c>
      <c r="D24" s="32" t="s">
        <v>83</v>
      </c>
      <c r="E24" s="33" t="s">
        <v>84</v>
      </c>
      <c r="F24" s="34" t="s">
        <v>85</v>
      </c>
      <c r="G24" s="31" t="s">
        <v>64</v>
      </c>
      <c r="H24" s="35">
        <v>7</v>
      </c>
      <c r="I24" s="35">
        <v>7</v>
      </c>
      <c r="J24" s="35">
        <v>9</v>
      </c>
      <c r="K24" s="35" t="s">
        <v>28</v>
      </c>
      <c r="L24" s="42"/>
      <c r="M24" s="42"/>
      <c r="N24" s="42"/>
      <c r="O24" s="86"/>
      <c r="P24" s="37">
        <v>7</v>
      </c>
      <c r="Q24" s="38">
        <f t="shared" si="3"/>
        <v>7.2</v>
      </c>
      <c r="R24" s="39" t="str">
        <f t="shared" si="0"/>
        <v>B</v>
      </c>
      <c r="S24" s="40" t="str">
        <f t="shared" si="1"/>
        <v>Khá</v>
      </c>
      <c r="T24" s="41" t="str">
        <f t="shared" si="4"/>
        <v/>
      </c>
      <c r="U24" s="3"/>
      <c r="V24" s="29"/>
      <c r="W24" s="79" t="str">
        <f t="shared" si="2"/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30">
        <v>16</v>
      </c>
      <c r="C25" s="31" t="s">
        <v>187</v>
      </c>
      <c r="D25" s="32" t="s">
        <v>188</v>
      </c>
      <c r="E25" s="33" t="s">
        <v>189</v>
      </c>
      <c r="F25" s="34" t="s">
        <v>190</v>
      </c>
      <c r="G25" s="31" t="s">
        <v>64</v>
      </c>
      <c r="H25" s="35">
        <v>8</v>
      </c>
      <c r="I25" s="35">
        <v>8</v>
      </c>
      <c r="J25" s="35">
        <v>9</v>
      </c>
      <c r="K25" s="35" t="s">
        <v>28</v>
      </c>
      <c r="L25" s="42"/>
      <c r="M25" s="42"/>
      <c r="N25" s="42"/>
      <c r="O25" s="86"/>
      <c r="P25" s="37">
        <v>7</v>
      </c>
      <c r="Q25" s="38">
        <f t="shared" si="3"/>
        <v>7.5</v>
      </c>
      <c r="R25" s="39" t="str">
        <f t="shared" si="0"/>
        <v>B</v>
      </c>
      <c r="S25" s="40" t="str">
        <f t="shared" si="1"/>
        <v>Khá</v>
      </c>
      <c r="T25" s="41" t="str">
        <f t="shared" si="4"/>
        <v/>
      </c>
      <c r="U25" s="3"/>
      <c r="V25" s="29"/>
      <c r="W25" s="79" t="str">
        <f t="shared" si="2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30">
        <v>17</v>
      </c>
      <c r="C26" s="31" t="s">
        <v>345</v>
      </c>
      <c r="D26" s="32" t="s">
        <v>346</v>
      </c>
      <c r="E26" s="33" t="s">
        <v>193</v>
      </c>
      <c r="F26" s="34" t="s">
        <v>347</v>
      </c>
      <c r="G26" s="31" t="s">
        <v>168</v>
      </c>
      <c r="H26" s="35">
        <v>8</v>
      </c>
      <c r="I26" s="35">
        <v>7</v>
      </c>
      <c r="J26" s="35">
        <v>8</v>
      </c>
      <c r="K26" s="35" t="s">
        <v>28</v>
      </c>
      <c r="L26" s="42"/>
      <c r="M26" s="42"/>
      <c r="N26" s="42"/>
      <c r="O26" s="86"/>
      <c r="P26" s="37">
        <v>8</v>
      </c>
      <c r="Q26" s="38">
        <f t="shared" si="3"/>
        <v>7.8</v>
      </c>
      <c r="R26" s="39" t="str">
        <f t="shared" si="0"/>
        <v>B</v>
      </c>
      <c r="S26" s="40" t="str">
        <f t="shared" si="1"/>
        <v>Khá</v>
      </c>
      <c r="T26" s="41" t="str">
        <f t="shared" si="4"/>
        <v/>
      </c>
      <c r="U26" s="3"/>
      <c r="V26" s="29"/>
      <c r="W26" s="79" t="str">
        <f t="shared" si="2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30">
        <v>18</v>
      </c>
      <c r="C27" s="31" t="s">
        <v>191</v>
      </c>
      <c r="D27" s="32" t="s">
        <v>192</v>
      </c>
      <c r="E27" s="33" t="s">
        <v>193</v>
      </c>
      <c r="F27" s="34" t="s">
        <v>194</v>
      </c>
      <c r="G27" s="31" t="s">
        <v>64</v>
      </c>
      <c r="H27" s="35">
        <v>8</v>
      </c>
      <c r="I27" s="35">
        <v>8</v>
      </c>
      <c r="J27" s="35">
        <v>9</v>
      </c>
      <c r="K27" s="35" t="s">
        <v>28</v>
      </c>
      <c r="L27" s="42"/>
      <c r="M27" s="42"/>
      <c r="N27" s="42"/>
      <c r="O27" s="86"/>
      <c r="P27" s="37">
        <v>7</v>
      </c>
      <c r="Q27" s="38">
        <f t="shared" si="3"/>
        <v>7.5</v>
      </c>
      <c r="R27" s="39" t="str">
        <f t="shared" si="0"/>
        <v>B</v>
      </c>
      <c r="S27" s="40" t="str">
        <f t="shared" si="1"/>
        <v>Khá</v>
      </c>
      <c r="T27" s="41" t="str">
        <f t="shared" si="4"/>
        <v/>
      </c>
      <c r="U27" s="3"/>
      <c r="V27" s="29"/>
      <c r="W27" s="79" t="str">
        <f t="shared" si="2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30">
        <v>19</v>
      </c>
      <c r="C28" s="31" t="s">
        <v>203</v>
      </c>
      <c r="D28" s="32" t="s">
        <v>204</v>
      </c>
      <c r="E28" s="33" t="s">
        <v>205</v>
      </c>
      <c r="F28" s="34" t="s">
        <v>206</v>
      </c>
      <c r="G28" s="31" t="s">
        <v>64</v>
      </c>
      <c r="H28" s="35">
        <v>9</v>
      </c>
      <c r="I28" s="35">
        <v>8</v>
      </c>
      <c r="J28" s="35">
        <v>8</v>
      </c>
      <c r="K28" s="35" t="s">
        <v>28</v>
      </c>
      <c r="L28" s="42"/>
      <c r="M28" s="42"/>
      <c r="N28" s="42"/>
      <c r="O28" s="86"/>
      <c r="P28" s="37">
        <v>8</v>
      </c>
      <c r="Q28" s="38">
        <f t="shared" si="3"/>
        <v>8.1</v>
      </c>
      <c r="R28" s="39" t="str">
        <f t="shared" si="0"/>
        <v>B+</v>
      </c>
      <c r="S28" s="40" t="str">
        <f t="shared" si="1"/>
        <v>Khá</v>
      </c>
      <c r="T28" s="41" t="str">
        <f t="shared" si="4"/>
        <v/>
      </c>
      <c r="U28" s="3"/>
      <c r="V28" s="29"/>
      <c r="W28" s="79" t="str">
        <f t="shared" si="2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30">
        <v>20</v>
      </c>
      <c r="C29" s="31" t="s">
        <v>348</v>
      </c>
      <c r="D29" s="32" t="s">
        <v>349</v>
      </c>
      <c r="E29" s="33" t="s">
        <v>350</v>
      </c>
      <c r="F29" s="34" t="s">
        <v>223</v>
      </c>
      <c r="G29" s="31" t="s">
        <v>351</v>
      </c>
      <c r="H29" s="35">
        <v>8</v>
      </c>
      <c r="I29" s="35">
        <v>6</v>
      </c>
      <c r="J29" s="35">
        <v>5</v>
      </c>
      <c r="K29" s="35" t="s">
        <v>28</v>
      </c>
      <c r="L29" s="42"/>
      <c r="M29" s="42"/>
      <c r="N29" s="42"/>
      <c r="O29" s="86"/>
      <c r="P29" s="37">
        <v>5</v>
      </c>
      <c r="Q29" s="38">
        <f t="shared" si="3"/>
        <v>5.5</v>
      </c>
      <c r="R29" s="39" t="str">
        <f t="shared" si="0"/>
        <v>C</v>
      </c>
      <c r="S29" s="40" t="str">
        <f t="shared" si="1"/>
        <v>Trung bình</v>
      </c>
      <c r="T29" s="41" t="str">
        <f t="shared" si="4"/>
        <v/>
      </c>
      <c r="U29" s="3"/>
      <c r="V29" s="29"/>
      <c r="W29" s="79" t="str">
        <f t="shared" si="2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30">
        <v>21</v>
      </c>
      <c r="C30" s="31" t="s">
        <v>352</v>
      </c>
      <c r="D30" s="32" t="s">
        <v>353</v>
      </c>
      <c r="E30" s="33" t="s">
        <v>354</v>
      </c>
      <c r="F30" s="34" t="s">
        <v>355</v>
      </c>
      <c r="G30" s="31" t="s">
        <v>356</v>
      </c>
      <c r="H30" s="35">
        <v>7</v>
      </c>
      <c r="I30" s="35">
        <v>8</v>
      </c>
      <c r="J30" s="35">
        <v>7</v>
      </c>
      <c r="K30" s="35" t="s">
        <v>28</v>
      </c>
      <c r="L30" s="42"/>
      <c r="M30" s="42"/>
      <c r="N30" s="42"/>
      <c r="O30" s="86"/>
      <c r="P30" s="37">
        <v>7</v>
      </c>
      <c r="Q30" s="38">
        <f t="shared" si="3"/>
        <v>7.2</v>
      </c>
      <c r="R30" s="39" t="str">
        <f t="shared" si="0"/>
        <v>B</v>
      </c>
      <c r="S30" s="40" t="str">
        <f t="shared" si="1"/>
        <v>Khá</v>
      </c>
      <c r="T30" s="41" t="str">
        <f t="shared" si="4"/>
        <v/>
      </c>
      <c r="U30" s="3"/>
      <c r="V30" s="29"/>
      <c r="W30" s="79" t="str">
        <f t="shared" si="2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30">
        <v>22</v>
      </c>
      <c r="C31" s="31" t="s">
        <v>237</v>
      </c>
      <c r="D31" s="32" t="s">
        <v>238</v>
      </c>
      <c r="E31" s="33" t="s">
        <v>98</v>
      </c>
      <c r="F31" s="34" t="s">
        <v>239</v>
      </c>
      <c r="G31" s="31" t="s">
        <v>64</v>
      </c>
      <c r="H31" s="35">
        <v>8</v>
      </c>
      <c r="I31" s="35">
        <v>7</v>
      </c>
      <c r="J31" s="35">
        <v>9</v>
      </c>
      <c r="K31" s="35" t="s">
        <v>28</v>
      </c>
      <c r="L31" s="42"/>
      <c r="M31" s="42"/>
      <c r="N31" s="42"/>
      <c r="O31" s="86"/>
      <c r="P31" s="37">
        <v>9</v>
      </c>
      <c r="Q31" s="38">
        <f t="shared" si="3"/>
        <v>8.5</v>
      </c>
      <c r="R31" s="39" t="str">
        <f t="shared" si="0"/>
        <v>A</v>
      </c>
      <c r="S31" s="40" t="str">
        <f t="shared" si="1"/>
        <v>Giỏi</v>
      </c>
      <c r="T31" s="41" t="str">
        <f t="shared" si="4"/>
        <v/>
      </c>
      <c r="U31" s="3"/>
      <c r="V31" s="29"/>
      <c r="W31" s="79" t="str">
        <f t="shared" si="2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30">
        <v>23</v>
      </c>
      <c r="C32" s="31" t="s">
        <v>96</v>
      </c>
      <c r="D32" s="32" t="s">
        <v>97</v>
      </c>
      <c r="E32" s="33" t="s">
        <v>98</v>
      </c>
      <c r="F32" s="34" t="s">
        <v>99</v>
      </c>
      <c r="G32" s="31" t="s">
        <v>64</v>
      </c>
      <c r="H32" s="35">
        <v>7</v>
      </c>
      <c r="I32" s="35">
        <v>7</v>
      </c>
      <c r="J32" s="35">
        <v>9</v>
      </c>
      <c r="K32" s="35" t="s">
        <v>28</v>
      </c>
      <c r="L32" s="42"/>
      <c r="M32" s="42"/>
      <c r="N32" s="42"/>
      <c r="O32" s="86"/>
      <c r="P32" s="37">
        <v>7</v>
      </c>
      <c r="Q32" s="38">
        <f t="shared" si="3"/>
        <v>7.2</v>
      </c>
      <c r="R32" s="39" t="str">
        <f t="shared" si="0"/>
        <v>B</v>
      </c>
      <c r="S32" s="40" t="str">
        <f t="shared" si="1"/>
        <v>Khá</v>
      </c>
      <c r="T32" s="41" t="str">
        <f t="shared" si="4"/>
        <v/>
      </c>
      <c r="U32" s="3"/>
      <c r="V32" s="29"/>
      <c r="W32" s="79" t="str">
        <f t="shared" si="2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1:38" ht="18.75" customHeight="1">
      <c r="B33" s="30">
        <v>24</v>
      </c>
      <c r="C33" s="31" t="s">
        <v>100</v>
      </c>
      <c r="D33" s="32" t="s">
        <v>101</v>
      </c>
      <c r="E33" s="33" t="s">
        <v>98</v>
      </c>
      <c r="F33" s="34" t="s">
        <v>102</v>
      </c>
      <c r="G33" s="31" t="s">
        <v>64</v>
      </c>
      <c r="H33" s="35">
        <v>8</v>
      </c>
      <c r="I33" s="35">
        <v>7</v>
      </c>
      <c r="J33" s="35">
        <v>8</v>
      </c>
      <c r="K33" s="35" t="s">
        <v>28</v>
      </c>
      <c r="L33" s="42"/>
      <c r="M33" s="42"/>
      <c r="N33" s="42"/>
      <c r="O33" s="86"/>
      <c r="P33" s="37">
        <v>8</v>
      </c>
      <c r="Q33" s="38">
        <f t="shared" si="3"/>
        <v>7.8</v>
      </c>
      <c r="R33" s="39" t="str">
        <f t="shared" si="0"/>
        <v>B</v>
      </c>
      <c r="S33" s="40" t="str">
        <f t="shared" si="1"/>
        <v>Khá</v>
      </c>
      <c r="T33" s="41" t="str">
        <f t="shared" si="4"/>
        <v/>
      </c>
      <c r="U33" s="3"/>
      <c r="V33" s="29"/>
      <c r="W33" s="79" t="str">
        <f t="shared" si="2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1:38" ht="18.75" customHeight="1">
      <c r="B34" s="30">
        <v>25</v>
      </c>
      <c r="C34" s="31" t="s">
        <v>357</v>
      </c>
      <c r="D34" s="32" t="s">
        <v>358</v>
      </c>
      <c r="E34" s="33" t="s">
        <v>359</v>
      </c>
      <c r="F34" s="34" t="s">
        <v>360</v>
      </c>
      <c r="G34" s="31" t="s">
        <v>361</v>
      </c>
      <c r="H34" s="35">
        <v>7</v>
      </c>
      <c r="I34" s="35">
        <v>5</v>
      </c>
      <c r="J34" s="35">
        <v>6</v>
      </c>
      <c r="K34" s="35" t="s">
        <v>28</v>
      </c>
      <c r="L34" s="42"/>
      <c r="M34" s="42"/>
      <c r="N34" s="42"/>
      <c r="O34" s="86"/>
      <c r="P34" s="37">
        <v>5</v>
      </c>
      <c r="Q34" s="38">
        <f t="shared" si="3"/>
        <v>5.3</v>
      </c>
      <c r="R34" s="39" t="str">
        <f t="shared" si="0"/>
        <v>D+</v>
      </c>
      <c r="S34" s="40" t="str">
        <f t="shared" si="1"/>
        <v>Trung bình yếu</v>
      </c>
      <c r="T34" s="41" t="str">
        <f t="shared" si="4"/>
        <v/>
      </c>
      <c r="U34" s="3"/>
      <c r="V34" s="29"/>
      <c r="W34" s="79" t="str">
        <f t="shared" si="2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1:38" ht="18.75" customHeight="1">
      <c r="B35" s="30">
        <v>26</v>
      </c>
      <c r="C35" s="31" t="s">
        <v>362</v>
      </c>
      <c r="D35" s="32" t="s">
        <v>363</v>
      </c>
      <c r="E35" s="33" t="s">
        <v>364</v>
      </c>
      <c r="F35" s="34" t="s">
        <v>190</v>
      </c>
      <c r="G35" s="31" t="s">
        <v>318</v>
      </c>
      <c r="H35" s="35">
        <v>8</v>
      </c>
      <c r="I35" s="35">
        <v>7</v>
      </c>
      <c r="J35" s="35">
        <v>9</v>
      </c>
      <c r="K35" s="35" t="s">
        <v>28</v>
      </c>
      <c r="L35" s="42"/>
      <c r="M35" s="42"/>
      <c r="N35" s="42"/>
      <c r="O35" s="86"/>
      <c r="P35" s="37">
        <v>8</v>
      </c>
      <c r="Q35" s="38">
        <f t="shared" si="3"/>
        <v>7.9</v>
      </c>
      <c r="R35" s="39" t="str">
        <f t="shared" si="0"/>
        <v>B</v>
      </c>
      <c r="S35" s="40" t="str">
        <f t="shared" si="1"/>
        <v>Khá</v>
      </c>
      <c r="T35" s="41" t="str">
        <f t="shared" si="4"/>
        <v/>
      </c>
      <c r="U35" s="3"/>
      <c r="V35" s="29"/>
      <c r="W35" s="79" t="str">
        <f t="shared" si="2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1:38" ht="18.75" customHeight="1">
      <c r="B36" s="30">
        <v>27</v>
      </c>
      <c r="C36" s="31" t="s">
        <v>365</v>
      </c>
      <c r="D36" s="32" t="s">
        <v>366</v>
      </c>
      <c r="E36" s="33" t="s">
        <v>367</v>
      </c>
      <c r="F36" s="34" t="s">
        <v>368</v>
      </c>
      <c r="G36" s="31" t="s">
        <v>168</v>
      </c>
      <c r="H36" s="35">
        <v>8</v>
      </c>
      <c r="I36" s="35">
        <v>7</v>
      </c>
      <c r="J36" s="35">
        <v>8</v>
      </c>
      <c r="K36" s="35" t="s">
        <v>28</v>
      </c>
      <c r="L36" s="42"/>
      <c r="M36" s="42"/>
      <c r="N36" s="42"/>
      <c r="O36" s="86"/>
      <c r="P36" s="37">
        <v>6</v>
      </c>
      <c r="Q36" s="38">
        <f t="shared" si="3"/>
        <v>6.6</v>
      </c>
      <c r="R36" s="39" t="str">
        <f t="shared" si="0"/>
        <v>C+</v>
      </c>
      <c r="S36" s="40" t="str">
        <f t="shared" si="1"/>
        <v>Trung bình</v>
      </c>
      <c r="T36" s="41" t="str">
        <f t="shared" si="4"/>
        <v/>
      </c>
      <c r="U36" s="3"/>
      <c r="V36" s="29"/>
      <c r="W36" s="79" t="str">
        <f t="shared" si="2"/>
        <v>Đạt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1:38" ht="18.75" customHeight="1">
      <c r="B37" s="30">
        <v>28</v>
      </c>
      <c r="C37" s="31" t="s">
        <v>369</v>
      </c>
      <c r="D37" s="32" t="s">
        <v>370</v>
      </c>
      <c r="E37" s="33" t="s">
        <v>371</v>
      </c>
      <c r="F37" s="34" t="s">
        <v>372</v>
      </c>
      <c r="G37" s="31" t="s">
        <v>168</v>
      </c>
      <c r="H37" s="35">
        <v>8</v>
      </c>
      <c r="I37" s="35">
        <v>7</v>
      </c>
      <c r="J37" s="35">
        <v>8</v>
      </c>
      <c r="K37" s="35" t="s">
        <v>28</v>
      </c>
      <c r="L37" s="42"/>
      <c r="M37" s="42"/>
      <c r="N37" s="42"/>
      <c r="O37" s="86"/>
      <c r="P37" s="37">
        <v>7</v>
      </c>
      <c r="Q37" s="38">
        <f t="shared" si="3"/>
        <v>7.2</v>
      </c>
      <c r="R37" s="39" t="str">
        <f t="shared" si="0"/>
        <v>B</v>
      </c>
      <c r="S37" s="40" t="str">
        <f t="shared" si="1"/>
        <v>Khá</v>
      </c>
      <c r="T37" s="41" t="str">
        <f t="shared" si="4"/>
        <v/>
      </c>
      <c r="U37" s="3"/>
      <c r="V37" s="29"/>
      <c r="W37" s="79" t="str">
        <f t="shared" si="2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1:38" ht="18.75" customHeight="1">
      <c r="B38" s="30">
        <v>29</v>
      </c>
      <c r="C38" s="31" t="s">
        <v>373</v>
      </c>
      <c r="D38" s="32" t="s">
        <v>374</v>
      </c>
      <c r="E38" s="33" t="s">
        <v>375</v>
      </c>
      <c r="F38" s="34" t="s">
        <v>376</v>
      </c>
      <c r="G38" s="31" t="s">
        <v>377</v>
      </c>
      <c r="H38" s="35">
        <v>7</v>
      </c>
      <c r="I38" s="35">
        <v>6</v>
      </c>
      <c r="J38" s="35">
        <v>5</v>
      </c>
      <c r="K38" s="35" t="s">
        <v>28</v>
      </c>
      <c r="L38" s="42"/>
      <c r="M38" s="42"/>
      <c r="N38" s="42"/>
      <c r="O38" s="86"/>
      <c r="P38" s="37">
        <v>6</v>
      </c>
      <c r="Q38" s="38">
        <f t="shared" si="3"/>
        <v>6</v>
      </c>
      <c r="R38" s="39" t="str">
        <f t="shared" si="0"/>
        <v>C</v>
      </c>
      <c r="S38" s="40" t="str">
        <f t="shared" si="1"/>
        <v>Trung bình</v>
      </c>
      <c r="T38" s="41" t="str">
        <f t="shared" si="4"/>
        <v/>
      </c>
      <c r="U38" s="3"/>
      <c r="V38" s="29"/>
      <c r="W38" s="79" t="str">
        <f t="shared" si="2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1:38" ht="18.75" customHeight="1">
      <c r="B39" s="30">
        <v>30</v>
      </c>
      <c r="C39" s="31" t="s">
        <v>378</v>
      </c>
      <c r="D39" s="32" t="s">
        <v>379</v>
      </c>
      <c r="E39" s="33" t="s">
        <v>113</v>
      </c>
      <c r="F39" s="34" t="s">
        <v>380</v>
      </c>
      <c r="G39" s="31" t="s">
        <v>318</v>
      </c>
      <c r="H39" s="35">
        <v>8</v>
      </c>
      <c r="I39" s="35">
        <v>8</v>
      </c>
      <c r="J39" s="35">
        <v>9</v>
      </c>
      <c r="K39" s="35" t="s">
        <v>28</v>
      </c>
      <c r="L39" s="42"/>
      <c r="M39" s="42"/>
      <c r="N39" s="42"/>
      <c r="O39" s="86"/>
      <c r="P39" s="37">
        <v>8</v>
      </c>
      <c r="Q39" s="38">
        <f t="shared" si="3"/>
        <v>8.1</v>
      </c>
      <c r="R39" s="39" t="str">
        <f t="shared" si="0"/>
        <v>B+</v>
      </c>
      <c r="S39" s="40" t="str">
        <f t="shared" si="1"/>
        <v>Khá</v>
      </c>
      <c r="T39" s="41" t="str">
        <f t="shared" si="4"/>
        <v/>
      </c>
      <c r="U39" s="3"/>
      <c r="V39" s="29"/>
      <c r="W39" s="79" t="str">
        <f t="shared" si="2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1:38" ht="18.75" customHeight="1">
      <c r="B40" s="30">
        <v>31</v>
      </c>
      <c r="C40" s="31" t="s">
        <v>283</v>
      </c>
      <c r="D40" s="32" t="s">
        <v>112</v>
      </c>
      <c r="E40" s="33" t="s">
        <v>113</v>
      </c>
      <c r="F40" s="34" t="s">
        <v>284</v>
      </c>
      <c r="G40" s="31" t="s">
        <v>64</v>
      </c>
      <c r="H40" s="35">
        <v>8</v>
      </c>
      <c r="I40" s="35">
        <v>8</v>
      </c>
      <c r="J40" s="35">
        <v>8</v>
      </c>
      <c r="K40" s="35" t="s">
        <v>28</v>
      </c>
      <c r="L40" s="42"/>
      <c r="M40" s="42"/>
      <c r="N40" s="42"/>
      <c r="O40" s="86"/>
      <c r="P40" s="37">
        <v>7</v>
      </c>
      <c r="Q40" s="38">
        <f t="shared" si="3"/>
        <v>7.4</v>
      </c>
      <c r="R40" s="39" t="str">
        <f t="shared" si="0"/>
        <v>B</v>
      </c>
      <c r="S40" s="40" t="str">
        <f t="shared" si="1"/>
        <v>Khá</v>
      </c>
      <c r="T40" s="41" t="str">
        <f t="shared" si="4"/>
        <v/>
      </c>
      <c r="U40" s="3"/>
      <c r="V40" s="29"/>
      <c r="W40" s="79" t="str">
        <f t="shared" si="2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1:38" ht="18.75" customHeight="1">
      <c r="B41" s="30">
        <v>32</v>
      </c>
      <c r="C41" s="31" t="s">
        <v>291</v>
      </c>
      <c r="D41" s="32" t="s">
        <v>292</v>
      </c>
      <c r="E41" s="33" t="s">
        <v>293</v>
      </c>
      <c r="F41" s="34" t="s">
        <v>294</v>
      </c>
      <c r="G41" s="31" t="s">
        <v>64</v>
      </c>
      <c r="H41" s="35">
        <v>8</v>
      </c>
      <c r="I41" s="35">
        <v>7</v>
      </c>
      <c r="J41" s="35">
        <v>9</v>
      </c>
      <c r="K41" s="35" t="s">
        <v>28</v>
      </c>
      <c r="L41" s="42"/>
      <c r="M41" s="42"/>
      <c r="N41" s="42"/>
      <c r="O41" s="86"/>
      <c r="P41" s="37">
        <v>7</v>
      </c>
      <c r="Q41" s="38">
        <f t="shared" si="3"/>
        <v>7.3</v>
      </c>
      <c r="R41" s="39" t="str">
        <f t="shared" si="0"/>
        <v>B</v>
      </c>
      <c r="S41" s="40" t="str">
        <f t="shared" si="1"/>
        <v>Khá</v>
      </c>
      <c r="T41" s="41" t="str">
        <f t="shared" si="4"/>
        <v/>
      </c>
      <c r="U41" s="3"/>
      <c r="V41" s="29"/>
      <c r="W41" s="79" t="str">
        <f t="shared" si="2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1:38" ht="18.75" customHeight="1">
      <c r="B42" s="30">
        <v>33</v>
      </c>
      <c r="C42" s="31" t="s">
        <v>381</v>
      </c>
      <c r="D42" s="32" t="s">
        <v>382</v>
      </c>
      <c r="E42" s="33" t="s">
        <v>307</v>
      </c>
      <c r="F42" s="34" t="s">
        <v>383</v>
      </c>
      <c r="G42" s="31" t="s">
        <v>384</v>
      </c>
      <c r="H42" s="35">
        <v>8</v>
      </c>
      <c r="I42" s="35">
        <v>6</v>
      </c>
      <c r="J42" s="35">
        <v>8</v>
      </c>
      <c r="K42" s="35" t="s">
        <v>28</v>
      </c>
      <c r="L42" s="42"/>
      <c r="M42" s="42"/>
      <c r="N42" s="42"/>
      <c r="O42" s="86"/>
      <c r="P42" s="37">
        <v>7</v>
      </c>
      <c r="Q42" s="38">
        <f t="shared" si="3"/>
        <v>7</v>
      </c>
      <c r="R42" s="39" t="str">
        <f t="shared" si="0"/>
        <v>B</v>
      </c>
      <c r="S42" s="40" t="str">
        <f t="shared" si="1"/>
        <v>Khá</v>
      </c>
      <c r="T42" s="41" t="str">
        <f t="shared" si="4"/>
        <v/>
      </c>
      <c r="U42" s="3"/>
      <c r="V42" s="29"/>
      <c r="W42" s="79" t="str">
        <f t="shared" si="2"/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1:38" ht="9" customHeight="1">
      <c r="A43" s="2"/>
      <c r="B43" s="43"/>
      <c r="C43" s="44"/>
      <c r="D43" s="44"/>
      <c r="E43" s="45"/>
      <c r="F43" s="45"/>
      <c r="G43" s="45"/>
      <c r="H43" s="46"/>
      <c r="I43" s="47"/>
      <c r="J43" s="47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3"/>
    </row>
    <row r="44" spans="1:38" ht="16.8">
      <c r="A44" s="2"/>
      <c r="B44" s="105" t="s">
        <v>29</v>
      </c>
      <c r="C44" s="105"/>
      <c r="D44" s="44"/>
      <c r="E44" s="45"/>
      <c r="F44" s="45"/>
      <c r="G44" s="45"/>
      <c r="H44" s="46"/>
      <c r="I44" s="47"/>
      <c r="J44" s="47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3"/>
    </row>
    <row r="45" spans="1:38" ht="16.5" customHeight="1">
      <c r="A45" s="2"/>
      <c r="B45" s="49" t="s">
        <v>30</v>
      </c>
      <c r="C45" s="49"/>
      <c r="D45" s="50">
        <f>+$Z$8</f>
        <v>33</v>
      </c>
      <c r="E45" s="51" t="s">
        <v>31</v>
      </c>
      <c r="F45" s="94" t="s">
        <v>32</v>
      </c>
      <c r="G45" s="94"/>
      <c r="H45" s="94"/>
      <c r="I45" s="94"/>
      <c r="J45" s="94"/>
      <c r="K45" s="94"/>
      <c r="L45" s="94"/>
      <c r="M45" s="94"/>
      <c r="N45" s="94"/>
      <c r="O45" s="94"/>
      <c r="P45" s="52">
        <f>$Z$8 -COUNTIF($T$9:$T$223,"Vắng") -COUNTIF($T$9:$T$223,"Vắng có phép") - COUNTIF($T$9:$T$223,"Đình chỉ thi") - COUNTIF($T$9:$T$223,"Không đủ ĐKDT")</f>
        <v>33</v>
      </c>
      <c r="Q45" s="52"/>
      <c r="R45" s="52"/>
      <c r="S45" s="53"/>
      <c r="T45" s="54" t="s">
        <v>31</v>
      </c>
      <c r="U45" s="3"/>
    </row>
    <row r="46" spans="1:38" ht="16.5" customHeight="1">
      <c r="A46" s="2"/>
      <c r="B46" s="49" t="s">
        <v>33</v>
      </c>
      <c r="C46" s="49"/>
      <c r="D46" s="50">
        <f>+$AK$8</f>
        <v>33</v>
      </c>
      <c r="E46" s="51" t="s">
        <v>31</v>
      </c>
      <c r="F46" s="94" t="s">
        <v>34</v>
      </c>
      <c r="G46" s="94"/>
      <c r="H46" s="94"/>
      <c r="I46" s="94"/>
      <c r="J46" s="94"/>
      <c r="K46" s="94"/>
      <c r="L46" s="94"/>
      <c r="M46" s="94"/>
      <c r="N46" s="94"/>
      <c r="O46" s="94"/>
      <c r="P46" s="55">
        <f>COUNTIF($T$9:$T$99,"Vắng")</f>
        <v>0</v>
      </c>
      <c r="Q46" s="55"/>
      <c r="R46" s="55"/>
      <c r="S46" s="56"/>
      <c r="T46" s="54" t="s">
        <v>31</v>
      </c>
      <c r="U46" s="3"/>
    </row>
    <row r="47" spans="1:38" ht="16.5" customHeight="1">
      <c r="A47" s="2"/>
      <c r="B47" s="49" t="s">
        <v>48</v>
      </c>
      <c r="C47" s="49"/>
      <c r="D47" s="65">
        <f>COUNTIF(W10:W42,"Học lại")</f>
        <v>0</v>
      </c>
      <c r="E47" s="51" t="s">
        <v>31</v>
      </c>
      <c r="F47" s="94" t="s">
        <v>49</v>
      </c>
      <c r="G47" s="94"/>
      <c r="H47" s="94"/>
      <c r="I47" s="94"/>
      <c r="J47" s="94"/>
      <c r="K47" s="94"/>
      <c r="L47" s="94"/>
      <c r="M47" s="94"/>
      <c r="N47" s="94"/>
      <c r="O47" s="94"/>
      <c r="P47" s="52">
        <f>COUNTIF($T$9:$T$99,"Vắng có phép")</f>
        <v>0</v>
      </c>
      <c r="Q47" s="52"/>
      <c r="R47" s="52"/>
      <c r="S47" s="53"/>
      <c r="T47" s="54" t="s">
        <v>31</v>
      </c>
      <c r="U47" s="3"/>
    </row>
    <row r="48" spans="1:38" ht="3" customHeight="1">
      <c r="A48" s="2"/>
      <c r="B48" s="43"/>
      <c r="C48" s="44"/>
      <c r="D48" s="44"/>
      <c r="E48" s="45"/>
      <c r="F48" s="45"/>
      <c r="G48" s="45"/>
      <c r="H48" s="46"/>
      <c r="I48" s="47"/>
      <c r="J48" s="47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3"/>
    </row>
    <row r="49" spans="1:38">
      <c r="B49" s="87" t="s">
        <v>50</v>
      </c>
      <c r="C49" s="87"/>
      <c r="D49" s="88">
        <f>COUNTIF(W10:W42,"Thi lại")</f>
        <v>0</v>
      </c>
      <c r="E49" s="89" t="s">
        <v>31</v>
      </c>
      <c r="F49" s="3"/>
      <c r="G49" s="3"/>
      <c r="H49" s="3"/>
      <c r="I49" s="3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3"/>
    </row>
    <row r="50" spans="1:38" ht="24.75" customHeight="1">
      <c r="B50" s="87"/>
      <c r="C50" s="87"/>
      <c r="D50" s="88"/>
      <c r="E50" s="89"/>
      <c r="F50" s="3"/>
      <c r="G50" s="3"/>
      <c r="H50" s="3"/>
      <c r="I50" s="3"/>
      <c r="J50" s="97" t="s">
        <v>53</v>
      </c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3"/>
    </row>
    <row r="51" spans="1:38">
      <c r="A51" s="57"/>
      <c r="B51" s="92" t="s">
        <v>35</v>
      </c>
      <c r="C51" s="92"/>
      <c r="D51" s="92"/>
      <c r="E51" s="92"/>
      <c r="F51" s="92"/>
      <c r="G51" s="92"/>
      <c r="H51" s="92"/>
      <c r="I51" s="58"/>
      <c r="J51" s="93" t="s">
        <v>36</v>
      </c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3"/>
    </row>
    <row r="52" spans="1:38" ht="4.5" customHeight="1">
      <c r="A52" s="2"/>
      <c r="B52" s="43"/>
      <c r="C52" s="59"/>
      <c r="D52" s="59"/>
      <c r="E52" s="60"/>
      <c r="F52" s="60"/>
      <c r="G52" s="60"/>
      <c r="H52" s="61"/>
      <c r="I52" s="62"/>
      <c r="J52" s="6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38" s="2" customFormat="1">
      <c r="B53" s="92" t="s">
        <v>37</v>
      </c>
      <c r="C53" s="92"/>
      <c r="D53" s="96" t="s">
        <v>38</v>
      </c>
      <c r="E53" s="96"/>
      <c r="F53" s="96"/>
      <c r="G53" s="96"/>
      <c r="H53" s="96"/>
      <c r="I53" s="62"/>
      <c r="J53" s="62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3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</row>
    <row r="54" spans="1:38" s="2" customForma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</row>
    <row r="55" spans="1:38" s="2" customForma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</row>
    <row r="56" spans="1:38" s="2" customForma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</row>
    <row r="57" spans="1:38" s="2" customForma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</row>
    <row r="59" spans="1:38" s="2" customFormat="1" ht="18" customHeight="1">
      <c r="A59" s="1"/>
      <c r="B59" s="95" t="s">
        <v>485</v>
      </c>
      <c r="C59" s="95"/>
      <c r="D59" s="95" t="s">
        <v>486</v>
      </c>
      <c r="E59" s="95"/>
      <c r="F59" s="95"/>
      <c r="G59" s="95"/>
      <c r="H59" s="95"/>
      <c r="I59" s="95"/>
      <c r="J59" s="95" t="s">
        <v>39</v>
      </c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3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</row>
    <row r="60" spans="1:38" s="2" customFormat="1" ht="4.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</sheetData>
  <sheetProtection formatCells="0" formatColumns="0" formatRows="0" insertColumns="0" insertRows="0" insertHyperlinks="0" deleteColumns="0" deleteRows="0" sort="0" autoFilter="0" pivotTables="0"/>
  <autoFilter ref="A8:AL42">
    <filterColumn colId="3" showButton="0"/>
  </autoFilter>
  <mergeCells count="50">
    <mergeCell ref="B59:C59"/>
    <mergeCell ref="D59:I59"/>
    <mergeCell ref="J59:T59"/>
    <mergeCell ref="J49:T49"/>
    <mergeCell ref="J50:T50"/>
    <mergeCell ref="B51:H51"/>
    <mergeCell ref="J51:T51"/>
    <mergeCell ref="B53:C53"/>
    <mergeCell ref="D53:H53"/>
    <mergeCell ref="T7:T9"/>
    <mergeCell ref="B9:G9"/>
    <mergeCell ref="B44:C44"/>
    <mergeCell ref="F45:O45"/>
    <mergeCell ref="F46:O46"/>
    <mergeCell ref="F47:O4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I4:AJ6"/>
    <mergeCell ref="AK4:AL6"/>
    <mergeCell ref="B5:C5"/>
    <mergeCell ref="G5:O5"/>
    <mergeCell ref="P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B1:G1"/>
    <mergeCell ref="H1:T1"/>
    <mergeCell ref="B2:G2"/>
    <mergeCell ref="H2:T2"/>
    <mergeCell ref="B4:C4"/>
    <mergeCell ref="D4:O4"/>
    <mergeCell ref="P4:T4"/>
  </mergeCells>
  <conditionalFormatting sqref="H10:N42 P10:P42">
    <cfRule type="cellIs" dxfId="10" priority="4" operator="greaterThan">
      <formula>10</formula>
    </cfRule>
  </conditionalFormatting>
  <conditionalFormatting sqref="O1:O1048576">
    <cfRule type="duplicateValues" dxfId="9" priority="3"/>
  </conditionalFormatting>
  <conditionalFormatting sqref="C1:C58 C60:C1048576">
    <cfRule type="duplicateValues" dxfId="8" priority="2"/>
  </conditionalFormatting>
  <conditionalFormatting sqref="C59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47 W10:W42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2"/>
  <sheetViews>
    <sheetView workbookViewId="0">
      <pane ySplit="3" topLeftCell="A28" activePane="bottomLeft" state="frozen"/>
      <selection activeCell="G3" sqref="G3"/>
      <selection pane="bottomLeft" activeCell="A43" sqref="A43:XFD52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1.7265625" style="1" bestFit="1" customWidth="1"/>
    <col min="5" max="5" width="7.26953125" style="1" customWidth="1"/>
    <col min="6" max="6" width="9.36328125" style="1" hidden="1" customWidth="1"/>
    <col min="7" max="7" width="11.1796875" style="1" bestFit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2:38" ht="27.75" customHeight="1">
      <c r="B1" s="119" t="s">
        <v>0</v>
      </c>
      <c r="C1" s="119"/>
      <c r="D1" s="119"/>
      <c r="E1" s="119"/>
      <c r="F1" s="119"/>
      <c r="G1" s="119"/>
      <c r="H1" s="120" t="s">
        <v>484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25.5" customHeight="1">
      <c r="B2" s="121" t="s">
        <v>1</v>
      </c>
      <c r="C2" s="121"/>
      <c r="D2" s="121"/>
      <c r="E2" s="121"/>
      <c r="F2" s="121"/>
      <c r="G2" s="121"/>
      <c r="H2" s="122" t="s">
        <v>54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09" t="s">
        <v>2</v>
      </c>
      <c r="C4" s="109"/>
      <c r="D4" s="123" t="s">
        <v>483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51</v>
      </c>
      <c r="Q4" s="117"/>
      <c r="R4" s="117"/>
      <c r="S4" s="117"/>
      <c r="T4" s="117"/>
      <c r="W4" s="67"/>
      <c r="X4" s="98" t="s">
        <v>47</v>
      </c>
      <c r="Y4" s="98" t="s">
        <v>8</v>
      </c>
      <c r="Z4" s="98" t="s">
        <v>46</v>
      </c>
      <c r="AA4" s="98" t="s">
        <v>45</v>
      </c>
      <c r="AB4" s="98"/>
      <c r="AC4" s="98"/>
      <c r="AD4" s="98"/>
      <c r="AE4" s="98" t="s">
        <v>44</v>
      </c>
      <c r="AF4" s="98"/>
      <c r="AG4" s="98" t="s">
        <v>42</v>
      </c>
      <c r="AH4" s="98"/>
      <c r="AI4" s="98" t="s">
        <v>43</v>
      </c>
      <c r="AJ4" s="98"/>
      <c r="AK4" s="98" t="s">
        <v>41</v>
      </c>
      <c r="AL4" s="98"/>
    </row>
    <row r="5" spans="2:38" ht="17.25" customHeight="1">
      <c r="B5" s="108" t="s">
        <v>3</v>
      </c>
      <c r="C5" s="108"/>
      <c r="D5" s="9"/>
      <c r="G5" s="118" t="s">
        <v>52</v>
      </c>
      <c r="H5" s="118"/>
      <c r="I5" s="118"/>
      <c r="J5" s="118"/>
      <c r="K5" s="118"/>
      <c r="L5" s="118"/>
      <c r="M5" s="118"/>
      <c r="N5" s="118"/>
      <c r="O5" s="118"/>
      <c r="P5" s="118" t="s">
        <v>40</v>
      </c>
      <c r="Q5" s="118"/>
      <c r="R5" s="118"/>
      <c r="S5" s="118"/>
      <c r="T5" s="118"/>
      <c r="W5" s="67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W6" s="67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44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06" t="s">
        <v>13</v>
      </c>
      <c r="M7" s="106" t="s">
        <v>14</v>
      </c>
      <c r="N7" s="106" t="s">
        <v>15</v>
      </c>
      <c r="O7" s="107" t="s">
        <v>16</v>
      </c>
      <c r="P7" s="106" t="s">
        <v>17</v>
      </c>
      <c r="Q7" s="99" t="s">
        <v>18</v>
      </c>
      <c r="R7" s="106" t="s">
        <v>19</v>
      </c>
      <c r="S7" s="99" t="s">
        <v>20</v>
      </c>
      <c r="T7" s="99" t="s">
        <v>21</v>
      </c>
      <c r="W7" s="67"/>
      <c r="X7" s="98"/>
      <c r="Y7" s="98"/>
      <c r="Z7" s="98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V8" s="12"/>
      <c r="W8" s="67"/>
      <c r="X8" s="72" t="str">
        <f>+D4</f>
        <v>Kỹ năng thuyết trình</v>
      </c>
      <c r="Y8" s="73" t="str">
        <f>+P4</f>
        <v>Nhóm:  01</v>
      </c>
      <c r="Z8" s="74">
        <f>+$AI$8+$AK$8+$AG$8</f>
        <v>15</v>
      </c>
      <c r="AA8" s="68">
        <f>COUNTIF($T$9:$T$74,"Khiển trách")</f>
        <v>0</v>
      </c>
      <c r="AB8" s="68">
        <f>COUNTIF($T$9:$T$74,"Cảnh cáo")</f>
        <v>0</v>
      </c>
      <c r="AC8" s="68">
        <f>COUNTIF($T$9:$T$74,"Đình chỉ thi")</f>
        <v>0</v>
      </c>
      <c r="AD8" s="75">
        <f>+($AA$8+$AB$8+$AC$8)/$Z$8*100%</f>
        <v>0</v>
      </c>
      <c r="AE8" s="68">
        <f>SUM(COUNTIF($T$9:$T$72,"Vắng"),COUNTIF($T$9:$T$72,"Vắng có phép"))</f>
        <v>0</v>
      </c>
      <c r="AF8" s="76">
        <f>+$AE$8/$Z$8</f>
        <v>0</v>
      </c>
      <c r="AG8" s="77">
        <f>COUNTIF($W$9:$W$72,"Thi lại")</f>
        <v>0</v>
      </c>
      <c r="AH8" s="76">
        <f>+$AG$8/$Z$8</f>
        <v>0</v>
      </c>
      <c r="AI8" s="77">
        <f>COUNTIF($W$9:$W$73,"Học lại")</f>
        <v>2</v>
      </c>
      <c r="AJ8" s="76">
        <f>+$AI$8/$Z$8</f>
        <v>0.13333333333333333</v>
      </c>
      <c r="AK8" s="68">
        <f>COUNTIF($W$10:$W$73,"Đạt")</f>
        <v>13</v>
      </c>
      <c r="AL8" s="75">
        <f>+$AK$8/$Z$8</f>
        <v>0.8666666666666667</v>
      </c>
    </row>
    <row r="9" spans="2:38" ht="14.25" customHeight="1">
      <c r="B9" s="102" t="s">
        <v>27</v>
      </c>
      <c r="C9" s="103"/>
      <c r="D9" s="103"/>
      <c r="E9" s="103"/>
      <c r="F9" s="103"/>
      <c r="G9" s="104"/>
      <c r="H9" s="13">
        <v>10</v>
      </c>
      <c r="I9" s="13">
        <v>20</v>
      </c>
      <c r="J9" s="14">
        <v>10</v>
      </c>
      <c r="K9" s="13"/>
      <c r="L9" s="15"/>
      <c r="M9" s="16"/>
      <c r="N9" s="16"/>
      <c r="O9" s="17"/>
      <c r="P9" s="64">
        <f>100-(H9+I9+J9+K9)</f>
        <v>60</v>
      </c>
      <c r="Q9" s="100"/>
      <c r="R9" s="18"/>
      <c r="S9" s="18"/>
      <c r="T9" s="10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9">
        <v>1</v>
      </c>
      <c r="C10" s="20" t="s">
        <v>56</v>
      </c>
      <c r="D10" s="21" t="s">
        <v>57</v>
      </c>
      <c r="E10" s="22" t="s">
        <v>58</v>
      </c>
      <c r="F10" s="23" t="s">
        <v>59</v>
      </c>
      <c r="G10" s="20" t="s">
        <v>60</v>
      </c>
      <c r="H10" s="24">
        <v>7</v>
      </c>
      <c r="I10" s="24">
        <v>7.5</v>
      </c>
      <c r="J10" s="24">
        <v>8.5</v>
      </c>
      <c r="K10" s="24" t="s">
        <v>28</v>
      </c>
      <c r="L10" s="25"/>
      <c r="M10" s="25"/>
      <c r="N10" s="25"/>
      <c r="O10" s="85"/>
      <c r="P10" s="26">
        <v>8.5</v>
      </c>
      <c r="Q10" s="27">
        <f>ROUND(SUMPRODUCT(H10:P10,$H$9:$P$9)/100,1)</f>
        <v>8.1999999999999993</v>
      </c>
      <c r="R10" s="28" t="str">
        <f t="shared" ref="R10:R24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8" t="str">
        <f t="shared" ref="S10:S24" si="1">IF($Q10&lt;4,"Kém",IF(AND($Q10&gt;=4,$Q10&lt;=5.4),"Trung bình yếu",IF(AND($Q10&gt;=5.5,$Q10&lt;=6.9),"Trung bình",IF(AND($Q10&gt;=7,$Q10&lt;=8.4),"Khá",IF(AND($Q10&gt;=8.5,$Q10&lt;=10),"Giỏi","")))))</f>
        <v>Khá</v>
      </c>
      <c r="T10" s="90" t="str">
        <f>+IF(OR($H10=0,$I10=0,$J10=0,$K10=0),"Không đủ ĐKDT","")</f>
        <v/>
      </c>
      <c r="U10" s="3"/>
      <c r="V10" s="29"/>
      <c r="W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30">
        <v>2</v>
      </c>
      <c r="C11" s="31" t="s">
        <v>61</v>
      </c>
      <c r="D11" s="32" t="s">
        <v>62</v>
      </c>
      <c r="E11" s="33" t="s">
        <v>58</v>
      </c>
      <c r="F11" s="34" t="s">
        <v>63</v>
      </c>
      <c r="G11" s="31" t="s">
        <v>64</v>
      </c>
      <c r="H11" s="35">
        <v>8</v>
      </c>
      <c r="I11" s="35">
        <v>8.5</v>
      </c>
      <c r="J11" s="35">
        <v>9</v>
      </c>
      <c r="K11" s="35" t="s">
        <v>28</v>
      </c>
      <c r="L11" s="36"/>
      <c r="M11" s="36"/>
      <c r="N11" s="36"/>
      <c r="O11" s="86"/>
      <c r="P11" s="37">
        <v>8.5</v>
      </c>
      <c r="Q11" s="38">
        <f>ROUND(SUMPRODUCT(H11:P11,$H$9:$P$9)/100,1)</f>
        <v>8.5</v>
      </c>
      <c r="R11" s="39" t="str">
        <f t="shared" si="0"/>
        <v>A</v>
      </c>
      <c r="S11" s="40" t="str">
        <f t="shared" si="1"/>
        <v>Giỏi</v>
      </c>
      <c r="T11" s="41" t="str">
        <f>+IF(OR($H11=0,$I11=0,$J11=0,$K11=0),"Không đủ ĐKDT","")</f>
        <v/>
      </c>
      <c r="U11" s="3"/>
      <c r="V11" s="29"/>
      <c r="W11" s="79" t="str">
        <f t="shared" ref="W11:W2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30">
        <v>3</v>
      </c>
      <c r="C12" s="31" t="s">
        <v>65</v>
      </c>
      <c r="D12" s="32" t="s">
        <v>66</v>
      </c>
      <c r="E12" s="33" t="s">
        <v>67</v>
      </c>
      <c r="F12" s="34" t="s">
        <v>68</v>
      </c>
      <c r="G12" s="31" t="s">
        <v>64</v>
      </c>
      <c r="H12" s="35">
        <v>7</v>
      </c>
      <c r="I12" s="35">
        <v>7</v>
      </c>
      <c r="J12" s="35">
        <v>8</v>
      </c>
      <c r="K12" s="35" t="s">
        <v>28</v>
      </c>
      <c r="L12" s="42"/>
      <c r="M12" s="42"/>
      <c r="N12" s="42"/>
      <c r="O12" s="86"/>
      <c r="P12" s="37">
        <v>8</v>
      </c>
      <c r="Q12" s="38">
        <f t="shared" ref="Q12:Q24" si="3">ROUND(SUMPRODUCT(H12:P12,$H$9:$P$9)/100,1)</f>
        <v>7.7</v>
      </c>
      <c r="R12" s="39" t="str">
        <f t="shared" si="0"/>
        <v>B</v>
      </c>
      <c r="S12" s="40" t="str">
        <f t="shared" si="1"/>
        <v>Khá</v>
      </c>
      <c r="T12" s="41" t="str">
        <f t="shared" ref="T12:T24" si="4">+IF(OR($H12=0,$I12=0,$J12=0,$K12=0),"Không đủ ĐKDT","")</f>
        <v/>
      </c>
      <c r="U12" s="3"/>
      <c r="V12" s="29"/>
      <c r="W12" s="79" t="str">
        <f t="shared" si="2"/>
        <v>Đạt</v>
      </c>
      <c r="X12" s="80"/>
      <c r="Y12" s="80"/>
      <c r="Z12" s="9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30">
        <v>4</v>
      </c>
      <c r="C13" s="31" t="s">
        <v>69</v>
      </c>
      <c r="D13" s="32" t="s">
        <v>70</v>
      </c>
      <c r="E13" s="33" t="s">
        <v>71</v>
      </c>
      <c r="F13" s="34" t="s">
        <v>72</v>
      </c>
      <c r="G13" s="31" t="s">
        <v>73</v>
      </c>
      <c r="H13" s="35">
        <v>0</v>
      </c>
      <c r="I13" s="35">
        <v>0</v>
      </c>
      <c r="J13" s="35">
        <v>0</v>
      </c>
      <c r="K13" s="35" t="s">
        <v>28</v>
      </c>
      <c r="L13" s="42"/>
      <c r="M13" s="42"/>
      <c r="N13" s="42"/>
      <c r="O13" s="86"/>
      <c r="P13" s="37">
        <v>0</v>
      </c>
      <c r="Q13" s="38">
        <f t="shared" si="3"/>
        <v>0</v>
      </c>
      <c r="R13" s="39" t="str">
        <f t="shared" si="0"/>
        <v>F</v>
      </c>
      <c r="S13" s="40" t="str">
        <f t="shared" si="1"/>
        <v>Kém</v>
      </c>
      <c r="T13" s="41" t="str">
        <f t="shared" si="4"/>
        <v>Không đủ ĐKDT</v>
      </c>
      <c r="U13" s="3"/>
      <c r="V13" s="29"/>
      <c r="W13" s="79" t="str">
        <f t="shared" si="2"/>
        <v>Học lại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30">
        <v>5</v>
      </c>
      <c r="C14" s="31" t="s">
        <v>74</v>
      </c>
      <c r="D14" s="32" t="s">
        <v>75</v>
      </c>
      <c r="E14" s="33" t="s">
        <v>71</v>
      </c>
      <c r="F14" s="34" t="s">
        <v>76</v>
      </c>
      <c r="G14" s="31" t="s">
        <v>64</v>
      </c>
      <c r="H14" s="35">
        <v>9</v>
      </c>
      <c r="I14" s="35">
        <v>8</v>
      </c>
      <c r="J14" s="35">
        <v>8</v>
      </c>
      <c r="K14" s="35" t="s">
        <v>28</v>
      </c>
      <c r="L14" s="42"/>
      <c r="M14" s="42"/>
      <c r="N14" s="42"/>
      <c r="O14" s="86"/>
      <c r="P14" s="37">
        <v>7.5</v>
      </c>
      <c r="Q14" s="38">
        <f t="shared" si="3"/>
        <v>7.8</v>
      </c>
      <c r="R14" s="39" t="str">
        <f t="shared" si="0"/>
        <v>B</v>
      </c>
      <c r="S14" s="40" t="str">
        <f t="shared" si="1"/>
        <v>Khá</v>
      </c>
      <c r="T14" s="41" t="str">
        <f t="shared" si="4"/>
        <v/>
      </c>
      <c r="U14" s="3"/>
      <c r="V14" s="29"/>
      <c r="W14" s="79" t="str">
        <f t="shared" si="2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30">
        <v>6</v>
      </c>
      <c r="C15" s="31" t="s">
        <v>77</v>
      </c>
      <c r="D15" s="32" t="s">
        <v>78</v>
      </c>
      <c r="E15" s="33" t="s">
        <v>79</v>
      </c>
      <c r="F15" s="34" t="s">
        <v>80</v>
      </c>
      <c r="G15" s="31" t="s">
        <v>81</v>
      </c>
      <c r="H15" s="35">
        <v>0</v>
      </c>
      <c r="I15" s="35">
        <v>0</v>
      </c>
      <c r="J15" s="35">
        <v>0</v>
      </c>
      <c r="K15" s="35" t="s">
        <v>28</v>
      </c>
      <c r="L15" s="42"/>
      <c r="M15" s="42"/>
      <c r="N15" s="42"/>
      <c r="O15" s="86"/>
      <c r="P15" s="37">
        <v>0</v>
      </c>
      <c r="Q15" s="38">
        <f t="shared" si="3"/>
        <v>0</v>
      </c>
      <c r="R15" s="39" t="str">
        <f t="shared" si="0"/>
        <v>F</v>
      </c>
      <c r="S15" s="40" t="str">
        <f t="shared" si="1"/>
        <v>Kém</v>
      </c>
      <c r="T15" s="41" t="str">
        <f t="shared" si="4"/>
        <v>Không đủ ĐKDT</v>
      </c>
      <c r="U15" s="3"/>
      <c r="V15" s="29"/>
      <c r="W15" s="79" t="str">
        <f t="shared" si="2"/>
        <v>Học lại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30">
        <v>7</v>
      </c>
      <c r="C16" s="31" t="s">
        <v>82</v>
      </c>
      <c r="D16" s="32" t="s">
        <v>83</v>
      </c>
      <c r="E16" s="33" t="s">
        <v>84</v>
      </c>
      <c r="F16" s="34" t="s">
        <v>85</v>
      </c>
      <c r="G16" s="31" t="s">
        <v>64</v>
      </c>
      <c r="H16" s="35">
        <v>7</v>
      </c>
      <c r="I16" s="35">
        <v>8</v>
      </c>
      <c r="J16" s="35">
        <v>9</v>
      </c>
      <c r="K16" s="35" t="s">
        <v>28</v>
      </c>
      <c r="L16" s="42"/>
      <c r="M16" s="42"/>
      <c r="N16" s="42"/>
      <c r="O16" s="86"/>
      <c r="P16" s="37">
        <v>9.5</v>
      </c>
      <c r="Q16" s="38">
        <f t="shared" si="3"/>
        <v>8.9</v>
      </c>
      <c r="R16" s="39" t="str">
        <f t="shared" si="0"/>
        <v>A</v>
      </c>
      <c r="S16" s="40" t="str">
        <f t="shared" si="1"/>
        <v>Giỏi</v>
      </c>
      <c r="T16" s="41" t="str">
        <f t="shared" si="4"/>
        <v/>
      </c>
      <c r="U16" s="3"/>
      <c r="V16" s="29"/>
      <c r="W16" s="79" t="str">
        <f t="shared" si="2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1:38" ht="18.75" customHeight="1">
      <c r="B17" s="30">
        <v>8</v>
      </c>
      <c r="C17" s="31" t="s">
        <v>86</v>
      </c>
      <c r="D17" s="32" t="s">
        <v>87</v>
      </c>
      <c r="E17" s="33" t="s">
        <v>88</v>
      </c>
      <c r="F17" s="34" t="s">
        <v>89</v>
      </c>
      <c r="G17" s="31" t="s">
        <v>90</v>
      </c>
      <c r="H17" s="35">
        <v>10</v>
      </c>
      <c r="I17" s="35">
        <v>9</v>
      </c>
      <c r="J17" s="35">
        <v>8</v>
      </c>
      <c r="K17" s="35" t="s">
        <v>28</v>
      </c>
      <c r="L17" s="42"/>
      <c r="M17" s="42"/>
      <c r="N17" s="42"/>
      <c r="O17" s="86"/>
      <c r="P17" s="37">
        <v>8</v>
      </c>
      <c r="Q17" s="38">
        <f t="shared" si="3"/>
        <v>8.4</v>
      </c>
      <c r="R17" s="39" t="str">
        <f t="shared" si="0"/>
        <v>B+</v>
      </c>
      <c r="S17" s="40" t="str">
        <f t="shared" si="1"/>
        <v>Khá</v>
      </c>
      <c r="T17" s="41" t="str">
        <f t="shared" si="4"/>
        <v/>
      </c>
      <c r="U17" s="3"/>
      <c r="V17" s="29"/>
      <c r="W17" s="79" t="str">
        <f t="shared" si="2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1:38" ht="18.75" customHeight="1">
      <c r="B18" s="30">
        <v>9</v>
      </c>
      <c r="C18" s="31" t="s">
        <v>91</v>
      </c>
      <c r="D18" s="32" t="s">
        <v>92</v>
      </c>
      <c r="E18" s="33" t="s">
        <v>93</v>
      </c>
      <c r="F18" s="34" t="s">
        <v>94</v>
      </c>
      <c r="G18" s="31" t="s">
        <v>95</v>
      </c>
      <c r="H18" s="35">
        <v>7</v>
      </c>
      <c r="I18" s="35">
        <v>7</v>
      </c>
      <c r="J18" s="35">
        <v>6.5</v>
      </c>
      <c r="K18" s="35" t="s">
        <v>28</v>
      </c>
      <c r="L18" s="42"/>
      <c r="M18" s="42"/>
      <c r="N18" s="42"/>
      <c r="O18" s="86"/>
      <c r="P18" s="37">
        <v>8</v>
      </c>
      <c r="Q18" s="38">
        <f t="shared" si="3"/>
        <v>7.6</v>
      </c>
      <c r="R18" s="39" t="str">
        <f t="shared" si="0"/>
        <v>B</v>
      </c>
      <c r="S18" s="40" t="str">
        <f t="shared" si="1"/>
        <v>Khá</v>
      </c>
      <c r="T18" s="41" t="str">
        <f t="shared" si="4"/>
        <v/>
      </c>
      <c r="U18" s="3"/>
      <c r="V18" s="29"/>
      <c r="W18" s="79" t="str">
        <f t="shared" si="2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1:38" ht="18.75" customHeight="1">
      <c r="B19" s="30">
        <v>10</v>
      </c>
      <c r="C19" s="31" t="s">
        <v>96</v>
      </c>
      <c r="D19" s="32" t="s">
        <v>97</v>
      </c>
      <c r="E19" s="33" t="s">
        <v>98</v>
      </c>
      <c r="F19" s="34" t="s">
        <v>99</v>
      </c>
      <c r="G19" s="31" t="s">
        <v>64</v>
      </c>
      <c r="H19" s="35">
        <v>10</v>
      </c>
      <c r="I19" s="35">
        <v>9.5</v>
      </c>
      <c r="J19" s="35">
        <v>9</v>
      </c>
      <c r="K19" s="35" t="s">
        <v>28</v>
      </c>
      <c r="L19" s="42"/>
      <c r="M19" s="42"/>
      <c r="N19" s="42"/>
      <c r="O19" s="86"/>
      <c r="P19" s="37">
        <v>9</v>
      </c>
      <c r="Q19" s="38">
        <f t="shared" si="3"/>
        <v>9.1999999999999993</v>
      </c>
      <c r="R19" s="39" t="str">
        <f t="shared" si="0"/>
        <v>A+</v>
      </c>
      <c r="S19" s="40" t="str">
        <f t="shared" si="1"/>
        <v>Giỏi</v>
      </c>
      <c r="T19" s="41" t="str">
        <f t="shared" si="4"/>
        <v/>
      </c>
      <c r="U19" s="3"/>
      <c r="V19" s="29"/>
      <c r="W19" s="79" t="str">
        <f t="shared" si="2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1:38" ht="18.75" customHeight="1">
      <c r="B20" s="30">
        <v>11</v>
      </c>
      <c r="C20" s="31" t="s">
        <v>100</v>
      </c>
      <c r="D20" s="32" t="s">
        <v>101</v>
      </c>
      <c r="E20" s="33" t="s">
        <v>98</v>
      </c>
      <c r="F20" s="34" t="s">
        <v>102</v>
      </c>
      <c r="G20" s="31" t="s">
        <v>64</v>
      </c>
      <c r="H20" s="35">
        <v>8</v>
      </c>
      <c r="I20" s="35">
        <v>8.5</v>
      </c>
      <c r="J20" s="35">
        <v>9</v>
      </c>
      <c r="K20" s="35" t="s">
        <v>28</v>
      </c>
      <c r="L20" s="42"/>
      <c r="M20" s="42"/>
      <c r="N20" s="42"/>
      <c r="O20" s="86"/>
      <c r="P20" s="37">
        <v>9</v>
      </c>
      <c r="Q20" s="38">
        <f t="shared" si="3"/>
        <v>8.8000000000000007</v>
      </c>
      <c r="R20" s="39" t="str">
        <f t="shared" si="0"/>
        <v>A</v>
      </c>
      <c r="S20" s="40" t="str">
        <f t="shared" si="1"/>
        <v>Giỏi</v>
      </c>
      <c r="T20" s="41" t="str">
        <f t="shared" si="4"/>
        <v/>
      </c>
      <c r="U20" s="3"/>
      <c r="V20" s="29"/>
      <c r="W20" s="79" t="str">
        <f t="shared" si="2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1:38" ht="18.75" customHeight="1">
      <c r="B21" s="30">
        <v>12</v>
      </c>
      <c r="C21" s="31" t="s">
        <v>103</v>
      </c>
      <c r="D21" s="32" t="s">
        <v>104</v>
      </c>
      <c r="E21" s="33" t="s">
        <v>105</v>
      </c>
      <c r="F21" s="34">
        <v>34303</v>
      </c>
      <c r="G21" s="31" t="s">
        <v>106</v>
      </c>
      <c r="H21" s="35">
        <v>5</v>
      </c>
      <c r="I21" s="35">
        <v>5</v>
      </c>
      <c r="J21" s="35">
        <v>5</v>
      </c>
      <c r="K21" s="35" t="s">
        <v>28</v>
      </c>
      <c r="L21" s="42"/>
      <c r="M21" s="42"/>
      <c r="N21" s="42"/>
      <c r="O21" s="86"/>
      <c r="P21" s="37">
        <v>5</v>
      </c>
      <c r="Q21" s="38">
        <f t="shared" si="3"/>
        <v>5</v>
      </c>
      <c r="R21" s="39" t="str">
        <f t="shared" si="0"/>
        <v>D+</v>
      </c>
      <c r="S21" s="40" t="str">
        <f t="shared" si="1"/>
        <v>Trung bình yếu</v>
      </c>
      <c r="T21" s="41" t="str">
        <f t="shared" si="4"/>
        <v/>
      </c>
      <c r="U21" s="3"/>
      <c r="V21" s="29"/>
      <c r="W21" s="79" t="str">
        <f t="shared" si="2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1:38" ht="18.75" customHeight="1">
      <c r="B22" s="30">
        <v>13</v>
      </c>
      <c r="C22" s="31" t="s">
        <v>107</v>
      </c>
      <c r="D22" s="32" t="s">
        <v>108</v>
      </c>
      <c r="E22" s="33" t="s">
        <v>109</v>
      </c>
      <c r="F22" s="34">
        <v>33163</v>
      </c>
      <c r="G22" s="31" t="s">
        <v>110</v>
      </c>
      <c r="H22" s="35">
        <v>8</v>
      </c>
      <c r="I22" s="35">
        <v>8.5</v>
      </c>
      <c r="J22" s="35">
        <v>8.5</v>
      </c>
      <c r="K22" s="35" t="s">
        <v>28</v>
      </c>
      <c r="L22" s="42"/>
      <c r="M22" s="42"/>
      <c r="N22" s="42"/>
      <c r="O22" s="86"/>
      <c r="P22" s="37">
        <v>7</v>
      </c>
      <c r="Q22" s="38">
        <f t="shared" si="3"/>
        <v>7.6</v>
      </c>
      <c r="R22" s="39" t="str">
        <f t="shared" si="0"/>
        <v>B</v>
      </c>
      <c r="S22" s="40" t="str">
        <f t="shared" si="1"/>
        <v>Khá</v>
      </c>
      <c r="T22" s="41" t="str">
        <f t="shared" si="4"/>
        <v/>
      </c>
      <c r="U22" s="3"/>
      <c r="V22" s="29"/>
      <c r="W22" s="79" t="str">
        <f t="shared" si="2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1:38" ht="18.75" customHeight="1">
      <c r="B23" s="30">
        <v>14</v>
      </c>
      <c r="C23" s="31" t="s">
        <v>111</v>
      </c>
      <c r="D23" s="32" t="s">
        <v>112</v>
      </c>
      <c r="E23" s="33" t="s">
        <v>113</v>
      </c>
      <c r="F23" s="34" t="s">
        <v>114</v>
      </c>
      <c r="G23" s="31" t="s">
        <v>95</v>
      </c>
      <c r="H23" s="35">
        <v>10</v>
      </c>
      <c r="I23" s="35">
        <v>9</v>
      </c>
      <c r="J23" s="35">
        <v>8</v>
      </c>
      <c r="K23" s="35" t="s">
        <v>28</v>
      </c>
      <c r="L23" s="42"/>
      <c r="M23" s="42"/>
      <c r="N23" s="42"/>
      <c r="O23" s="86"/>
      <c r="P23" s="37">
        <v>8</v>
      </c>
      <c r="Q23" s="38">
        <f t="shared" si="3"/>
        <v>8.4</v>
      </c>
      <c r="R23" s="39" t="str">
        <f t="shared" si="0"/>
        <v>B+</v>
      </c>
      <c r="S23" s="40" t="str">
        <f t="shared" si="1"/>
        <v>Khá</v>
      </c>
      <c r="T23" s="41" t="str">
        <f t="shared" si="4"/>
        <v/>
      </c>
      <c r="U23" s="3"/>
      <c r="V23" s="29"/>
      <c r="W23" s="79" t="str">
        <f t="shared" si="2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1:38" ht="18.75" customHeight="1">
      <c r="B24" s="30">
        <v>15</v>
      </c>
      <c r="C24" s="31" t="s">
        <v>115</v>
      </c>
      <c r="D24" s="32" t="s">
        <v>116</v>
      </c>
      <c r="E24" s="33" t="s">
        <v>117</v>
      </c>
      <c r="F24" s="34" t="s">
        <v>118</v>
      </c>
      <c r="G24" s="31" t="s">
        <v>90</v>
      </c>
      <c r="H24" s="35">
        <v>7</v>
      </c>
      <c r="I24" s="35">
        <v>7.5</v>
      </c>
      <c r="J24" s="35">
        <v>8</v>
      </c>
      <c r="K24" s="35" t="s">
        <v>28</v>
      </c>
      <c r="L24" s="42"/>
      <c r="M24" s="42"/>
      <c r="N24" s="42"/>
      <c r="O24" s="86"/>
      <c r="P24" s="37">
        <v>7</v>
      </c>
      <c r="Q24" s="38">
        <f t="shared" si="3"/>
        <v>7.2</v>
      </c>
      <c r="R24" s="39" t="str">
        <f t="shared" si="0"/>
        <v>B</v>
      </c>
      <c r="S24" s="40" t="str">
        <f t="shared" si="1"/>
        <v>Khá</v>
      </c>
      <c r="T24" s="41" t="str">
        <f t="shared" si="4"/>
        <v/>
      </c>
      <c r="U24" s="3"/>
      <c r="V24" s="29"/>
      <c r="W24" s="79" t="str">
        <f t="shared" si="2"/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1:38" ht="9" customHeight="1">
      <c r="A25" s="2"/>
      <c r="B25" s="43"/>
      <c r="C25" s="44"/>
      <c r="D25" s="44"/>
      <c r="E25" s="45"/>
      <c r="F25" s="45"/>
      <c r="G25" s="45"/>
      <c r="H25" s="46"/>
      <c r="I25" s="47"/>
      <c r="J25" s="47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3"/>
    </row>
    <row r="26" spans="1:38" ht="16.8">
      <c r="A26" s="2"/>
      <c r="B26" s="105" t="s">
        <v>29</v>
      </c>
      <c r="C26" s="105"/>
      <c r="D26" s="44"/>
      <c r="E26" s="45"/>
      <c r="F26" s="45"/>
      <c r="G26" s="45"/>
      <c r="H26" s="46"/>
      <c r="I26" s="47"/>
      <c r="J26" s="47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3"/>
    </row>
    <row r="27" spans="1:38" ht="16.5" customHeight="1">
      <c r="A27" s="2"/>
      <c r="B27" s="49" t="s">
        <v>30</v>
      </c>
      <c r="C27" s="49"/>
      <c r="D27" s="50">
        <f>+$Z$8</f>
        <v>15</v>
      </c>
      <c r="E27" s="51" t="s">
        <v>31</v>
      </c>
      <c r="F27" s="94" t="s">
        <v>32</v>
      </c>
      <c r="G27" s="94"/>
      <c r="H27" s="94"/>
      <c r="I27" s="94"/>
      <c r="J27" s="94"/>
      <c r="K27" s="94"/>
      <c r="L27" s="94"/>
      <c r="M27" s="94"/>
      <c r="N27" s="94"/>
      <c r="O27" s="94"/>
      <c r="P27" s="52">
        <f>$Z$8 -COUNTIF($T$9:$T$204,"Vắng") -COUNTIF($T$9:$T$204,"Vắng có phép") - COUNTIF($T$9:$T$204,"Đình chỉ thi") - COUNTIF($T$9:$T$204,"Không đủ ĐKDT")</f>
        <v>13</v>
      </c>
      <c r="Q27" s="52"/>
      <c r="R27" s="52"/>
      <c r="S27" s="53"/>
      <c r="T27" s="54" t="s">
        <v>31</v>
      </c>
      <c r="U27" s="3"/>
    </row>
    <row r="28" spans="1:38" ht="16.5" customHeight="1">
      <c r="A28" s="2"/>
      <c r="B28" s="49" t="s">
        <v>33</v>
      </c>
      <c r="C28" s="49"/>
      <c r="D28" s="50">
        <f>+$AK$8</f>
        <v>13</v>
      </c>
      <c r="E28" s="51" t="s">
        <v>31</v>
      </c>
      <c r="F28" s="94" t="s">
        <v>34</v>
      </c>
      <c r="G28" s="94"/>
      <c r="H28" s="94"/>
      <c r="I28" s="94"/>
      <c r="J28" s="94"/>
      <c r="K28" s="94"/>
      <c r="L28" s="94"/>
      <c r="M28" s="94"/>
      <c r="N28" s="94"/>
      <c r="O28" s="94"/>
      <c r="P28" s="55">
        <f>COUNTIF($T$9:$T$80,"Vắng")</f>
        <v>0</v>
      </c>
      <c r="Q28" s="55"/>
      <c r="R28" s="55"/>
      <c r="S28" s="56"/>
      <c r="T28" s="54" t="s">
        <v>31</v>
      </c>
      <c r="U28" s="3"/>
    </row>
    <row r="29" spans="1:38" ht="16.5" customHeight="1">
      <c r="A29" s="2"/>
      <c r="B29" s="49" t="s">
        <v>48</v>
      </c>
      <c r="C29" s="49"/>
      <c r="D29" s="65">
        <f>COUNTIF(W10:W24,"Học lại")</f>
        <v>2</v>
      </c>
      <c r="E29" s="51" t="s">
        <v>31</v>
      </c>
      <c r="F29" s="94" t="s">
        <v>49</v>
      </c>
      <c r="G29" s="94"/>
      <c r="H29" s="94"/>
      <c r="I29" s="94"/>
      <c r="J29" s="94"/>
      <c r="K29" s="94"/>
      <c r="L29" s="94"/>
      <c r="M29" s="94"/>
      <c r="N29" s="94"/>
      <c r="O29" s="94"/>
      <c r="P29" s="52">
        <f>COUNTIF($T$9:$T$80,"Vắng có phép")</f>
        <v>0</v>
      </c>
      <c r="Q29" s="52"/>
      <c r="R29" s="52"/>
      <c r="S29" s="53"/>
      <c r="T29" s="54" t="s">
        <v>31</v>
      </c>
      <c r="U29" s="3"/>
    </row>
    <row r="30" spans="1:38" ht="3" customHeight="1">
      <c r="A30" s="2"/>
      <c r="B30" s="43"/>
      <c r="C30" s="44"/>
      <c r="D30" s="44"/>
      <c r="E30" s="45"/>
      <c r="F30" s="45"/>
      <c r="G30" s="45"/>
      <c r="H30" s="46"/>
      <c r="I30" s="47"/>
      <c r="J30" s="47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3"/>
    </row>
    <row r="31" spans="1:38">
      <c r="B31" s="87" t="s">
        <v>50</v>
      </c>
      <c r="C31" s="87"/>
      <c r="D31" s="88">
        <f>COUNTIF(W10:W24,"Thi lại")</f>
        <v>0</v>
      </c>
      <c r="E31" s="89" t="s">
        <v>31</v>
      </c>
      <c r="F31" s="3"/>
      <c r="G31" s="3"/>
      <c r="H31" s="3"/>
      <c r="I31" s="3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3"/>
    </row>
    <row r="32" spans="1:38" ht="24.75" customHeight="1">
      <c r="B32" s="87"/>
      <c r="C32" s="87"/>
      <c r="D32" s="88"/>
      <c r="E32" s="89"/>
      <c r="F32" s="3"/>
      <c r="G32" s="3"/>
      <c r="H32" s="3"/>
      <c r="I32" s="3"/>
      <c r="J32" s="97" t="s">
        <v>53</v>
      </c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3"/>
    </row>
    <row r="33" spans="1:38">
      <c r="A33" s="57"/>
      <c r="B33" s="92" t="s">
        <v>35</v>
      </c>
      <c r="C33" s="92"/>
      <c r="D33" s="92"/>
      <c r="E33" s="92"/>
      <c r="F33" s="92"/>
      <c r="G33" s="92"/>
      <c r="H33" s="92"/>
      <c r="I33" s="58"/>
      <c r="J33" s="93" t="s">
        <v>36</v>
      </c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3"/>
    </row>
    <row r="34" spans="1:38" ht="4.5" customHeight="1">
      <c r="A34" s="2"/>
      <c r="B34" s="43"/>
      <c r="C34" s="59"/>
      <c r="D34" s="59"/>
      <c r="E34" s="60"/>
      <c r="F34" s="60"/>
      <c r="G34" s="60"/>
      <c r="H34" s="61"/>
      <c r="I34" s="62"/>
      <c r="J34" s="6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38" s="2" customFormat="1">
      <c r="B35" s="92" t="s">
        <v>37</v>
      </c>
      <c r="C35" s="92"/>
      <c r="D35" s="96" t="s">
        <v>38</v>
      </c>
      <c r="E35" s="96"/>
      <c r="F35" s="96"/>
      <c r="G35" s="96"/>
      <c r="H35" s="96"/>
      <c r="I35" s="62"/>
      <c r="J35" s="62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3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</row>
    <row r="36" spans="1:38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</row>
    <row r="37" spans="1:38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</row>
    <row r="38" spans="1:38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</row>
    <row r="39" spans="1:38" s="2" customFormat="1" ht="9.7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  <row r="40" spans="1:38" s="2" customFormat="1" ht="3.7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1:38" s="2" customFormat="1" ht="18" customHeight="1">
      <c r="A41" s="1"/>
      <c r="B41" s="95" t="s">
        <v>485</v>
      </c>
      <c r="C41" s="95"/>
      <c r="D41" s="95" t="s">
        <v>486</v>
      </c>
      <c r="E41" s="95"/>
      <c r="F41" s="95"/>
      <c r="G41" s="95"/>
      <c r="H41" s="95"/>
      <c r="I41" s="95"/>
      <c r="J41" s="95" t="s">
        <v>39</v>
      </c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3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</row>
    <row r="42" spans="1:38" s="2" customFormat="1" ht="4.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</row>
  </sheetData>
  <sheetProtection formatCells="0" formatColumns="0" formatRows="0" insertColumns="0" insertRows="0" insertHyperlinks="0" deleteColumns="0" deleteRows="0" sort="0" autoFilter="0" pivotTables="0"/>
  <autoFilter ref="A8:AL24">
    <filterColumn colId="3" showButton="0"/>
  </autoFilter>
  <mergeCells count="50">
    <mergeCell ref="B41:C41"/>
    <mergeCell ref="D41:I41"/>
    <mergeCell ref="J41:T41"/>
    <mergeCell ref="J31:T31"/>
    <mergeCell ref="J32:T32"/>
    <mergeCell ref="B33:H33"/>
    <mergeCell ref="J33:T33"/>
    <mergeCell ref="B35:C35"/>
    <mergeCell ref="D35:H35"/>
    <mergeCell ref="T7:T9"/>
    <mergeCell ref="B9:G9"/>
    <mergeCell ref="B26:C26"/>
    <mergeCell ref="F27:O27"/>
    <mergeCell ref="F28:O28"/>
    <mergeCell ref="F29:O29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I4:AJ6"/>
    <mergeCell ref="AK4:AL6"/>
    <mergeCell ref="B5:C5"/>
    <mergeCell ref="G5:O5"/>
    <mergeCell ref="P5:T5"/>
    <mergeCell ref="B7:B8"/>
    <mergeCell ref="C7:C8"/>
    <mergeCell ref="D7:E8"/>
    <mergeCell ref="F7:F8"/>
    <mergeCell ref="G7:G8"/>
    <mergeCell ref="X4:X7"/>
    <mergeCell ref="Y4:Y7"/>
    <mergeCell ref="Z4:Z7"/>
    <mergeCell ref="AA4:AD6"/>
    <mergeCell ref="AE4:AF6"/>
    <mergeCell ref="AG4:AH6"/>
    <mergeCell ref="B1:G1"/>
    <mergeCell ref="H1:T1"/>
    <mergeCell ref="B2:G2"/>
    <mergeCell ref="H2:T2"/>
    <mergeCell ref="B4:C4"/>
    <mergeCell ref="D4:O4"/>
    <mergeCell ref="P4:T4"/>
  </mergeCells>
  <conditionalFormatting sqref="H10:N24 P10:P24">
    <cfRule type="cellIs" dxfId="6" priority="4" operator="greaterThan">
      <formula>10</formula>
    </cfRule>
  </conditionalFormatting>
  <conditionalFormatting sqref="O1:O1048576">
    <cfRule type="duplicateValues" dxfId="5" priority="3"/>
  </conditionalFormatting>
  <conditionalFormatting sqref="C1:C40 C42:C1048576">
    <cfRule type="duplicateValues" dxfId="4" priority="2"/>
  </conditionalFormatting>
  <conditionalFormatting sqref="C41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29 W10:W24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workbookViewId="0">
      <pane ySplit="3" topLeftCell="A62" activePane="bottomLeft" state="frozen"/>
      <selection activeCell="A6" sqref="A6:XFD6"/>
      <selection pane="bottomLeft" activeCell="B83" sqref="B83:I83"/>
    </sheetView>
  </sheetViews>
  <sheetFormatPr defaultColWidth="9" defaultRowHeight="15.6"/>
  <cols>
    <col min="1" max="1" width="0.6328125" style="1" customWidth="1"/>
    <col min="2" max="2" width="4" style="1" customWidth="1"/>
    <col min="3" max="3" width="10.6328125" style="1" customWidth="1"/>
    <col min="4" max="4" width="15.453125" style="1" customWidth="1"/>
    <col min="5" max="5" width="7.26953125" style="1" customWidth="1"/>
    <col min="6" max="6" width="9.36328125" style="1" hidden="1" customWidth="1"/>
    <col min="7" max="7" width="11.1796875" style="1" bestFit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269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6.453125" style="1" customWidth="1"/>
    <col min="22" max="22" width="6.453125" style="2" customWidth="1"/>
    <col min="23" max="23" width="9" style="66"/>
    <col min="24" max="24" width="9.08984375" style="66" bestFit="1" customWidth="1"/>
    <col min="25" max="25" width="9" style="66"/>
    <col min="26" max="26" width="10.36328125" style="66" bestFit="1" customWidth="1"/>
    <col min="27" max="27" width="9.08984375" style="66" bestFit="1" customWidth="1"/>
    <col min="28" max="38" width="9" style="66"/>
    <col min="39" max="16384" width="9" style="1"/>
  </cols>
  <sheetData>
    <row r="1" spans="2:38" ht="27.75" customHeight="1">
      <c r="B1" s="119" t="s">
        <v>0</v>
      </c>
      <c r="C1" s="119"/>
      <c r="D1" s="119"/>
      <c r="E1" s="119"/>
      <c r="F1" s="119"/>
      <c r="G1" s="119"/>
      <c r="H1" s="120" t="s">
        <v>484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3"/>
    </row>
    <row r="2" spans="2:38" ht="25.5" customHeight="1">
      <c r="B2" s="121" t="s">
        <v>1</v>
      </c>
      <c r="C2" s="121"/>
      <c r="D2" s="121"/>
      <c r="E2" s="121"/>
      <c r="F2" s="121"/>
      <c r="G2" s="121"/>
      <c r="H2" s="122" t="s">
        <v>54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4"/>
      <c r="V2" s="5"/>
      <c r="AD2" s="67"/>
      <c r="AE2" s="68"/>
      <c r="AF2" s="67"/>
      <c r="AG2" s="67"/>
      <c r="AH2" s="67"/>
      <c r="AI2" s="68"/>
      <c r="AJ2" s="67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9"/>
      <c r="AI3" s="69"/>
    </row>
    <row r="4" spans="2:38" ht="23.25" customHeight="1">
      <c r="B4" s="109" t="s">
        <v>2</v>
      </c>
      <c r="C4" s="109"/>
      <c r="D4" s="123" t="s">
        <v>314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51</v>
      </c>
      <c r="Q4" s="117"/>
      <c r="R4" s="117"/>
      <c r="S4" s="117"/>
      <c r="T4" s="117"/>
      <c r="W4" s="67"/>
      <c r="X4" s="98" t="s">
        <v>47</v>
      </c>
      <c r="Y4" s="98" t="s">
        <v>8</v>
      </c>
      <c r="Z4" s="98" t="s">
        <v>46</v>
      </c>
      <c r="AA4" s="98" t="s">
        <v>45</v>
      </c>
      <c r="AB4" s="98"/>
      <c r="AC4" s="98"/>
      <c r="AD4" s="98"/>
      <c r="AE4" s="98" t="s">
        <v>44</v>
      </c>
      <c r="AF4" s="98"/>
      <c r="AG4" s="98" t="s">
        <v>42</v>
      </c>
      <c r="AH4" s="98"/>
      <c r="AI4" s="98" t="s">
        <v>43</v>
      </c>
      <c r="AJ4" s="98"/>
      <c r="AK4" s="98" t="s">
        <v>41</v>
      </c>
      <c r="AL4" s="98"/>
    </row>
    <row r="5" spans="2:38" ht="17.25" customHeight="1">
      <c r="B5" s="108" t="s">
        <v>3</v>
      </c>
      <c r="C5" s="108"/>
      <c r="D5" s="9"/>
      <c r="G5" s="118" t="s">
        <v>52</v>
      </c>
      <c r="H5" s="118"/>
      <c r="I5" s="118"/>
      <c r="J5" s="118"/>
      <c r="K5" s="118"/>
      <c r="L5" s="118"/>
      <c r="M5" s="118"/>
      <c r="N5" s="118"/>
      <c r="O5" s="118"/>
      <c r="P5" s="118" t="s">
        <v>40</v>
      </c>
      <c r="Q5" s="118"/>
      <c r="R5" s="118"/>
      <c r="S5" s="118"/>
      <c r="T5" s="118"/>
      <c r="W5" s="67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3"/>
      <c r="Q6" s="3"/>
      <c r="R6" s="3"/>
      <c r="S6" s="3"/>
      <c r="T6" s="3"/>
      <c r="W6" s="67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44.25" customHeight="1">
      <c r="B7" s="99" t="s">
        <v>4</v>
      </c>
      <c r="C7" s="110" t="s">
        <v>5</v>
      </c>
      <c r="D7" s="112" t="s">
        <v>6</v>
      </c>
      <c r="E7" s="113"/>
      <c r="F7" s="99" t="s">
        <v>7</v>
      </c>
      <c r="G7" s="99" t="s">
        <v>8</v>
      </c>
      <c r="H7" s="116" t="s">
        <v>9</v>
      </c>
      <c r="I7" s="116" t="s">
        <v>10</v>
      </c>
      <c r="J7" s="116" t="s">
        <v>11</v>
      </c>
      <c r="K7" s="116" t="s">
        <v>12</v>
      </c>
      <c r="L7" s="106" t="s">
        <v>13</v>
      </c>
      <c r="M7" s="106" t="s">
        <v>14</v>
      </c>
      <c r="N7" s="106" t="s">
        <v>15</v>
      </c>
      <c r="O7" s="107" t="s">
        <v>16</v>
      </c>
      <c r="P7" s="106" t="s">
        <v>17</v>
      </c>
      <c r="Q7" s="99" t="s">
        <v>18</v>
      </c>
      <c r="R7" s="106" t="s">
        <v>19</v>
      </c>
      <c r="S7" s="99" t="s">
        <v>20</v>
      </c>
      <c r="T7" s="99" t="s">
        <v>21</v>
      </c>
      <c r="W7" s="67"/>
      <c r="X7" s="98"/>
      <c r="Y7" s="98"/>
      <c r="Z7" s="98"/>
      <c r="AA7" s="70" t="s">
        <v>22</v>
      </c>
      <c r="AB7" s="70" t="s">
        <v>23</v>
      </c>
      <c r="AC7" s="70" t="s">
        <v>24</v>
      </c>
      <c r="AD7" s="70" t="s">
        <v>25</v>
      </c>
      <c r="AE7" s="70" t="s">
        <v>26</v>
      </c>
      <c r="AF7" s="70" t="s">
        <v>25</v>
      </c>
      <c r="AG7" s="70" t="s">
        <v>26</v>
      </c>
      <c r="AH7" s="70" t="s">
        <v>25</v>
      </c>
      <c r="AI7" s="70" t="s">
        <v>26</v>
      </c>
      <c r="AJ7" s="70" t="s">
        <v>25</v>
      </c>
      <c r="AK7" s="70" t="s">
        <v>26</v>
      </c>
      <c r="AL7" s="71" t="s">
        <v>25</v>
      </c>
    </row>
    <row r="8" spans="2:38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V8" s="12"/>
      <c r="W8" s="67"/>
      <c r="X8" s="72" t="str">
        <f>+D4</f>
        <v>Kỹ năng làm việc nhóm</v>
      </c>
      <c r="Y8" s="73" t="str">
        <f>+P4</f>
        <v>Nhóm:  01</v>
      </c>
      <c r="Z8" s="74">
        <f>+$AI$8+$AK$8+$AG$8</f>
        <v>57</v>
      </c>
      <c r="AA8" s="68">
        <f>COUNTIF($T$9:$T$117,"Khiển trách")</f>
        <v>0</v>
      </c>
      <c r="AB8" s="68">
        <f>COUNTIF($T$9:$T$117,"Cảnh cáo")</f>
        <v>0</v>
      </c>
      <c r="AC8" s="68">
        <f>COUNTIF($T$9:$T$117,"Đình chỉ thi")</f>
        <v>0</v>
      </c>
      <c r="AD8" s="75">
        <f>+($AA$8+$AB$8+$AC$8)/$Z$8*100%</f>
        <v>0</v>
      </c>
      <c r="AE8" s="68">
        <f>SUM(COUNTIF($T$9:$T$115,"Vắng"),COUNTIF($T$9:$T$115,"Vắng có phép"))</f>
        <v>0</v>
      </c>
      <c r="AF8" s="76">
        <f>+$AE$8/$Z$8</f>
        <v>0</v>
      </c>
      <c r="AG8" s="77">
        <f>COUNTIF($W$9:$W$115,"Thi lại")</f>
        <v>0</v>
      </c>
      <c r="AH8" s="76">
        <f>+$AG$8/$Z$8</f>
        <v>0</v>
      </c>
      <c r="AI8" s="77">
        <f>COUNTIF($W$9:$W$116,"Học lại")</f>
        <v>1</v>
      </c>
      <c r="AJ8" s="76">
        <f>+$AI$8/$Z$8</f>
        <v>1.7543859649122806E-2</v>
      </c>
      <c r="AK8" s="68">
        <f>COUNTIF($W$10:$W$116,"Đạt")</f>
        <v>56</v>
      </c>
      <c r="AL8" s="75">
        <f>+$AK$8/$Z$8</f>
        <v>0.98245614035087714</v>
      </c>
    </row>
    <row r="9" spans="2:38" ht="14.25" customHeight="1">
      <c r="B9" s="102" t="s">
        <v>27</v>
      </c>
      <c r="C9" s="103"/>
      <c r="D9" s="103"/>
      <c r="E9" s="103"/>
      <c r="F9" s="103"/>
      <c r="G9" s="104"/>
      <c r="H9" s="13">
        <v>10</v>
      </c>
      <c r="I9" s="13">
        <v>20</v>
      </c>
      <c r="J9" s="14">
        <v>10</v>
      </c>
      <c r="K9" s="13"/>
      <c r="L9" s="15"/>
      <c r="M9" s="16"/>
      <c r="N9" s="16"/>
      <c r="O9" s="17"/>
      <c r="P9" s="64">
        <f>100-(H9+I9+J9+K9)</f>
        <v>60</v>
      </c>
      <c r="Q9" s="100"/>
      <c r="R9" s="18"/>
      <c r="S9" s="18"/>
      <c r="T9" s="100"/>
      <c r="W9" s="67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</row>
    <row r="10" spans="2:38" ht="18.75" customHeight="1">
      <c r="B10" s="19">
        <v>1</v>
      </c>
      <c r="C10" s="20" t="s">
        <v>119</v>
      </c>
      <c r="D10" s="21" t="s">
        <v>120</v>
      </c>
      <c r="E10" s="22" t="s">
        <v>58</v>
      </c>
      <c r="F10" s="23" t="s">
        <v>121</v>
      </c>
      <c r="G10" s="20" t="s">
        <v>64</v>
      </c>
      <c r="H10" s="24">
        <v>5</v>
      </c>
      <c r="I10" s="24">
        <v>7</v>
      </c>
      <c r="J10" s="24">
        <v>8</v>
      </c>
      <c r="K10" s="24" t="s">
        <v>28</v>
      </c>
      <c r="L10" s="25"/>
      <c r="M10" s="25"/>
      <c r="N10" s="25"/>
      <c r="O10" s="85"/>
      <c r="P10" s="26">
        <v>7.5</v>
      </c>
      <c r="Q10" s="27">
        <f>ROUND(SUMPRODUCT(H10:P10,$H$9:$P$9)/100,1)</f>
        <v>7.2</v>
      </c>
      <c r="R10" s="28" t="str">
        <f t="shared" ref="R10:R6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8" t="str">
        <f t="shared" ref="S10:S66" si="1">IF($Q10&lt;4,"Kém",IF(AND($Q10&gt;=4,$Q10&lt;=5.4),"Trung bình yếu",IF(AND($Q10&gt;=5.5,$Q10&lt;=6.9),"Trung bình",IF(AND($Q10&gt;=7,$Q10&lt;=8.4),"Khá",IF(AND($Q10&gt;=8.5,$Q10&lt;=10),"Giỏi","")))))</f>
        <v>Khá</v>
      </c>
      <c r="T10" s="90" t="str">
        <f>+IF(OR($H10=0,$I10=0,$J10=0,$K10=0),"Không đủ ĐKDT","")</f>
        <v/>
      </c>
      <c r="U10" s="3"/>
      <c r="V10" s="29"/>
      <c r="W10" s="7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</row>
    <row r="11" spans="2:38" ht="18.75" customHeight="1">
      <c r="B11" s="30">
        <v>2</v>
      </c>
      <c r="C11" s="31" t="s">
        <v>122</v>
      </c>
      <c r="D11" s="32" t="s">
        <v>123</v>
      </c>
      <c r="E11" s="33" t="s">
        <v>58</v>
      </c>
      <c r="F11" s="34" t="s">
        <v>124</v>
      </c>
      <c r="G11" s="31" t="s">
        <v>95</v>
      </c>
      <c r="H11" s="35">
        <v>5</v>
      </c>
      <c r="I11" s="35">
        <v>7</v>
      </c>
      <c r="J11" s="35">
        <v>7</v>
      </c>
      <c r="K11" s="35" t="s">
        <v>28</v>
      </c>
      <c r="L11" s="36"/>
      <c r="M11" s="36"/>
      <c r="N11" s="36"/>
      <c r="O11" s="86"/>
      <c r="P11" s="37">
        <v>7</v>
      </c>
      <c r="Q11" s="38">
        <f>ROUND(SUMPRODUCT(H11:P11,$H$9:$P$9)/100,1)</f>
        <v>6.8</v>
      </c>
      <c r="R11" s="39" t="str">
        <f t="shared" si="0"/>
        <v>C+</v>
      </c>
      <c r="S11" s="40" t="str">
        <f t="shared" si="1"/>
        <v>Trung bình</v>
      </c>
      <c r="T11" s="41" t="str">
        <f>+IF(OR($H11=0,$I11=0,$J11=0,$K11=0),"Không đủ ĐKDT","")</f>
        <v/>
      </c>
      <c r="U11" s="3"/>
      <c r="V11" s="29"/>
      <c r="W11" s="79" t="str">
        <f t="shared" ref="W11:W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X11" s="78"/>
      <c r="Y11" s="78"/>
      <c r="Z11" s="78"/>
      <c r="AA11" s="70"/>
      <c r="AB11" s="70"/>
      <c r="AC11" s="70"/>
      <c r="AD11" s="70"/>
      <c r="AE11" s="69"/>
      <c r="AF11" s="70"/>
      <c r="AG11" s="70"/>
      <c r="AH11" s="70"/>
      <c r="AI11" s="70"/>
      <c r="AJ11" s="70"/>
      <c r="AK11" s="70"/>
      <c r="AL11" s="71"/>
    </row>
    <row r="12" spans="2:38" ht="18.75" customHeight="1">
      <c r="B12" s="30">
        <v>3</v>
      </c>
      <c r="C12" s="31" t="s">
        <v>125</v>
      </c>
      <c r="D12" s="32" t="s">
        <v>126</v>
      </c>
      <c r="E12" s="33" t="s">
        <v>58</v>
      </c>
      <c r="F12" s="34" t="s">
        <v>127</v>
      </c>
      <c r="G12" s="31" t="s">
        <v>64</v>
      </c>
      <c r="H12" s="35">
        <v>3</v>
      </c>
      <c r="I12" s="35">
        <v>4</v>
      </c>
      <c r="J12" s="35">
        <v>5</v>
      </c>
      <c r="K12" s="35" t="s">
        <v>28</v>
      </c>
      <c r="L12" s="42"/>
      <c r="M12" s="42"/>
      <c r="N12" s="42"/>
      <c r="O12" s="86"/>
      <c r="P12" s="37">
        <v>5</v>
      </c>
      <c r="Q12" s="38">
        <f t="shared" ref="Q12:Q66" si="3">ROUND(SUMPRODUCT(H12:P12,$H$9:$P$9)/100,1)</f>
        <v>4.5999999999999996</v>
      </c>
      <c r="R12" s="39" t="str">
        <f t="shared" si="0"/>
        <v>D</v>
      </c>
      <c r="S12" s="40" t="str">
        <f t="shared" si="1"/>
        <v>Trung bình yếu</v>
      </c>
      <c r="T12" s="41" t="str">
        <f t="shared" ref="T12:T66" si="4">+IF(OR($H12=0,$I12=0,$J12=0,$K12=0),"Không đủ ĐKDT","")</f>
        <v/>
      </c>
      <c r="U12" s="3"/>
      <c r="V12" s="29"/>
      <c r="W12" s="79" t="str">
        <f t="shared" si="2"/>
        <v>Đạt</v>
      </c>
      <c r="X12" s="80"/>
      <c r="Y12" s="80"/>
      <c r="Z12" s="81"/>
      <c r="AA12" s="69"/>
      <c r="AB12" s="69"/>
      <c r="AC12" s="69"/>
      <c r="AD12" s="82"/>
      <c r="AE12" s="69"/>
      <c r="AF12" s="83"/>
      <c r="AG12" s="84"/>
      <c r="AH12" s="83"/>
      <c r="AI12" s="84"/>
      <c r="AJ12" s="83"/>
      <c r="AK12" s="69"/>
      <c r="AL12" s="82"/>
    </row>
    <row r="13" spans="2:38" ht="18.75" customHeight="1">
      <c r="B13" s="30">
        <v>4</v>
      </c>
      <c r="C13" s="31" t="s">
        <v>128</v>
      </c>
      <c r="D13" s="32" t="s">
        <v>129</v>
      </c>
      <c r="E13" s="33" t="s">
        <v>58</v>
      </c>
      <c r="F13" s="34" t="s">
        <v>130</v>
      </c>
      <c r="G13" s="31" t="s">
        <v>95</v>
      </c>
      <c r="H13" s="35">
        <v>9</v>
      </c>
      <c r="I13" s="35">
        <v>9</v>
      </c>
      <c r="J13" s="35">
        <v>8.5</v>
      </c>
      <c r="K13" s="35" t="s">
        <v>28</v>
      </c>
      <c r="L13" s="42"/>
      <c r="M13" s="42"/>
      <c r="N13" s="42"/>
      <c r="O13" s="86"/>
      <c r="P13" s="37">
        <v>8.5</v>
      </c>
      <c r="Q13" s="38">
        <f t="shared" si="3"/>
        <v>8.6999999999999993</v>
      </c>
      <c r="R13" s="39" t="str">
        <f t="shared" si="0"/>
        <v>A</v>
      </c>
      <c r="S13" s="40" t="str">
        <f t="shared" si="1"/>
        <v>Giỏi</v>
      </c>
      <c r="T13" s="41" t="str">
        <f t="shared" si="4"/>
        <v/>
      </c>
      <c r="U13" s="3"/>
      <c r="V13" s="29"/>
      <c r="W13" s="79" t="str">
        <f t="shared" si="2"/>
        <v>Đạt</v>
      </c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2:38" ht="18.75" customHeight="1">
      <c r="B14" s="30">
        <v>5</v>
      </c>
      <c r="C14" s="31" t="s">
        <v>131</v>
      </c>
      <c r="D14" s="32" t="s">
        <v>132</v>
      </c>
      <c r="E14" s="33" t="s">
        <v>133</v>
      </c>
      <c r="F14" s="34" t="s">
        <v>134</v>
      </c>
      <c r="G14" s="31" t="s">
        <v>64</v>
      </c>
      <c r="H14" s="35">
        <v>7</v>
      </c>
      <c r="I14" s="35">
        <v>7</v>
      </c>
      <c r="J14" s="35">
        <v>7</v>
      </c>
      <c r="K14" s="35" t="s">
        <v>28</v>
      </c>
      <c r="L14" s="42"/>
      <c r="M14" s="42"/>
      <c r="N14" s="42"/>
      <c r="O14" s="86"/>
      <c r="P14" s="37">
        <v>7</v>
      </c>
      <c r="Q14" s="38">
        <f t="shared" si="3"/>
        <v>7</v>
      </c>
      <c r="R14" s="39" t="str">
        <f t="shared" si="0"/>
        <v>B</v>
      </c>
      <c r="S14" s="40" t="str">
        <f t="shared" si="1"/>
        <v>Khá</v>
      </c>
      <c r="T14" s="41" t="str">
        <f t="shared" si="4"/>
        <v/>
      </c>
      <c r="U14" s="3"/>
      <c r="V14" s="29"/>
      <c r="W14" s="79" t="str">
        <f t="shared" si="2"/>
        <v>Đạt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2:38" ht="18.75" customHeight="1">
      <c r="B15" s="30">
        <v>6</v>
      </c>
      <c r="C15" s="31" t="s">
        <v>135</v>
      </c>
      <c r="D15" s="32" t="s">
        <v>136</v>
      </c>
      <c r="E15" s="33" t="s">
        <v>137</v>
      </c>
      <c r="F15" s="34" t="s">
        <v>138</v>
      </c>
      <c r="G15" s="31" t="s">
        <v>95</v>
      </c>
      <c r="H15" s="35">
        <v>6</v>
      </c>
      <c r="I15" s="35">
        <v>7.5</v>
      </c>
      <c r="J15" s="35">
        <v>9</v>
      </c>
      <c r="K15" s="35" t="s">
        <v>28</v>
      </c>
      <c r="L15" s="42"/>
      <c r="M15" s="42"/>
      <c r="N15" s="42"/>
      <c r="O15" s="86"/>
      <c r="P15" s="37">
        <v>7</v>
      </c>
      <c r="Q15" s="38">
        <f t="shared" si="3"/>
        <v>7.2</v>
      </c>
      <c r="R15" s="39" t="str">
        <f t="shared" si="0"/>
        <v>B</v>
      </c>
      <c r="S15" s="40" t="str">
        <f t="shared" si="1"/>
        <v>Khá</v>
      </c>
      <c r="T15" s="41" t="str">
        <f t="shared" si="4"/>
        <v/>
      </c>
      <c r="U15" s="3"/>
      <c r="V15" s="29"/>
      <c r="W15" s="79" t="str">
        <f t="shared" si="2"/>
        <v>Đạt</v>
      </c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2:38" ht="18.75" customHeight="1">
      <c r="B16" s="30">
        <v>7</v>
      </c>
      <c r="C16" s="31" t="s">
        <v>139</v>
      </c>
      <c r="D16" s="32" t="s">
        <v>140</v>
      </c>
      <c r="E16" s="33" t="s">
        <v>141</v>
      </c>
      <c r="F16" s="34" t="s">
        <v>142</v>
      </c>
      <c r="G16" s="31" t="s">
        <v>143</v>
      </c>
      <c r="H16" s="35">
        <v>7</v>
      </c>
      <c r="I16" s="35">
        <v>7</v>
      </c>
      <c r="J16" s="35">
        <v>7.5</v>
      </c>
      <c r="K16" s="35" t="s">
        <v>28</v>
      </c>
      <c r="L16" s="42"/>
      <c r="M16" s="42"/>
      <c r="N16" s="42"/>
      <c r="O16" s="86"/>
      <c r="P16" s="37">
        <v>6.5</v>
      </c>
      <c r="Q16" s="38">
        <f t="shared" si="3"/>
        <v>6.8</v>
      </c>
      <c r="R16" s="39" t="str">
        <f t="shared" si="0"/>
        <v>C+</v>
      </c>
      <c r="S16" s="40" t="str">
        <f t="shared" si="1"/>
        <v>Trung bình</v>
      </c>
      <c r="T16" s="41" t="str">
        <f t="shared" si="4"/>
        <v/>
      </c>
      <c r="U16" s="3"/>
      <c r="V16" s="29"/>
      <c r="W16" s="79" t="str">
        <f t="shared" si="2"/>
        <v>Đạt</v>
      </c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8.75" customHeight="1">
      <c r="B17" s="30">
        <v>8</v>
      </c>
      <c r="C17" s="31" t="s">
        <v>144</v>
      </c>
      <c r="D17" s="32" t="s">
        <v>112</v>
      </c>
      <c r="E17" s="33" t="s">
        <v>145</v>
      </c>
      <c r="F17" s="34" t="s">
        <v>146</v>
      </c>
      <c r="G17" s="31" t="s">
        <v>64</v>
      </c>
      <c r="H17" s="35">
        <v>7</v>
      </c>
      <c r="I17" s="35">
        <v>6.5</v>
      </c>
      <c r="J17" s="35">
        <v>6</v>
      </c>
      <c r="K17" s="35" t="s">
        <v>28</v>
      </c>
      <c r="L17" s="42"/>
      <c r="M17" s="42"/>
      <c r="N17" s="42"/>
      <c r="O17" s="86"/>
      <c r="P17" s="37">
        <v>7.5</v>
      </c>
      <c r="Q17" s="38">
        <f t="shared" si="3"/>
        <v>7.1</v>
      </c>
      <c r="R17" s="39" t="str">
        <f t="shared" si="0"/>
        <v>B</v>
      </c>
      <c r="S17" s="40" t="str">
        <f t="shared" si="1"/>
        <v>Khá</v>
      </c>
      <c r="T17" s="41" t="str">
        <f t="shared" si="4"/>
        <v/>
      </c>
      <c r="U17" s="3"/>
      <c r="V17" s="29"/>
      <c r="W17" s="79" t="str">
        <f t="shared" si="2"/>
        <v>Đạt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8.75" customHeight="1">
      <c r="B18" s="30">
        <v>9</v>
      </c>
      <c r="C18" s="31" t="s">
        <v>147</v>
      </c>
      <c r="D18" s="32" t="s">
        <v>148</v>
      </c>
      <c r="E18" s="33" t="s">
        <v>149</v>
      </c>
      <c r="F18" s="34" t="s">
        <v>150</v>
      </c>
      <c r="G18" s="31" t="s">
        <v>95</v>
      </c>
      <c r="H18" s="35">
        <v>8</v>
      </c>
      <c r="I18" s="35">
        <v>8.5</v>
      </c>
      <c r="J18" s="35">
        <v>9</v>
      </c>
      <c r="K18" s="35" t="s">
        <v>28</v>
      </c>
      <c r="L18" s="42"/>
      <c r="M18" s="42"/>
      <c r="N18" s="42"/>
      <c r="O18" s="86"/>
      <c r="P18" s="37">
        <v>8.5</v>
      </c>
      <c r="Q18" s="38">
        <f t="shared" si="3"/>
        <v>8.5</v>
      </c>
      <c r="R18" s="39" t="str">
        <f t="shared" si="0"/>
        <v>A</v>
      </c>
      <c r="S18" s="40" t="str">
        <f t="shared" si="1"/>
        <v>Giỏi</v>
      </c>
      <c r="T18" s="41" t="str">
        <f t="shared" si="4"/>
        <v/>
      </c>
      <c r="U18" s="3"/>
      <c r="V18" s="29"/>
      <c r="W18" s="79" t="str">
        <f t="shared" si="2"/>
        <v>Đạt</v>
      </c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8.75" customHeight="1">
      <c r="B19" s="30">
        <v>10</v>
      </c>
      <c r="C19" s="31" t="s">
        <v>151</v>
      </c>
      <c r="D19" s="32" t="s">
        <v>152</v>
      </c>
      <c r="E19" s="33" t="s">
        <v>149</v>
      </c>
      <c r="F19" s="34" t="s">
        <v>153</v>
      </c>
      <c r="G19" s="31" t="s">
        <v>95</v>
      </c>
      <c r="H19" s="35">
        <v>6</v>
      </c>
      <c r="I19" s="35">
        <v>7</v>
      </c>
      <c r="J19" s="35">
        <v>8</v>
      </c>
      <c r="K19" s="35" t="s">
        <v>28</v>
      </c>
      <c r="L19" s="42"/>
      <c r="M19" s="42"/>
      <c r="N19" s="42"/>
      <c r="O19" s="86"/>
      <c r="P19" s="37">
        <v>7.5</v>
      </c>
      <c r="Q19" s="38">
        <f t="shared" si="3"/>
        <v>7.3</v>
      </c>
      <c r="R19" s="39" t="str">
        <f t="shared" si="0"/>
        <v>B</v>
      </c>
      <c r="S19" s="40" t="str">
        <f t="shared" si="1"/>
        <v>Khá</v>
      </c>
      <c r="T19" s="41" t="str">
        <f t="shared" si="4"/>
        <v/>
      </c>
      <c r="U19" s="3"/>
      <c r="V19" s="29"/>
      <c r="W19" s="79" t="str">
        <f t="shared" si="2"/>
        <v>Đạt</v>
      </c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8.75" customHeight="1">
      <c r="B20" s="30">
        <v>11</v>
      </c>
      <c r="C20" s="31" t="s">
        <v>154</v>
      </c>
      <c r="D20" s="32" t="s">
        <v>155</v>
      </c>
      <c r="E20" s="33" t="s">
        <v>79</v>
      </c>
      <c r="F20" s="34" t="s">
        <v>156</v>
      </c>
      <c r="G20" s="31" t="s">
        <v>64</v>
      </c>
      <c r="H20" s="35">
        <v>7</v>
      </c>
      <c r="I20" s="35">
        <v>8</v>
      </c>
      <c r="J20" s="35">
        <v>9</v>
      </c>
      <c r="K20" s="35" t="s">
        <v>28</v>
      </c>
      <c r="L20" s="42"/>
      <c r="M20" s="42"/>
      <c r="N20" s="42"/>
      <c r="O20" s="86"/>
      <c r="P20" s="37">
        <v>7</v>
      </c>
      <c r="Q20" s="38">
        <f t="shared" si="3"/>
        <v>7.4</v>
      </c>
      <c r="R20" s="39" t="str">
        <f t="shared" si="0"/>
        <v>B</v>
      </c>
      <c r="S20" s="40" t="str">
        <f t="shared" si="1"/>
        <v>Khá</v>
      </c>
      <c r="T20" s="41" t="str">
        <f t="shared" si="4"/>
        <v/>
      </c>
      <c r="U20" s="3"/>
      <c r="V20" s="29"/>
      <c r="W20" s="79" t="str">
        <f t="shared" si="2"/>
        <v>Đạt</v>
      </c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8.75" customHeight="1">
      <c r="B21" s="30">
        <v>12</v>
      </c>
      <c r="C21" s="31" t="s">
        <v>157</v>
      </c>
      <c r="D21" s="32" t="s">
        <v>158</v>
      </c>
      <c r="E21" s="33" t="s">
        <v>159</v>
      </c>
      <c r="F21" s="34" t="s">
        <v>160</v>
      </c>
      <c r="G21" s="31" t="s">
        <v>64</v>
      </c>
      <c r="H21" s="35">
        <v>7</v>
      </c>
      <c r="I21" s="35">
        <v>7</v>
      </c>
      <c r="J21" s="35">
        <v>7.5</v>
      </c>
      <c r="K21" s="35" t="s">
        <v>28</v>
      </c>
      <c r="L21" s="42"/>
      <c r="M21" s="42"/>
      <c r="N21" s="42"/>
      <c r="O21" s="86"/>
      <c r="P21" s="37">
        <v>7.5</v>
      </c>
      <c r="Q21" s="38">
        <f t="shared" si="3"/>
        <v>7.4</v>
      </c>
      <c r="R21" s="39" t="str">
        <f t="shared" si="0"/>
        <v>B</v>
      </c>
      <c r="S21" s="40" t="str">
        <f t="shared" si="1"/>
        <v>Khá</v>
      </c>
      <c r="T21" s="41" t="str">
        <f t="shared" si="4"/>
        <v/>
      </c>
      <c r="U21" s="3"/>
      <c r="V21" s="29"/>
      <c r="W21" s="79" t="str">
        <f t="shared" si="2"/>
        <v>Đạt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18.75" customHeight="1">
      <c r="B22" s="30">
        <v>13</v>
      </c>
      <c r="C22" s="31" t="s">
        <v>161</v>
      </c>
      <c r="D22" s="32" t="s">
        <v>112</v>
      </c>
      <c r="E22" s="33" t="s">
        <v>162</v>
      </c>
      <c r="F22" s="34" t="s">
        <v>163</v>
      </c>
      <c r="G22" s="31" t="s">
        <v>95</v>
      </c>
      <c r="H22" s="35">
        <v>5</v>
      </c>
      <c r="I22" s="35">
        <v>6</v>
      </c>
      <c r="J22" s="35">
        <v>7</v>
      </c>
      <c r="K22" s="35" t="s">
        <v>28</v>
      </c>
      <c r="L22" s="42"/>
      <c r="M22" s="42"/>
      <c r="N22" s="42"/>
      <c r="O22" s="86"/>
      <c r="P22" s="37">
        <v>7</v>
      </c>
      <c r="Q22" s="38">
        <f t="shared" si="3"/>
        <v>6.6</v>
      </c>
      <c r="R22" s="39" t="str">
        <f t="shared" si="0"/>
        <v>C+</v>
      </c>
      <c r="S22" s="40" t="str">
        <f t="shared" si="1"/>
        <v>Trung bình</v>
      </c>
      <c r="T22" s="41" t="str">
        <f t="shared" si="4"/>
        <v/>
      </c>
      <c r="U22" s="3"/>
      <c r="V22" s="29"/>
      <c r="W22" s="79" t="str">
        <f t="shared" si="2"/>
        <v>Đạt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8.75" customHeight="1">
      <c r="B23" s="30">
        <v>14</v>
      </c>
      <c r="C23" s="31" t="s">
        <v>164</v>
      </c>
      <c r="D23" s="32" t="s">
        <v>165</v>
      </c>
      <c r="E23" s="33" t="s">
        <v>166</v>
      </c>
      <c r="F23" s="34" t="s">
        <v>167</v>
      </c>
      <c r="G23" s="31" t="s">
        <v>168</v>
      </c>
      <c r="H23" s="35">
        <v>7</v>
      </c>
      <c r="I23" s="35">
        <v>7.5</v>
      </c>
      <c r="J23" s="35">
        <v>8.5</v>
      </c>
      <c r="K23" s="35" t="s">
        <v>28</v>
      </c>
      <c r="L23" s="42"/>
      <c r="M23" s="42"/>
      <c r="N23" s="42"/>
      <c r="O23" s="86"/>
      <c r="P23" s="37">
        <v>7</v>
      </c>
      <c r="Q23" s="38">
        <f t="shared" si="3"/>
        <v>7.3</v>
      </c>
      <c r="R23" s="39" t="str">
        <f t="shared" si="0"/>
        <v>B</v>
      </c>
      <c r="S23" s="40" t="str">
        <f t="shared" si="1"/>
        <v>Khá</v>
      </c>
      <c r="T23" s="41" t="str">
        <f t="shared" si="4"/>
        <v/>
      </c>
      <c r="U23" s="3"/>
      <c r="V23" s="29"/>
      <c r="W23" s="79" t="str">
        <f t="shared" si="2"/>
        <v>Đạt</v>
      </c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</row>
    <row r="24" spans="2:38" ht="18.75" customHeight="1">
      <c r="B24" s="30">
        <v>15</v>
      </c>
      <c r="C24" s="31" t="s">
        <v>169</v>
      </c>
      <c r="D24" s="32" t="s">
        <v>170</v>
      </c>
      <c r="E24" s="33" t="s">
        <v>166</v>
      </c>
      <c r="F24" s="34" t="s">
        <v>171</v>
      </c>
      <c r="G24" s="31" t="s">
        <v>95</v>
      </c>
      <c r="H24" s="35">
        <v>7</v>
      </c>
      <c r="I24" s="35">
        <v>8</v>
      </c>
      <c r="J24" s="35">
        <v>9</v>
      </c>
      <c r="K24" s="35" t="s">
        <v>28</v>
      </c>
      <c r="L24" s="42"/>
      <c r="M24" s="42"/>
      <c r="N24" s="42"/>
      <c r="O24" s="86"/>
      <c r="P24" s="37">
        <v>7</v>
      </c>
      <c r="Q24" s="38">
        <f t="shared" si="3"/>
        <v>7.4</v>
      </c>
      <c r="R24" s="39" t="str">
        <f t="shared" si="0"/>
        <v>B</v>
      </c>
      <c r="S24" s="40" t="str">
        <f t="shared" si="1"/>
        <v>Khá</v>
      </c>
      <c r="T24" s="41" t="str">
        <f t="shared" si="4"/>
        <v/>
      </c>
      <c r="U24" s="3"/>
      <c r="V24" s="29"/>
      <c r="W24" s="79" t="str">
        <f t="shared" si="2"/>
        <v>Đạt</v>
      </c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</row>
    <row r="25" spans="2:38" ht="18.75" customHeight="1">
      <c r="B25" s="30">
        <v>16</v>
      </c>
      <c r="C25" s="31" t="s">
        <v>172</v>
      </c>
      <c r="D25" s="32" t="s">
        <v>173</v>
      </c>
      <c r="E25" s="33" t="s">
        <v>174</v>
      </c>
      <c r="F25" s="34" t="s">
        <v>63</v>
      </c>
      <c r="G25" s="31" t="s">
        <v>64</v>
      </c>
      <c r="H25" s="35">
        <v>3</v>
      </c>
      <c r="I25" s="35">
        <v>4</v>
      </c>
      <c r="J25" s="35">
        <v>5</v>
      </c>
      <c r="K25" s="35" t="s">
        <v>28</v>
      </c>
      <c r="L25" s="42"/>
      <c r="M25" s="42"/>
      <c r="N25" s="42"/>
      <c r="O25" s="86"/>
      <c r="P25" s="37">
        <v>7.5</v>
      </c>
      <c r="Q25" s="38">
        <f t="shared" si="3"/>
        <v>6.1</v>
      </c>
      <c r="R25" s="39" t="str">
        <f t="shared" si="0"/>
        <v>C</v>
      </c>
      <c r="S25" s="40" t="str">
        <f t="shared" si="1"/>
        <v>Trung bình</v>
      </c>
      <c r="T25" s="41" t="str">
        <f t="shared" si="4"/>
        <v/>
      </c>
      <c r="U25" s="3"/>
      <c r="V25" s="29"/>
      <c r="W25" s="79" t="str">
        <f t="shared" si="2"/>
        <v>Đạt</v>
      </c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</row>
    <row r="26" spans="2:38" ht="18.75" customHeight="1">
      <c r="B26" s="30">
        <v>17</v>
      </c>
      <c r="C26" s="31" t="s">
        <v>175</v>
      </c>
      <c r="D26" s="32" t="s">
        <v>176</v>
      </c>
      <c r="E26" s="33" t="s">
        <v>177</v>
      </c>
      <c r="F26" s="34">
        <v>33883</v>
      </c>
      <c r="G26" s="31" t="s">
        <v>178</v>
      </c>
      <c r="H26" s="35">
        <v>5</v>
      </c>
      <c r="I26" s="35">
        <v>6</v>
      </c>
      <c r="J26" s="35">
        <v>7</v>
      </c>
      <c r="K26" s="35" t="s">
        <v>28</v>
      </c>
      <c r="L26" s="42"/>
      <c r="M26" s="42"/>
      <c r="N26" s="42"/>
      <c r="O26" s="86"/>
      <c r="P26" s="37">
        <v>6</v>
      </c>
      <c r="Q26" s="38">
        <f t="shared" si="3"/>
        <v>6</v>
      </c>
      <c r="R26" s="39" t="str">
        <f t="shared" si="0"/>
        <v>C</v>
      </c>
      <c r="S26" s="40" t="str">
        <f t="shared" si="1"/>
        <v>Trung bình</v>
      </c>
      <c r="T26" s="41" t="str">
        <f t="shared" si="4"/>
        <v/>
      </c>
      <c r="U26" s="3"/>
      <c r="V26" s="29"/>
      <c r="W26" s="79" t="str">
        <f t="shared" si="2"/>
        <v>Đạt</v>
      </c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</row>
    <row r="27" spans="2:38" ht="18.75" customHeight="1">
      <c r="B27" s="30">
        <v>18</v>
      </c>
      <c r="C27" s="31" t="s">
        <v>179</v>
      </c>
      <c r="D27" s="32" t="s">
        <v>180</v>
      </c>
      <c r="E27" s="33" t="s">
        <v>181</v>
      </c>
      <c r="F27" s="34" t="s">
        <v>182</v>
      </c>
      <c r="G27" s="31" t="s">
        <v>183</v>
      </c>
      <c r="H27" s="35">
        <v>7</v>
      </c>
      <c r="I27" s="35">
        <v>8</v>
      </c>
      <c r="J27" s="35">
        <v>9</v>
      </c>
      <c r="K27" s="35" t="s">
        <v>28</v>
      </c>
      <c r="L27" s="42"/>
      <c r="M27" s="42"/>
      <c r="N27" s="42"/>
      <c r="O27" s="86"/>
      <c r="P27" s="37">
        <v>7</v>
      </c>
      <c r="Q27" s="38">
        <f t="shared" si="3"/>
        <v>7.4</v>
      </c>
      <c r="R27" s="39" t="str">
        <f t="shared" si="0"/>
        <v>B</v>
      </c>
      <c r="S27" s="40" t="str">
        <f t="shared" si="1"/>
        <v>Khá</v>
      </c>
      <c r="T27" s="41" t="str">
        <f t="shared" si="4"/>
        <v/>
      </c>
      <c r="U27" s="3"/>
      <c r="V27" s="29"/>
      <c r="W27" s="79" t="str">
        <f t="shared" si="2"/>
        <v>Đạt</v>
      </c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</row>
    <row r="28" spans="2:38" ht="18.75" customHeight="1">
      <c r="B28" s="30">
        <v>19</v>
      </c>
      <c r="C28" s="31" t="s">
        <v>184</v>
      </c>
      <c r="D28" s="32" t="s">
        <v>185</v>
      </c>
      <c r="E28" s="33" t="s">
        <v>181</v>
      </c>
      <c r="F28" s="34" t="s">
        <v>186</v>
      </c>
      <c r="G28" s="31" t="s">
        <v>95</v>
      </c>
      <c r="H28" s="35">
        <v>7</v>
      </c>
      <c r="I28" s="35">
        <v>7</v>
      </c>
      <c r="J28" s="35">
        <v>7</v>
      </c>
      <c r="K28" s="35" t="s">
        <v>28</v>
      </c>
      <c r="L28" s="42"/>
      <c r="M28" s="42"/>
      <c r="N28" s="42"/>
      <c r="O28" s="86"/>
      <c r="P28" s="37">
        <v>8.5</v>
      </c>
      <c r="Q28" s="38">
        <f t="shared" si="3"/>
        <v>7.9</v>
      </c>
      <c r="R28" s="39" t="str">
        <f t="shared" si="0"/>
        <v>B</v>
      </c>
      <c r="S28" s="40" t="str">
        <f t="shared" si="1"/>
        <v>Khá</v>
      </c>
      <c r="T28" s="41" t="str">
        <f t="shared" si="4"/>
        <v/>
      </c>
      <c r="U28" s="3"/>
      <c r="V28" s="29"/>
      <c r="W28" s="79" t="str">
        <f t="shared" si="2"/>
        <v>Đạt</v>
      </c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2:38" ht="18.75" customHeight="1">
      <c r="B29" s="30">
        <v>20</v>
      </c>
      <c r="C29" s="31" t="s">
        <v>82</v>
      </c>
      <c r="D29" s="32" t="s">
        <v>83</v>
      </c>
      <c r="E29" s="33" t="s">
        <v>84</v>
      </c>
      <c r="F29" s="34" t="s">
        <v>85</v>
      </c>
      <c r="G29" s="31" t="s">
        <v>64</v>
      </c>
      <c r="H29" s="35">
        <v>7</v>
      </c>
      <c r="I29" s="35">
        <v>8.5</v>
      </c>
      <c r="J29" s="35">
        <v>10</v>
      </c>
      <c r="K29" s="35" t="s">
        <v>28</v>
      </c>
      <c r="L29" s="42"/>
      <c r="M29" s="42"/>
      <c r="N29" s="42"/>
      <c r="O29" s="86"/>
      <c r="P29" s="37">
        <v>8.5</v>
      </c>
      <c r="Q29" s="38">
        <f t="shared" si="3"/>
        <v>8.5</v>
      </c>
      <c r="R29" s="39" t="str">
        <f t="shared" si="0"/>
        <v>A</v>
      </c>
      <c r="S29" s="40" t="str">
        <f t="shared" si="1"/>
        <v>Giỏi</v>
      </c>
      <c r="T29" s="41" t="str">
        <f t="shared" si="4"/>
        <v/>
      </c>
      <c r="U29" s="3"/>
      <c r="V29" s="29"/>
      <c r="W29" s="79" t="str">
        <f t="shared" si="2"/>
        <v>Đạt</v>
      </c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</row>
    <row r="30" spans="2:38" ht="18.75" customHeight="1">
      <c r="B30" s="30">
        <v>21</v>
      </c>
      <c r="C30" s="31" t="s">
        <v>187</v>
      </c>
      <c r="D30" s="32" t="s">
        <v>188</v>
      </c>
      <c r="E30" s="33" t="s">
        <v>189</v>
      </c>
      <c r="F30" s="34" t="s">
        <v>190</v>
      </c>
      <c r="G30" s="31" t="s">
        <v>64</v>
      </c>
      <c r="H30" s="35">
        <v>7</v>
      </c>
      <c r="I30" s="35">
        <v>8.5</v>
      </c>
      <c r="J30" s="35">
        <v>10</v>
      </c>
      <c r="K30" s="35" t="s">
        <v>28</v>
      </c>
      <c r="L30" s="42"/>
      <c r="M30" s="42"/>
      <c r="N30" s="42"/>
      <c r="O30" s="86"/>
      <c r="P30" s="37">
        <v>8.5</v>
      </c>
      <c r="Q30" s="38">
        <f t="shared" si="3"/>
        <v>8.5</v>
      </c>
      <c r="R30" s="39" t="str">
        <f t="shared" si="0"/>
        <v>A</v>
      </c>
      <c r="S30" s="40" t="str">
        <f t="shared" si="1"/>
        <v>Giỏi</v>
      </c>
      <c r="T30" s="41" t="str">
        <f t="shared" si="4"/>
        <v/>
      </c>
      <c r="U30" s="3"/>
      <c r="V30" s="29"/>
      <c r="W30" s="79" t="str">
        <f t="shared" si="2"/>
        <v>Đạt</v>
      </c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2:38" ht="18.75" customHeight="1">
      <c r="B31" s="30">
        <v>22</v>
      </c>
      <c r="C31" s="31" t="s">
        <v>191</v>
      </c>
      <c r="D31" s="32" t="s">
        <v>192</v>
      </c>
      <c r="E31" s="33" t="s">
        <v>193</v>
      </c>
      <c r="F31" s="34" t="s">
        <v>194</v>
      </c>
      <c r="G31" s="31" t="s">
        <v>64</v>
      </c>
      <c r="H31" s="35">
        <v>5</v>
      </c>
      <c r="I31" s="35">
        <v>6.5</v>
      </c>
      <c r="J31" s="35">
        <v>8</v>
      </c>
      <c r="K31" s="35" t="s">
        <v>28</v>
      </c>
      <c r="L31" s="42"/>
      <c r="M31" s="42"/>
      <c r="N31" s="42"/>
      <c r="O31" s="86"/>
      <c r="P31" s="37">
        <v>7</v>
      </c>
      <c r="Q31" s="38">
        <f t="shared" si="3"/>
        <v>6.8</v>
      </c>
      <c r="R31" s="39" t="str">
        <f t="shared" si="0"/>
        <v>C+</v>
      </c>
      <c r="S31" s="40" t="str">
        <f t="shared" si="1"/>
        <v>Trung bình</v>
      </c>
      <c r="T31" s="41" t="str">
        <f t="shared" si="4"/>
        <v/>
      </c>
      <c r="U31" s="3"/>
      <c r="V31" s="29"/>
      <c r="W31" s="79" t="str">
        <f t="shared" si="2"/>
        <v>Đạt</v>
      </c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</row>
    <row r="32" spans="2:38" ht="18.75" customHeight="1">
      <c r="B32" s="30">
        <v>23</v>
      </c>
      <c r="C32" s="31" t="s">
        <v>195</v>
      </c>
      <c r="D32" s="32" t="s">
        <v>196</v>
      </c>
      <c r="E32" s="33" t="s">
        <v>197</v>
      </c>
      <c r="F32" s="34" t="s">
        <v>127</v>
      </c>
      <c r="G32" s="31" t="s">
        <v>95</v>
      </c>
      <c r="H32" s="35">
        <v>7</v>
      </c>
      <c r="I32" s="35">
        <v>7</v>
      </c>
      <c r="J32" s="35">
        <v>7</v>
      </c>
      <c r="K32" s="35" t="s">
        <v>28</v>
      </c>
      <c r="L32" s="42"/>
      <c r="M32" s="42"/>
      <c r="N32" s="42"/>
      <c r="O32" s="86"/>
      <c r="P32" s="37">
        <v>6</v>
      </c>
      <c r="Q32" s="38">
        <f t="shared" si="3"/>
        <v>6.4</v>
      </c>
      <c r="R32" s="39" t="str">
        <f t="shared" si="0"/>
        <v>C</v>
      </c>
      <c r="S32" s="40" t="str">
        <f t="shared" si="1"/>
        <v>Trung bình</v>
      </c>
      <c r="T32" s="41" t="str">
        <f t="shared" si="4"/>
        <v/>
      </c>
      <c r="U32" s="3"/>
      <c r="V32" s="29"/>
      <c r="W32" s="79" t="str">
        <f t="shared" si="2"/>
        <v>Đạt</v>
      </c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</row>
    <row r="33" spans="2:38" ht="18.75" customHeight="1">
      <c r="B33" s="30">
        <v>24</v>
      </c>
      <c r="C33" s="31" t="s">
        <v>198</v>
      </c>
      <c r="D33" s="32" t="s">
        <v>199</v>
      </c>
      <c r="E33" s="33" t="s">
        <v>200</v>
      </c>
      <c r="F33" s="34" t="s">
        <v>201</v>
      </c>
      <c r="G33" s="31" t="s">
        <v>202</v>
      </c>
      <c r="H33" s="35">
        <v>4</v>
      </c>
      <c r="I33" s="35">
        <v>5</v>
      </c>
      <c r="J33" s="35">
        <v>6</v>
      </c>
      <c r="K33" s="35" t="s">
        <v>28</v>
      </c>
      <c r="L33" s="42"/>
      <c r="M33" s="42"/>
      <c r="N33" s="42"/>
      <c r="O33" s="86"/>
      <c r="P33" s="37">
        <v>5</v>
      </c>
      <c r="Q33" s="38">
        <f t="shared" si="3"/>
        <v>5</v>
      </c>
      <c r="R33" s="39" t="str">
        <f t="shared" si="0"/>
        <v>D+</v>
      </c>
      <c r="S33" s="40" t="str">
        <f t="shared" si="1"/>
        <v>Trung bình yếu</v>
      </c>
      <c r="T33" s="41" t="str">
        <f t="shared" si="4"/>
        <v/>
      </c>
      <c r="U33" s="3"/>
      <c r="V33" s="29"/>
      <c r="W33" s="79" t="str">
        <f t="shared" si="2"/>
        <v>Đạt</v>
      </c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</row>
    <row r="34" spans="2:38" ht="18.75" customHeight="1">
      <c r="B34" s="30">
        <v>25</v>
      </c>
      <c r="C34" s="31" t="s">
        <v>203</v>
      </c>
      <c r="D34" s="32" t="s">
        <v>204</v>
      </c>
      <c r="E34" s="33" t="s">
        <v>205</v>
      </c>
      <c r="F34" s="34" t="s">
        <v>206</v>
      </c>
      <c r="G34" s="31" t="s">
        <v>64</v>
      </c>
      <c r="H34" s="35">
        <v>9</v>
      </c>
      <c r="I34" s="35">
        <v>9</v>
      </c>
      <c r="J34" s="35">
        <v>9</v>
      </c>
      <c r="K34" s="35" t="s">
        <v>28</v>
      </c>
      <c r="L34" s="42"/>
      <c r="M34" s="42"/>
      <c r="N34" s="42"/>
      <c r="O34" s="86"/>
      <c r="P34" s="37">
        <v>9</v>
      </c>
      <c r="Q34" s="38">
        <f t="shared" si="3"/>
        <v>9</v>
      </c>
      <c r="R34" s="39" t="str">
        <f t="shared" si="0"/>
        <v>A+</v>
      </c>
      <c r="S34" s="40" t="str">
        <f t="shared" si="1"/>
        <v>Giỏi</v>
      </c>
      <c r="T34" s="41" t="str">
        <f t="shared" si="4"/>
        <v/>
      </c>
      <c r="U34" s="3"/>
      <c r="V34" s="29"/>
      <c r="W34" s="79" t="str">
        <f t="shared" si="2"/>
        <v>Đạt</v>
      </c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</row>
    <row r="35" spans="2:38" ht="18.75" customHeight="1">
      <c r="B35" s="30">
        <v>26</v>
      </c>
      <c r="C35" s="31" t="s">
        <v>207</v>
      </c>
      <c r="D35" s="32" t="s">
        <v>208</v>
      </c>
      <c r="E35" s="33" t="s">
        <v>209</v>
      </c>
      <c r="F35" s="34" t="s">
        <v>210</v>
      </c>
      <c r="G35" s="31" t="s">
        <v>95</v>
      </c>
      <c r="H35" s="35">
        <v>8</v>
      </c>
      <c r="I35" s="35">
        <v>8.5</v>
      </c>
      <c r="J35" s="35">
        <v>8.5</v>
      </c>
      <c r="K35" s="35" t="s">
        <v>28</v>
      </c>
      <c r="L35" s="42"/>
      <c r="M35" s="42"/>
      <c r="N35" s="42"/>
      <c r="O35" s="86"/>
      <c r="P35" s="37">
        <v>8</v>
      </c>
      <c r="Q35" s="38">
        <f t="shared" si="3"/>
        <v>8.1999999999999993</v>
      </c>
      <c r="R35" s="39" t="str">
        <f t="shared" si="0"/>
        <v>B+</v>
      </c>
      <c r="S35" s="40" t="str">
        <f t="shared" si="1"/>
        <v>Khá</v>
      </c>
      <c r="T35" s="41" t="str">
        <f t="shared" si="4"/>
        <v/>
      </c>
      <c r="U35" s="3"/>
      <c r="V35" s="29"/>
      <c r="W35" s="79" t="str">
        <f t="shared" si="2"/>
        <v>Đạt</v>
      </c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2:38" ht="18.75" customHeight="1">
      <c r="B36" s="30">
        <v>27</v>
      </c>
      <c r="C36" s="31" t="s">
        <v>211</v>
      </c>
      <c r="D36" s="32" t="s">
        <v>212</v>
      </c>
      <c r="E36" s="33" t="s">
        <v>213</v>
      </c>
      <c r="F36" s="34" t="s">
        <v>214</v>
      </c>
      <c r="G36" s="31" t="s">
        <v>215</v>
      </c>
      <c r="H36" s="35">
        <v>0</v>
      </c>
      <c r="I36" s="35">
        <v>0</v>
      </c>
      <c r="J36" s="35">
        <v>0</v>
      </c>
      <c r="K36" s="35" t="s">
        <v>28</v>
      </c>
      <c r="L36" s="42"/>
      <c r="M36" s="42"/>
      <c r="N36" s="42"/>
      <c r="O36" s="86"/>
      <c r="P36" s="37">
        <v>0</v>
      </c>
      <c r="Q36" s="38">
        <f t="shared" si="3"/>
        <v>0</v>
      </c>
      <c r="R36" s="39" t="str">
        <f t="shared" si="0"/>
        <v>F</v>
      </c>
      <c r="S36" s="40" t="str">
        <f t="shared" si="1"/>
        <v>Kém</v>
      </c>
      <c r="T36" s="41" t="str">
        <f t="shared" si="4"/>
        <v>Không đủ ĐKDT</v>
      </c>
      <c r="U36" s="3"/>
      <c r="V36" s="29"/>
      <c r="W36" s="79" t="str">
        <f t="shared" si="2"/>
        <v>Học lại</v>
      </c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2:38" ht="18.75" customHeight="1">
      <c r="B37" s="30">
        <v>28</v>
      </c>
      <c r="C37" s="31" t="s">
        <v>216</v>
      </c>
      <c r="D37" s="32" t="s">
        <v>217</v>
      </c>
      <c r="E37" s="33" t="s">
        <v>218</v>
      </c>
      <c r="F37" s="34" t="s">
        <v>219</v>
      </c>
      <c r="G37" s="31" t="s">
        <v>95</v>
      </c>
      <c r="H37" s="35">
        <v>10</v>
      </c>
      <c r="I37" s="35">
        <v>9</v>
      </c>
      <c r="J37" s="35">
        <v>8</v>
      </c>
      <c r="K37" s="35" t="s">
        <v>28</v>
      </c>
      <c r="L37" s="42"/>
      <c r="M37" s="42"/>
      <c r="N37" s="42"/>
      <c r="O37" s="86"/>
      <c r="P37" s="37">
        <v>8</v>
      </c>
      <c r="Q37" s="38">
        <f t="shared" si="3"/>
        <v>8.4</v>
      </c>
      <c r="R37" s="39" t="str">
        <f t="shared" si="0"/>
        <v>B+</v>
      </c>
      <c r="S37" s="40" t="str">
        <f t="shared" si="1"/>
        <v>Khá</v>
      </c>
      <c r="T37" s="41" t="str">
        <f t="shared" si="4"/>
        <v/>
      </c>
      <c r="U37" s="3"/>
      <c r="V37" s="29"/>
      <c r="W37" s="79" t="str">
        <f t="shared" si="2"/>
        <v>Đạt</v>
      </c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2:38" ht="18.75" customHeight="1">
      <c r="B38" s="30">
        <v>29</v>
      </c>
      <c r="C38" s="31" t="s">
        <v>220</v>
      </c>
      <c r="D38" s="32" t="s">
        <v>221</v>
      </c>
      <c r="E38" s="33" t="s">
        <v>222</v>
      </c>
      <c r="F38" s="34" t="s">
        <v>223</v>
      </c>
      <c r="G38" s="31" t="s">
        <v>95</v>
      </c>
      <c r="H38" s="35">
        <v>5</v>
      </c>
      <c r="I38" s="35">
        <v>6</v>
      </c>
      <c r="J38" s="35">
        <v>7</v>
      </c>
      <c r="K38" s="35" t="s">
        <v>28</v>
      </c>
      <c r="L38" s="42"/>
      <c r="M38" s="42"/>
      <c r="N38" s="42"/>
      <c r="O38" s="86"/>
      <c r="P38" s="37">
        <v>7</v>
      </c>
      <c r="Q38" s="38">
        <f t="shared" si="3"/>
        <v>6.6</v>
      </c>
      <c r="R38" s="39" t="str">
        <f t="shared" si="0"/>
        <v>C+</v>
      </c>
      <c r="S38" s="40" t="str">
        <f t="shared" si="1"/>
        <v>Trung bình</v>
      </c>
      <c r="T38" s="41" t="str">
        <f t="shared" si="4"/>
        <v/>
      </c>
      <c r="U38" s="3"/>
      <c r="V38" s="29"/>
      <c r="W38" s="79" t="str">
        <f t="shared" si="2"/>
        <v>Đạt</v>
      </c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2:38" ht="18.75" customHeight="1">
      <c r="B39" s="30">
        <v>30</v>
      </c>
      <c r="C39" s="31" t="s">
        <v>224</v>
      </c>
      <c r="D39" s="32" t="s">
        <v>225</v>
      </c>
      <c r="E39" s="33" t="s">
        <v>226</v>
      </c>
      <c r="F39" s="34" t="s">
        <v>227</v>
      </c>
      <c r="G39" s="31" t="s">
        <v>202</v>
      </c>
      <c r="H39" s="35">
        <v>4</v>
      </c>
      <c r="I39" s="35">
        <v>5</v>
      </c>
      <c r="J39" s="35">
        <v>6</v>
      </c>
      <c r="K39" s="35" t="s">
        <v>28</v>
      </c>
      <c r="L39" s="42"/>
      <c r="M39" s="42"/>
      <c r="N39" s="42"/>
      <c r="O39" s="86"/>
      <c r="P39" s="37">
        <v>6</v>
      </c>
      <c r="Q39" s="38">
        <f t="shared" si="3"/>
        <v>5.6</v>
      </c>
      <c r="R39" s="39" t="str">
        <f t="shared" si="0"/>
        <v>C</v>
      </c>
      <c r="S39" s="40" t="str">
        <f t="shared" si="1"/>
        <v>Trung bình</v>
      </c>
      <c r="T39" s="41" t="str">
        <f t="shared" si="4"/>
        <v/>
      </c>
      <c r="U39" s="3"/>
      <c r="V39" s="29"/>
      <c r="W39" s="79" t="str">
        <f t="shared" si="2"/>
        <v>Đạt</v>
      </c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  <row r="40" spans="2:38" ht="18.75" customHeight="1">
      <c r="B40" s="30">
        <v>31</v>
      </c>
      <c r="C40" s="31" t="s">
        <v>228</v>
      </c>
      <c r="D40" s="32" t="s">
        <v>221</v>
      </c>
      <c r="E40" s="33" t="s">
        <v>229</v>
      </c>
      <c r="F40" s="34" t="s">
        <v>230</v>
      </c>
      <c r="G40" s="31" t="s">
        <v>64</v>
      </c>
      <c r="H40" s="35">
        <v>7</v>
      </c>
      <c r="I40" s="35">
        <v>7.5</v>
      </c>
      <c r="J40" s="35">
        <v>8</v>
      </c>
      <c r="K40" s="35" t="s">
        <v>28</v>
      </c>
      <c r="L40" s="42"/>
      <c r="M40" s="42"/>
      <c r="N40" s="42"/>
      <c r="O40" s="86"/>
      <c r="P40" s="37">
        <v>8.5</v>
      </c>
      <c r="Q40" s="38">
        <f t="shared" si="3"/>
        <v>8.1</v>
      </c>
      <c r="R40" s="39" t="str">
        <f t="shared" si="0"/>
        <v>B+</v>
      </c>
      <c r="S40" s="40" t="str">
        <f t="shared" si="1"/>
        <v>Khá</v>
      </c>
      <c r="T40" s="41" t="str">
        <f t="shared" si="4"/>
        <v/>
      </c>
      <c r="U40" s="3"/>
      <c r="V40" s="29"/>
      <c r="W40" s="79" t="str">
        <f t="shared" si="2"/>
        <v>Đạt</v>
      </c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</row>
    <row r="41" spans="2:38" ht="18.75" customHeight="1">
      <c r="B41" s="30">
        <v>32</v>
      </c>
      <c r="C41" s="31" t="s">
        <v>231</v>
      </c>
      <c r="D41" s="32" t="s">
        <v>232</v>
      </c>
      <c r="E41" s="33" t="s">
        <v>98</v>
      </c>
      <c r="F41" s="34" t="s">
        <v>233</v>
      </c>
      <c r="G41" s="31" t="s">
        <v>95</v>
      </c>
      <c r="H41" s="35">
        <v>7</v>
      </c>
      <c r="I41" s="35">
        <v>8</v>
      </c>
      <c r="J41" s="35">
        <v>9</v>
      </c>
      <c r="K41" s="35" t="s">
        <v>28</v>
      </c>
      <c r="L41" s="42"/>
      <c r="M41" s="42"/>
      <c r="N41" s="42"/>
      <c r="O41" s="86"/>
      <c r="P41" s="37">
        <v>7.5</v>
      </c>
      <c r="Q41" s="38">
        <f t="shared" si="3"/>
        <v>7.7</v>
      </c>
      <c r="R41" s="39" t="str">
        <f t="shared" si="0"/>
        <v>B</v>
      </c>
      <c r="S41" s="40" t="str">
        <f t="shared" si="1"/>
        <v>Khá</v>
      </c>
      <c r="T41" s="41" t="str">
        <f t="shared" si="4"/>
        <v/>
      </c>
      <c r="U41" s="3"/>
      <c r="V41" s="29"/>
      <c r="W41" s="79" t="str">
        <f t="shared" si="2"/>
        <v>Đạt</v>
      </c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</row>
    <row r="42" spans="2:38" ht="18.75" customHeight="1">
      <c r="B42" s="30">
        <v>33</v>
      </c>
      <c r="C42" s="31" t="s">
        <v>234</v>
      </c>
      <c r="D42" s="32" t="s">
        <v>235</v>
      </c>
      <c r="E42" s="33" t="s">
        <v>98</v>
      </c>
      <c r="F42" s="34" t="s">
        <v>236</v>
      </c>
      <c r="G42" s="31" t="s">
        <v>95</v>
      </c>
      <c r="H42" s="35">
        <v>7</v>
      </c>
      <c r="I42" s="35">
        <v>8</v>
      </c>
      <c r="J42" s="35">
        <v>9</v>
      </c>
      <c r="K42" s="35" t="s">
        <v>28</v>
      </c>
      <c r="L42" s="42"/>
      <c r="M42" s="42"/>
      <c r="N42" s="42"/>
      <c r="O42" s="86"/>
      <c r="P42" s="37">
        <v>7.5</v>
      </c>
      <c r="Q42" s="38">
        <f t="shared" si="3"/>
        <v>7.7</v>
      </c>
      <c r="R42" s="39" t="str">
        <f t="shared" si="0"/>
        <v>B</v>
      </c>
      <c r="S42" s="40" t="str">
        <f t="shared" si="1"/>
        <v>Khá</v>
      </c>
      <c r="T42" s="41" t="str">
        <f t="shared" si="4"/>
        <v/>
      </c>
      <c r="U42" s="3"/>
      <c r="V42" s="29"/>
      <c r="W42" s="79" t="str">
        <f t="shared" si="2"/>
        <v>Đạt</v>
      </c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</row>
    <row r="43" spans="2:38" ht="18.75" customHeight="1">
      <c r="B43" s="30">
        <v>34</v>
      </c>
      <c r="C43" s="31" t="s">
        <v>237</v>
      </c>
      <c r="D43" s="32" t="s">
        <v>238</v>
      </c>
      <c r="E43" s="33" t="s">
        <v>98</v>
      </c>
      <c r="F43" s="34" t="s">
        <v>239</v>
      </c>
      <c r="G43" s="31" t="s">
        <v>64</v>
      </c>
      <c r="H43" s="35">
        <v>7</v>
      </c>
      <c r="I43" s="35">
        <v>8.5</v>
      </c>
      <c r="J43" s="35">
        <v>10</v>
      </c>
      <c r="K43" s="35" t="s">
        <v>28</v>
      </c>
      <c r="L43" s="42"/>
      <c r="M43" s="42"/>
      <c r="N43" s="42"/>
      <c r="O43" s="86"/>
      <c r="P43" s="37">
        <v>9.5</v>
      </c>
      <c r="Q43" s="38">
        <f t="shared" si="3"/>
        <v>9.1</v>
      </c>
      <c r="R43" s="39" t="str">
        <f t="shared" si="0"/>
        <v>A+</v>
      </c>
      <c r="S43" s="40" t="str">
        <f t="shared" si="1"/>
        <v>Giỏi</v>
      </c>
      <c r="T43" s="41" t="str">
        <f t="shared" si="4"/>
        <v/>
      </c>
      <c r="U43" s="3"/>
      <c r="V43" s="29"/>
      <c r="W43" s="79" t="str">
        <f t="shared" si="2"/>
        <v>Đạt</v>
      </c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</row>
    <row r="44" spans="2:38" ht="18.75" customHeight="1">
      <c r="B44" s="30">
        <v>35</v>
      </c>
      <c r="C44" s="31" t="s">
        <v>240</v>
      </c>
      <c r="D44" s="32" t="s">
        <v>241</v>
      </c>
      <c r="E44" s="33" t="s">
        <v>98</v>
      </c>
      <c r="F44" s="34" t="s">
        <v>68</v>
      </c>
      <c r="G44" s="31" t="s">
        <v>95</v>
      </c>
      <c r="H44" s="35">
        <v>7</v>
      </c>
      <c r="I44" s="35">
        <v>7</v>
      </c>
      <c r="J44" s="35">
        <v>7.5</v>
      </c>
      <c r="K44" s="35" t="s">
        <v>28</v>
      </c>
      <c r="L44" s="42"/>
      <c r="M44" s="42"/>
      <c r="N44" s="42"/>
      <c r="O44" s="86"/>
      <c r="P44" s="37">
        <v>8</v>
      </c>
      <c r="Q44" s="38">
        <f t="shared" si="3"/>
        <v>7.7</v>
      </c>
      <c r="R44" s="39" t="str">
        <f t="shared" si="0"/>
        <v>B</v>
      </c>
      <c r="S44" s="40" t="str">
        <f t="shared" si="1"/>
        <v>Khá</v>
      </c>
      <c r="T44" s="41" t="str">
        <f t="shared" si="4"/>
        <v/>
      </c>
      <c r="U44" s="3"/>
      <c r="V44" s="29"/>
      <c r="W44" s="79" t="str">
        <f t="shared" si="2"/>
        <v>Đạt</v>
      </c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</row>
    <row r="45" spans="2:38" ht="18.75" customHeight="1">
      <c r="B45" s="30">
        <v>36</v>
      </c>
      <c r="C45" s="31" t="s">
        <v>96</v>
      </c>
      <c r="D45" s="32" t="s">
        <v>97</v>
      </c>
      <c r="E45" s="33" t="s">
        <v>98</v>
      </c>
      <c r="F45" s="34" t="s">
        <v>99</v>
      </c>
      <c r="G45" s="31" t="s">
        <v>64</v>
      </c>
      <c r="H45" s="35">
        <v>7</v>
      </c>
      <c r="I45" s="35">
        <v>8</v>
      </c>
      <c r="J45" s="35">
        <v>9</v>
      </c>
      <c r="K45" s="35" t="s">
        <v>28</v>
      </c>
      <c r="L45" s="42"/>
      <c r="M45" s="42"/>
      <c r="N45" s="42"/>
      <c r="O45" s="86"/>
      <c r="P45" s="37">
        <v>7.5</v>
      </c>
      <c r="Q45" s="38">
        <f t="shared" si="3"/>
        <v>7.7</v>
      </c>
      <c r="R45" s="39" t="str">
        <f t="shared" si="0"/>
        <v>B</v>
      </c>
      <c r="S45" s="40" t="str">
        <f t="shared" si="1"/>
        <v>Khá</v>
      </c>
      <c r="T45" s="41" t="str">
        <f t="shared" si="4"/>
        <v/>
      </c>
      <c r="U45" s="3"/>
      <c r="V45" s="29"/>
      <c r="W45" s="79" t="str">
        <f t="shared" si="2"/>
        <v>Đạt</v>
      </c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</row>
    <row r="46" spans="2:38" ht="18.75" customHeight="1">
      <c r="B46" s="30">
        <v>37</v>
      </c>
      <c r="C46" s="31" t="s">
        <v>242</v>
      </c>
      <c r="D46" s="32" t="s">
        <v>243</v>
      </c>
      <c r="E46" s="33" t="s">
        <v>244</v>
      </c>
      <c r="F46" s="34"/>
      <c r="G46" s="31" t="s">
        <v>245</v>
      </c>
      <c r="H46" s="35">
        <v>7</v>
      </c>
      <c r="I46" s="35">
        <v>6.5</v>
      </c>
      <c r="J46" s="35">
        <v>6.5</v>
      </c>
      <c r="K46" s="35" t="s">
        <v>28</v>
      </c>
      <c r="L46" s="42"/>
      <c r="M46" s="42"/>
      <c r="N46" s="42"/>
      <c r="O46" s="86"/>
      <c r="P46" s="37">
        <v>9</v>
      </c>
      <c r="Q46" s="38">
        <f t="shared" si="3"/>
        <v>8.1</v>
      </c>
      <c r="R46" s="39" t="str">
        <f t="shared" si="0"/>
        <v>B+</v>
      </c>
      <c r="S46" s="40" t="str">
        <f t="shared" si="1"/>
        <v>Khá</v>
      </c>
      <c r="T46" s="41" t="str">
        <f t="shared" si="4"/>
        <v/>
      </c>
      <c r="U46" s="3"/>
      <c r="V46" s="29"/>
      <c r="W46" s="79" t="str">
        <f t="shared" si="2"/>
        <v>Đạt</v>
      </c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</row>
    <row r="47" spans="2:38" ht="18.75" customHeight="1">
      <c r="B47" s="30">
        <v>38</v>
      </c>
      <c r="C47" s="31" t="s">
        <v>246</v>
      </c>
      <c r="D47" s="32" t="s">
        <v>247</v>
      </c>
      <c r="E47" s="33" t="s">
        <v>244</v>
      </c>
      <c r="F47" s="34" t="s">
        <v>248</v>
      </c>
      <c r="G47" s="31" t="s">
        <v>95</v>
      </c>
      <c r="H47" s="35">
        <v>5</v>
      </c>
      <c r="I47" s="35">
        <v>5.5</v>
      </c>
      <c r="J47" s="35">
        <v>6</v>
      </c>
      <c r="K47" s="35" t="s">
        <v>28</v>
      </c>
      <c r="L47" s="42"/>
      <c r="M47" s="42"/>
      <c r="N47" s="42"/>
      <c r="O47" s="86"/>
      <c r="P47" s="37">
        <v>6</v>
      </c>
      <c r="Q47" s="38">
        <f t="shared" si="3"/>
        <v>5.8</v>
      </c>
      <c r="R47" s="39" t="str">
        <f t="shared" si="0"/>
        <v>C</v>
      </c>
      <c r="S47" s="40" t="str">
        <f t="shared" si="1"/>
        <v>Trung bình</v>
      </c>
      <c r="T47" s="41" t="str">
        <f t="shared" si="4"/>
        <v/>
      </c>
      <c r="U47" s="3"/>
      <c r="V47" s="29"/>
      <c r="W47" s="79" t="str">
        <f t="shared" si="2"/>
        <v>Đạt</v>
      </c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</row>
    <row r="48" spans="2:38" ht="18.75" customHeight="1">
      <c r="B48" s="30">
        <v>39</v>
      </c>
      <c r="C48" s="31" t="s">
        <v>249</v>
      </c>
      <c r="D48" s="32" t="s">
        <v>250</v>
      </c>
      <c r="E48" s="33" t="s">
        <v>244</v>
      </c>
      <c r="F48" s="34" t="s">
        <v>251</v>
      </c>
      <c r="G48" s="31" t="s">
        <v>64</v>
      </c>
      <c r="H48" s="35">
        <v>7</v>
      </c>
      <c r="I48" s="35">
        <v>7</v>
      </c>
      <c r="J48" s="35">
        <v>7</v>
      </c>
      <c r="K48" s="35" t="s">
        <v>28</v>
      </c>
      <c r="L48" s="42"/>
      <c r="M48" s="42"/>
      <c r="N48" s="42"/>
      <c r="O48" s="86"/>
      <c r="P48" s="37">
        <v>7</v>
      </c>
      <c r="Q48" s="38">
        <f t="shared" si="3"/>
        <v>7</v>
      </c>
      <c r="R48" s="39" t="str">
        <f t="shared" si="0"/>
        <v>B</v>
      </c>
      <c r="S48" s="40" t="str">
        <f t="shared" si="1"/>
        <v>Khá</v>
      </c>
      <c r="T48" s="41" t="str">
        <f t="shared" si="4"/>
        <v/>
      </c>
      <c r="U48" s="3"/>
      <c r="V48" s="29"/>
      <c r="W48" s="79" t="str">
        <f t="shared" si="2"/>
        <v>Đạt</v>
      </c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</row>
    <row r="49" spans="2:38" ht="18.75" customHeight="1">
      <c r="B49" s="30">
        <v>40</v>
      </c>
      <c r="C49" s="31" t="s">
        <v>252</v>
      </c>
      <c r="D49" s="32" t="s">
        <v>112</v>
      </c>
      <c r="E49" s="33" t="s">
        <v>253</v>
      </c>
      <c r="F49" s="34" t="s">
        <v>156</v>
      </c>
      <c r="G49" s="31" t="s">
        <v>64</v>
      </c>
      <c r="H49" s="35">
        <v>7</v>
      </c>
      <c r="I49" s="35">
        <v>7</v>
      </c>
      <c r="J49" s="35">
        <v>7.5</v>
      </c>
      <c r="K49" s="35" t="s">
        <v>28</v>
      </c>
      <c r="L49" s="42"/>
      <c r="M49" s="42"/>
      <c r="N49" s="42"/>
      <c r="O49" s="86"/>
      <c r="P49" s="37">
        <v>7</v>
      </c>
      <c r="Q49" s="38">
        <f t="shared" si="3"/>
        <v>7.1</v>
      </c>
      <c r="R49" s="39" t="str">
        <f t="shared" si="0"/>
        <v>B</v>
      </c>
      <c r="S49" s="40" t="str">
        <f t="shared" si="1"/>
        <v>Khá</v>
      </c>
      <c r="T49" s="41" t="str">
        <f t="shared" si="4"/>
        <v/>
      </c>
      <c r="U49" s="3"/>
      <c r="V49" s="29"/>
      <c r="W49" s="79" t="str">
        <f t="shared" si="2"/>
        <v>Đạt</v>
      </c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</row>
    <row r="50" spans="2:38" ht="18.75" customHeight="1">
      <c r="B50" s="30">
        <v>41</v>
      </c>
      <c r="C50" s="31" t="s">
        <v>254</v>
      </c>
      <c r="D50" s="32" t="s">
        <v>255</v>
      </c>
      <c r="E50" s="33" t="s">
        <v>256</v>
      </c>
      <c r="F50" s="34" t="s">
        <v>257</v>
      </c>
      <c r="G50" s="31" t="s">
        <v>178</v>
      </c>
      <c r="H50" s="35">
        <v>10</v>
      </c>
      <c r="I50" s="35">
        <v>8.5</v>
      </c>
      <c r="J50" s="35">
        <v>7</v>
      </c>
      <c r="K50" s="35" t="s">
        <v>28</v>
      </c>
      <c r="L50" s="42"/>
      <c r="M50" s="42"/>
      <c r="N50" s="42"/>
      <c r="O50" s="86"/>
      <c r="P50" s="37">
        <v>7</v>
      </c>
      <c r="Q50" s="38">
        <f t="shared" si="3"/>
        <v>7.6</v>
      </c>
      <c r="R50" s="39" t="str">
        <f t="shared" si="0"/>
        <v>B</v>
      </c>
      <c r="S50" s="40" t="str">
        <f t="shared" si="1"/>
        <v>Khá</v>
      </c>
      <c r="T50" s="41" t="str">
        <f t="shared" si="4"/>
        <v/>
      </c>
      <c r="U50" s="3"/>
      <c r="V50" s="29"/>
      <c r="W50" s="79" t="str">
        <f t="shared" si="2"/>
        <v>Đạt</v>
      </c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</row>
    <row r="51" spans="2:38" ht="18.75" customHeight="1">
      <c r="B51" s="30">
        <v>42</v>
      </c>
      <c r="C51" s="31" t="s">
        <v>258</v>
      </c>
      <c r="D51" s="32" t="s">
        <v>259</v>
      </c>
      <c r="E51" s="33" t="s">
        <v>260</v>
      </c>
      <c r="F51" s="34" t="s">
        <v>261</v>
      </c>
      <c r="G51" s="31" t="s">
        <v>95</v>
      </c>
      <c r="H51" s="35">
        <v>9</v>
      </c>
      <c r="I51" s="35">
        <v>8</v>
      </c>
      <c r="J51" s="35">
        <v>7</v>
      </c>
      <c r="K51" s="35" t="s">
        <v>28</v>
      </c>
      <c r="L51" s="42"/>
      <c r="M51" s="42"/>
      <c r="N51" s="42"/>
      <c r="O51" s="86"/>
      <c r="P51" s="37">
        <v>8</v>
      </c>
      <c r="Q51" s="38">
        <f t="shared" si="3"/>
        <v>8</v>
      </c>
      <c r="R51" s="39" t="str">
        <f t="shared" si="0"/>
        <v>B+</v>
      </c>
      <c r="S51" s="40" t="str">
        <f t="shared" si="1"/>
        <v>Khá</v>
      </c>
      <c r="T51" s="41" t="str">
        <f t="shared" si="4"/>
        <v/>
      </c>
      <c r="U51" s="3"/>
      <c r="V51" s="29"/>
      <c r="W51" s="79" t="str">
        <f t="shared" si="2"/>
        <v>Đạt</v>
      </c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</row>
    <row r="52" spans="2:38" ht="18.75" customHeight="1">
      <c r="B52" s="30">
        <v>43</v>
      </c>
      <c r="C52" s="31" t="s">
        <v>262</v>
      </c>
      <c r="D52" s="32" t="s">
        <v>263</v>
      </c>
      <c r="E52" s="33" t="s">
        <v>264</v>
      </c>
      <c r="F52" s="34" t="s">
        <v>265</v>
      </c>
      <c r="G52" s="31" t="s">
        <v>64</v>
      </c>
      <c r="H52" s="35">
        <v>5</v>
      </c>
      <c r="I52" s="35">
        <v>6</v>
      </c>
      <c r="J52" s="35">
        <v>7.5</v>
      </c>
      <c r="K52" s="35" t="s">
        <v>28</v>
      </c>
      <c r="L52" s="42"/>
      <c r="M52" s="42"/>
      <c r="N52" s="42"/>
      <c r="O52" s="86"/>
      <c r="P52" s="37">
        <v>6.5</v>
      </c>
      <c r="Q52" s="38">
        <f t="shared" si="3"/>
        <v>6.4</v>
      </c>
      <c r="R52" s="39" t="str">
        <f t="shared" si="0"/>
        <v>C</v>
      </c>
      <c r="S52" s="40" t="str">
        <f t="shared" si="1"/>
        <v>Trung bình</v>
      </c>
      <c r="T52" s="41" t="str">
        <f t="shared" si="4"/>
        <v/>
      </c>
      <c r="U52" s="3"/>
      <c r="V52" s="29"/>
      <c r="W52" s="79" t="str">
        <f t="shared" si="2"/>
        <v>Đạt</v>
      </c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</row>
    <row r="53" spans="2:38" ht="18.75" customHeight="1">
      <c r="B53" s="30">
        <v>44</v>
      </c>
      <c r="C53" s="31" t="s">
        <v>266</v>
      </c>
      <c r="D53" s="32" t="s">
        <v>170</v>
      </c>
      <c r="E53" s="33" t="s">
        <v>267</v>
      </c>
      <c r="F53" s="34" t="s">
        <v>268</v>
      </c>
      <c r="G53" s="31" t="s">
        <v>95</v>
      </c>
      <c r="H53" s="35">
        <v>7</v>
      </c>
      <c r="I53" s="35">
        <v>7</v>
      </c>
      <c r="J53" s="35">
        <v>7</v>
      </c>
      <c r="K53" s="35" t="s">
        <v>28</v>
      </c>
      <c r="L53" s="42"/>
      <c r="M53" s="42"/>
      <c r="N53" s="42"/>
      <c r="O53" s="86"/>
      <c r="P53" s="37">
        <v>8</v>
      </c>
      <c r="Q53" s="38">
        <f t="shared" si="3"/>
        <v>7.6</v>
      </c>
      <c r="R53" s="39" t="str">
        <f t="shared" si="0"/>
        <v>B</v>
      </c>
      <c r="S53" s="40" t="str">
        <f t="shared" si="1"/>
        <v>Khá</v>
      </c>
      <c r="T53" s="41" t="str">
        <f t="shared" si="4"/>
        <v/>
      </c>
      <c r="U53" s="3"/>
      <c r="V53" s="29"/>
      <c r="W53" s="79" t="str">
        <f t="shared" si="2"/>
        <v>Đạt</v>
      </c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</row>
    <row r="54" spans="2:38" ht="18.75" customHeight="1">
      <c r="B54" s="30">
        <v>45</v>
      </c>
      <c r="C54" s="31" t="s">
        <v>269</v>
      </c>
      <c r="D54" s="32" t="s">
        <v>270</v>
      </c>
      <c r="E54" s="33" t="s">
        <v>271</v>
      </c>
      <c r="F54" s="34" t="s">
        <v>272</v>
      </c>
      <c r="G54" s="31" t="s">
        <v>95</v>
      </c>
      <c r="H54" s="35">
        <v>7</v>
      </c>
      <c r="I54" s="35">
        <v>7</v>
      </c>
      <c r="J54" s="35">
        <v>7</v>
      </c>
      <c r="K54" s="35" t="s">
        <v>28</v>
      </c>
      <c r="L54" s="42"/>
      <c r="M54" s="42"/>
      <c r="N54" s="42"/>
      <c r="O54" s="86"/>
      <c r="P54" s="37">
        <v>8</v>
      </c>
      <c r="Q54" s="38">
        <f t="shared" si="3"/>
        <v>7.6</v>
      </c>
      <c r="R54" s="39" t="str">
        <f t="shared" si="0"/>
        <v>B</v>
      </c>
      <c r="S54" s="40" t="str">
        <f t="shared" si="1"/>
        <v>Khá</v>
      </c>
      <c r="T54" s="41" t="str">
        <f t="shared" si="4"/>
        <v/>
      </c>
      <c r="U54" s="3"/>
      <c r="V54" s="29"/>
      <c r="W54" s="79" t="str">
        <f t="shared" si="2"/>
        <v>Đạt</v>
      </c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</row>
    <row r="55" spans="2:38" ht="18.75" customHeight="1">
      <c r="B55" s="30">
        <v>46</v>
      </c>
      <c r="C55" s="31" t="s">
        <v>273</v>
      </c>
      <c r="D55" s="32" t="s">
        <v>274</v>
      </c>
      <c r="E55" s="33" t="s">
        <v>275</v>
      </c>
      <c r="F55" s="34" t="s">
        <v>276</v>
      </c>
      <c r="G55" s="31" t="s">
        <v>95</v>
      </c>
      <c r="H55" s="35">
        <v>7</v>
      </c>
      <c r="I55" s="35">
        <v>8</v>
      </c>
      <c r="J55" s="35">
        <v>9</v>
      </c>
      <c r="K55" s="35" t="s">
        <v>28</v>
      </c>
      <c r="L55" s="42"/>
      <c r="M55" s="42"/>
      <c r="N55" s="42"/>
      <c r="O55" s="86"/>
      <c r="P55" s="37">
        <v>6.5</v>
      </c>
      <c r="Q55" s="38">
        <f t="shared" si="3"/>
        <v>7.1</v>
      </c>
      <c r="R55" s="39" t="str">
        <f t="shared" si="0"/>
        <v>B</v>
      </c>
      <c r="S55" s="40" t="str">
        <f t="shared" si="1"/>
        <v>Khá</v>
      </c>
      <c r="T55" s="41" t="str">
        <f t="shared" si="4"/>
        <v/>
      </c>
      <c r="U55" s="3"/>
      <c r="V55" s="29"/>
      <c r="W55" s="79" t="str">
        <f t="shared" si="2"/>
        <v>Đạt</v>
      </c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2:38" ht="18.75" customHeight="1">
      <c r="B56" s="30">
        <v>47</v>
      </c>
      <c r="C56" s="31" t="s">
        <v>277</v>
      </c>
      <c r="D56" s="32" t="s">
        <v>278</v>
      </c>
      <c r="E56" s="33" t="s">
        <v>275</v>
      </c>
      <c r="F56" s="34" t="s">
        <v>279</v>
      </c>
      <c r="G56" s="31" t="s">
        <v>95</v>
      </c>
      <c r="H56" s="35">
        <v>6</v>
      </c>
      <c r="I56" s="35">
        <v>6.5</v>
      </c>
      <c r="J56" s="35">
        <v>7</v>
      </c>
      <c r="K56" s="35" t="s">
        <v>28</v>
      </c>
      <c r="L56" s="42"/>
      <c r="M56" s="42"/>
      <c r="N56" s="42"/>
      <c r="O56" s="86"/>
      <c r="P56" s="37">
        <v>7.5</v>
      </c>
      <c r="Q56" s="38">
        <f t="shared" si="3"/>
        <v>7.1</v>
      </c>
      <c r="R56" s="39" t="str">
        <f t="shared" si="0"/>
        <v>B</v>
      </c>
      <c r="S56" s="40" t="str">
        <f t="shared" si="1"/>
        <v>Khá</v>
      </c>
      <c r="T56" s="41" t="str">
        <f t="shared" si="4"/>
        <v/>
      </c>
      <c r="U56" s="3"/>
      <c r="V56" s="29"/>
      <c r="W56" s="79" t="str">
        <f t="shared" si="2"/>
        <v>Đạt</v>
      </c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</row>
    <row r="57" spans="2:38" ht="18.75" customHeight="1">
      <c r="B57" s="30">
        <v>48</v>
      </c>
      <c r="C57" s="31" t="s">
        <v>280</v>
      </c>
      <c r="D57" s="32" t="s">
        <v>281</v>
      </c>
      <c r="E57" s="33" t="s">
        <v>113</v>
      </c>
      <c r="F57" s="34" t="s">
        <v>282</v>
      </c>
      <c r="G57" s="31" t="s">
        <v>64</v>
      </c>
      <c r="H57" s="35">
        <v>7</v>
      </c>
      <c r="I57" s="35">
        <v>7.5</v>
      </c>
      <c r="J57" s="35">
        <v>8</v>
      </c>
      <c r="K57" s="35" t="s">
        <v>28</v>
      </c>
      <c r="L57" s="42"/>
      <c r="M57" s="42"/>
      <c r="N57" s="42"/>
      <c r="O57" s="86"/>
      <c r="P57" s="37">
        <v>7</v>
      </c>
      <c r="Q57" s="38">
        <f t="shared" si="3"/>
        <v>7.2</v>
      </c>
      <c r="R57" s="39" t="str">
        <f t="shared" si="0"/>
        <v>B</v>
      </c>
      <c r="S57" s="40" t="str">
        <f t="shared" si="1"/>
        <v>Khá</v>
      </c>
      <c r="T57" s="41" t="str">
        <f t="shared" si="4"/>
        <v/>
      </c>
      <c r="U57" s="3"/>
      <c r="V57" s="29"/>
      <c r="W57" s="79" t="str">
        <f t="shared" si="2"/>
        <v>Đạt</v>
      </c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2:38" ht="18.75" customHeight="1">
      <c r="B58" s="30">
        <v>49</v>
      </c>
      <c r="C58" s="31" t="s">
        <v>283</v>
      </c>
      <c r="D58" s="32" t="s">
        <v>112</v>
      </c>
      <c r="E58" s="33" t="s">
        <v>113</v>
      </c>
      <c r="F58" s="34" t="s">
        <v>284</v>
      </c>
      <c r="G58" s="31" t="s">
        <v>64</v>
      </c>
      <c r="H58" s="35">
        <v>7</v>
      </c>
      <c r="I58" s="35">
        <v>8</v>
      </c>
      <c r="J58" s="35">
        <v>9</v>
      </c>
      <c r="K58" s="35" t="s">
        <v>28</v>
      </c>
      <c r="L58" s="42"/>
      <c r="M58" s="42"/>
      <c r="N58" s="42"/>
      <c r="O58" s="86"/>
      <c r="P58" s="37">
        <v>8.5</v>
      </c>
      <c r="Q58" s="38">
        <f t="shared" si="3"/>
        <v>8.3000000000000007</v>
      </c>
      <c r="R58" s="39" t="str">
        <f t="shared" si="0"/>
        <v>B+</v>
      </c>
      <c r="S58" s="40" t="str">
        <f t="shared" si="1"/>
        <v>Khá</v>
      </c>
      <c r="T58" s="41" t="str">
        <f t="shared" si="4"/>
        <v/>
      </c>
      <c r="U58" s="3"/>
      <c r="V58" s="29"/>
      <c r="W58" s="79" t="str">
        <f t="shared" si="2"/>
        <v>Đạt</v>
      </c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2:38" ht="18.75" customHeight="1">
      <c r="B59" s="30">
        <v>50</v>
      </c>
      <c r="C59" s="31" t="s">
        <v>285</v>
      </c>
      <c r="D59" s="32" t="s">
        <v>286</v>
      </c>
      <c r="E59" s="33" t="s">
        <v>113</v>
      </c>
      <c r="F59" s="34" t="s">
        <v>287</v>
      </c>
      <c r="G59" s="31" t="s">
        <v>95</v>
      </c>
      <c r="H59" s="35">
        <v>7</v>
      </c>
      <c r="I59" s="35">
        <v>7.5</v>
      </c>
      <c r="J59" s="35">
        <v>8</v>
      </c>
      <c r="K59" s="35" t="s">
        <v>28</v>
      </c>
      <c r="L59" s="42"/>
      <c r="M59" s="42"/>
      <c r="N59" s="42"/>
      <c r="O59" s="86"/>
      <c r="P59" s="37">
        <v>9</v>
      </c>
      <c r="Q59" s="38">
        <f t="shared" si="3"/>
        <v>8.4</v>
      </c>
      <c r="R59" s="39" t="str">
        <f t="shared" si="0"/>
        <v>B+</v>
      </c>
      <c r="S59" s="40" t="str">
        <f t="shared" si="1"/>
        <v>Khá</v>
      </c>
      <c r="T59" s="41" t="str">
        <f t="shared" si="4"/>
        <v/>
      </c>
      <c r="U59" s="3"/>
      <c r="V59" s="29"/>
      <c r="W59" s="79" t="str">
        <f t="shared" si="2"/>
        <v>Đạt</v>
      </c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</row>
    <row r="60" spans="2:38" ht="18.75" customHeight="1">
      <c r="B60" s="30">
        <v>51</v>
      </c>
      <c r="C60" s="31" t="s">
        <v>288</v>
      </c>
      <c r="D60" s="32" t="s">
        <v>152</v>
      </c>
      <c r="E60" s="33" t="s">
        <v>113</v>
      </c>
      <c r="F60" s="34" t="s">
        <v>289</v>
      </c>
      <c r="G60" s="31" t="s">
        <v>290</v>
      </c>
      <c r="H60" s="35">
        <v>5</v>
      </c>
      <c r="I60" s="35">
        <v>6.5</v>
      </c>
      <c r="J60" s="35">
        <v>8</v>
      </c>
      <c r="K60" s="35" t="s">
        <v>28</v>
      </c>
      <c r="L60" s="42"/>
      <c r="M60" s="42"/>
      <c r="N60" s="42"/>
      <c r="O60" s="86"/>
      <c r="P60" s="37">
        <v>7</v>
      </c>
      <c r="Q60" s="38">
        <f t="shared" si="3"/>
        <v>6.8</v>
      </c>
      <c r="R60" s="39" t="str">
        <f t="shared" si="0"/>
        <v>C+</v>
      </c>
      <c r="S60" s="40" t="str">
        <f t="shared" si="1"/>
        <v>Trung bình</v>
      </c>
      <c r="T60" s="41" t="str">
        <f t="shared" si="4"/>
        <v/>
      </c>
      <c r="U60" s="3"/>
      <c r="V60" s="29"/>
      <c r="W60" s="79" t="str">
        <f t="shared" si="2"/>
        <v>Đạt</v>
      </c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</row>
    <row r="61" spans="2:38" ht="18.75" customHeight="1">
      <c r="B61" s="30">
        <v>52</v>
      </c>
      <c r="C61" s="31" t="s">
        <v>291</v>
      </c>
      <c r="D61" s="32" t="s">
        <v>292</v>
      </c>
      <c r="E61" s="33" t="s">
        <v>293</v>
      </c>
      <c r="F61" s="34" t="s">
        <v>294</v>
      </c>
      <c r="G61" s="31" t="s">
        <v>64</v>
      </c>
      <c r="H61" s="35">
        <v>5</v>
      </c>
      <c r="I61" s="35">
        <v>6.5</v>
      </c>
      <c r="J61" s="35">
        <v>8</v>
      </c>
      <c r="K61" s="35" t="s">
        <v>28</v>
      </c>
      <c r="L61" s="42"/>
      <c r="M61" s="42"/>
      <c r="N61" s="42"/>
      <c r="O61" s="86"/>
      <c r="P61" s="37">
        <v>8</v>
      </c>
      <c r="Q61" s="38">
        <f t="shared" si="3"/>
        <v>7.4</v>
      </c>
      <c r="R61" s="39" t="str">
        <f t="shared" si="0"/>
        <v>B</v>
      </c>
      <c r="S61" s="40" t="str">
        <f t="shared" si="1"/>
        <v>Khá</v>
      </c>
      <c r="T61" s="41" t="str">
        <f t="shared" si="4"/>
        <v/>
      </c>
      <c r="U61" s="3"/>
      <c r="V61" s="29"/>
      <c r="W61" s="79" t="str">
        <f t="shared" si="2"/>
        <v>Đạt</v>
      </c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</row>
    <row r="62" spans="2:38" ht="18.75" customHeight="1">
      <c r="B62" s="30">
        <v>53</v>
      </c>
      <c r="C62" s="31" t="s">
        <v>295</v>
      </c>
      <c r="D62" s="32" t="s">
        <v>170</v>
      </c>
      <c r="E62" s="33" t="s">
        <v>296</v>
      </c>
      <c r="F62" s="34" t="s">
        <v>297</v>
      </c>
      <c r="G62" s="31" t="s">
        <v>64</v>
      </c>
      <c r="H62" s="35">
        <v>7</v>
      </c>
      <c r="I62" s="35">
        <v>7.5</v>
      </c>
      <c r="J62" s="35">
        <v>8</v>
      </c>
      <c r="K62" s="35" t="s">
        <v>28</v>
      </c>
      <c r="L62" s="42"/>
      <c r="M62" s="42"/>
      <c r="N62" s="42"/>
      <c r="O62" s="86"/>
      <c r="P62" s="37">
        <v>7.5</v>
      </c>
      <c r="Q62" s="38">
        <f t="shared" si="3"/>
        <v>7.5</v>
      </c>
      <c r="R62" s="39" t="str">
        <f t="shared" si="0"/>
        <v>B</v>
      </c>
      <c r="S62" s="40" t="str">
        <f t="shared" si="1"/>
        <v>Khá</v>
      </c>
      <c r="T62" s="41" t="str">
        <f t="shared" si="4"/>
        <v/>
      </c>
      <c r="U62" s="3"/>
      <c r="V62" s="29"/>
      <c r="W62" s="79" t="str">
        <f t="shared" si="2"/>
        <v>Đạt</v>
      </c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</row>
    <row r="63" spans="2:38" ht="18.75" customHeight="1">
      <c r="B63" s="30">
        <v>54</v>
      </c>
      <c r="C63" s="31" t="s">
        <v>298</v>
      </c>
      <c r="D63" s="32" t="s">
        <v>299</v>
      </c>
      <c r="E63" s="33" t="s">
        <v>296</v>
      </c>
      <c r="F63" s="34" t="s">
        <v>300</v>
      </c>
      <c r="G63" s="31" t="s">
        <v>95</v>
      </c>
      <c r="H63" s="35">
        <v>7</v>
      </c>
      <c r="I63" s="35">
        <v>7.5</v>
      </c>
      <c r="J63" s="35">
        <v>8.5</v>
      </c>
      <c r="K63" s="35" t="s">
        <v>28</v>
      </c>
      <c r="L63" s="42"/>
      <c r="M63" s="42"/>
      <c r="N63" s="42"/>
      <c r="O63" s="86"/>
      <c r="P63" s="37">
        <v>7.5</v>
      </c>
      <c r="Q63" s="38">
        <f t="shared" si="3"/>
        <v>7.6</v>
      </c>
      <c r="R63" s="39" t="str">
        <f t="shared" si="0"/>
        <v>B</v>
      </c>
      <c r="S63" s="40" t="str">
        <f t="shared" si="1"/>
        <v>Khá</v>
      </c>
      <c r="T63" s="41" t="str">
        <f t="shared" si="4"/>
        <v/>
      </c>
      <c r="U63" s="3"/>
      <c r="V63" s="29"/>
      <c r="W63" s="79" t="str">
        <f t="shared" si="2"/>
        <v>Đạt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</row>
    <row r="64" spans="2:38" ht="18.75" customHeight="1">
      <c r="B64" s="30">
        <v>55</v>
      </c>
      <c r="C64" s="31" t="s">
        <v>301</v>
      </c>
      <c r="D64" s="32" t="s">
        <v>302</v>
      </c>
      <c r="E64" s="33" t="s">
        <v>296</v>
      </c>
      <c r="F64" s="34" t="s">
        <v>303</v>
      </c>
      <c r="G64" s="31" t="s">
        <v>304</v>
      </c>
      <c r="H64" s="35">
        <v>5</v>
      </c>
      <c r="I64" s="35">
        <v>6.5</v>
      </c>
      <c r="J64" s="35">
        <v>8.5</v>
      </c>
      <c r="K64" s="35" t="s">
        <v>28</v>
      </c>
      <c r="L64" s="42"/>
      <c r="M64" s="42"/>
      <c r="N64" s="42"/>
      <c r="O64" s="86"/>
      <c r="P64" s="37">
        <v>6</v>
      </c>
      <c r="Q64" s="38">
        <f t="shared" si="3"/>
        <v>6.3</v>
      </c>
      <c r="R64" s="39" t="str">
        <f t="shared" si="0"/>
        <v>C</v>
      </c>
      <c r="S64" s="40" t="str">
        <f t="shared" si="1"/>
        <v>Trung bình</v>
      </c>
      <c r="T64" s="41" t="str">
        <f t="shared" si="4"/>
        <v/>
      </c>
      <c r="U64" s="3"/>
      <c r="V64" s="29"/>
      <c r="W64" s="79" t="str">
        <f t="shared" si="2"/>
        <v>Đạt</v>
      </c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</row>
    <row r="65" spans="1:38" ht="18.75" customHeight="1">
      <c r="B65" s="30">
        <v>56</v>
      </c>
      <c r="C65" s="31" t="s">
        <v>305</v>
      </c>
      <c r="D65" s="32" t="s">
        <v>306</v>
      </c>
      <c r="E65" s="33" t="s">
        <v>307</v>
      </c>
      <c r="F65" s="34" t="s">
        <v>308</v>
      </c>
      <c r="G65" s="31" t="s">
        <v>95</v>
      </c>
      <c r="H65" s="35">
        <v>7</v>
      </c>
      <c r="I65" s="35">
        <v>7.5</v>
      </c>
      <c r="J65" s="35">
        <v>8</v>
      </c>
      <c r="K65" s="35" t="s">
        <v>28</v>
      </c>
      <c r="L65" s="42"/>
      <c r="M65" s="42"/>
      <c r="N65" s="42"/>
      <c r="O65" s="86"/>
      <c r="P65" s="37">
        <v>7</v>
      </c>
      <c r="Q65" s="38">
        <f t="shared" si="3"/>
        <v>7.2</v>
      </c>
      <c r="R65" s="39" t="str">
        <f t="shared" si="0"/>
        <v>B</v>
      </c>
      <c r="S65" s="40" t="str">
        <f t="shared" si="1"/>
        <v>Khá</v>
      </c>
      <c r="T65" s="41" t="str">
        <f t="shared" si="4"/>
        <v/>
      </c>
      <c r="U65" s="3"/>
      <c r="V65" s="29"/>
      <c r="W65" s="79" t="str">
        <f t="shared" si="2"/>
        <v>Đạt</v>
      </c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</row>
    <row r="66" spans="1:38" ht="18.75" customHeight="1">
      <c r="B66" s="30">
        <v>57</v>
      </c>
      <c r="C66" s="31" t="s">
        <v>309</v>
      </c>
      <c r="D66" s="32" t="s">
        <v>310</v>
      </c>
      <c r="E66" s="33" t="s">
        <v>311</v>
      </c>
      <c r="F66" s="34" t="s">
        <v>312</v>
      </c>
      <c r="G66" s="31" t="s">
        <v>313</v>
      </c>
      <c r="H66" s="35">
        <v>5</v>
      </c>
      <c r="I66" s="35">
        <v>5.5</v>
      </c>
      <c r="J66" s="35">
        <v>6</v>
      </c>
      <c r="K66" s="35" t="s">
        <v>28</v>
      </c>
      <c r="L66" s="42"/>
      <c r="M66" s="42"/>
      <c r="N66" s="42"/>
      <c r="O66" s="86"/>
      <c r="P66" s="37">
        <v>6</v>
      </c>
      <c r="Q66" s="38">
        <f t="shared" si="3"/>
        <v>5.8</v>
      </c>
      <c r="R66" s="39" t="str">
        <f t="shared" si="0"/>
        <v>C</v>
      </c>
      <c r="S66" s="40" t="str">
        <f t="shared" si="1"/>
        <v>Trung bình</v>
      </c>
      <c r="T66" s="41" t="str">
        <f t="shared" si="4"/>
        <v/>
      </c>
      <c r="U66" s="3"/>
      <c r="V66" s="29"/>
      <c r="W66" s="79" t="str">
        <f t="shared" si="2"/>
        <v>Đạt</v>
      </c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</row>
    <row r="67" spans="1:38" ht="9" customHeight="1">
      <c r="A67" s="2"/>
      <c r="B67" s="43"/>
      <c r="C67" s="44"/>
      <c r="D67" s="44"/>
      <c r="E67" s="45"/>
      <c r="F67" s="45"/>
      <c r="G67" s="45"/>
      <c r="H67" s="46"/>
      <c r="I67" s="47"/>
      <c r="J67" s="47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3"/>
    </row>
    <row r="68" spans="1:38" ht="16.8">
      <c r="A68" s="2"/>
      <c r="B68" s="105" t="s">
        <v>29</v>
      </c>
      <c r="C68" s="105"/>
      <c r="D68" s="44"/>
      <c r="E68" s="45"/>
      <c r="F68" s="45"/>
      <c r="G68" s="45"/>
      <c r="H68" s="46"/>
      <c r="I68" s="47"/>
      <c r="J68" s="47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3"/>
    </row>
    <row r="69" spans="1:38" ht="16.5" customHeight="1">
      <c r="A69" s="2"/>
      <c r="B69" s="49" t="s">
        <v>30</v>
      </c>
      <c r="C69" s="49"/>
      <c r="D69" s="50">
        <f>+$Z$8</f>
        <v>57</v>
      </c>
      <c r="E69" s="51" t="s">
        <v>31</v>
      </c>
      <c r="F69" s="94" t="s">
        <v>32</v>
      </c>
      <c r="G69" s="94"/>
      <c r="H69" s="94"/>
      <c r="I69" s="94"/>
      <c r="J69" s="94"/>
      <c r="K69" s="94"/>
      <c r="L69" s="94"/>
      <c r="M69" s="94"/>
      <c r="N69" s="94"/>
      <c r="O69" s="94"/>
      <c r="P69" s="52">
        <f>$Z$8 -COUNTIF($T$9:$T$247,"Vắng") -COUNTIF($T$9:$T$247,"Vắng có phép") - COUNTIF($T$9:$T$247,"Đình chỉ thi") - COUNTIF($T$9:$T$247,"Không đủ ĐKDT")</f>
        <v>56</v>
      </c>
      <c r="Q69" s="52"/>
      <c r="R69" s="52"/>
      <c r="S69" s="53"/>
      <c r="T69" s="54" t="s">
        <v>31</v>
      </c>
      <c r="U69" s="3"/>
    </row>
    <row r="70" spans="1:38" ht="16.5" customHeight="1">
      <c r="A70" s="2"/>
      <c r="B70" s="49" t="s">
        <v>33</v>
      </c>
      <c r="C70" s="49"/>
      <c r="D70" s="50">
        <f>+$AK$8</f>
        <v>56</v>
      </c>
      <c r="E70" s="51" t="s">
        <v>31</v>
      </c>
      <c r="F70" s="94" t="s">
        <v>34</v>
      </c>
      <c r="G70" s="94"/>
      <c r="H70" s="94"/>
      <c r="I70" s="94"/>
      <c r="J70" s="94"/>
      <c r="K70" s="94"/>
      <c r="L70" s="94"/>
      <c r="M70" s="94"/>
      <c r="N70" s="94"/>
      <c r="O70" s="94"/>
      <c r="P70" s="55">
        <f>COUNTIF($T$9:$T$123,"Vắng")</f>
        <v>0</v>
      </c>
      <c r="Q70" s="55"/>
      <c r="R70" s="55"/>
      <c r="S70" s="56"/>
      <c r="T70" s="54" t="s">
        <v>31</v>
      </c>
      <c r="U70" s="3"/>
    </row>
    <row r="71" spans="1:38" ht="16.5" customHeight="1">
      <c r="A71" s="2"/>
      <c r="B71" s="49" t="s">
        <v>48</v>
      </c>
      <c r="C71" s="49"/>
      <c r="D71" s="65">
        <f>COUNTIF(W10:W66,"Học lại")</f>
        <v>1</v>
      </c>
      <c r="E71" s="51" t="s">
        <v>31</v>
      </c>
      <c r="F71" s="94" t="s">
        <v>49</v>
      </c>
      <c r="G71" s="94"/>
      <c r="H71" s="94"/>
      <c r="I71" s="94"/>
      <c r="J71" s="94"/>
      <c r="K71" s="94"/>
      <c r="L71" s="94"/>
      <c r="M71" s="94"/>
      <c r="N71" s="94"/>
      <c r="O71" s="94"/>
      <c r="P71" s="52">
        <f>COUNTIF($T$9:$T$123,"Vắng có phép")</f>
        <v>0</v>
      </c>
      <c r="Q71" s="52"/>
      <c r="R71" s="52"/>
      <c r="S71" s="53"/>
      <c r="T71" s="54" t="s">
        <v>31</v>
      </c>
      <c r="U71" s="3"/>
    </row>
    <row r="72" spans="1:38" ht="3" customHeight="1">
      <c r="A72" s="2"/>
      <c r="B72" s="43"/>
      <c r="C72" s="44"/>
      <c r="D72" s="44"/>
      <c r="E72" s="45"/>
      <c r="F72" s="45"/>
      <c r="G72" s="45"/>
      <c r="H72" s="46"/>
      <c r="I72" s="47"/>
      <c r="J72" s="47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3"/>
    </row>
    <row r="73" spans="1:38">
      <c r="B73" s="87" t="s">
        <v>50</v>
      </c>
      <c r="C73" s="87"/>
      <c r="D73" s="88">
        <f>COUNTIF(W10:W66,"Thi lại")</f>
        <v>0</v>
      </c>
      <c r="E73" s="89" t="s">
        <v>31</v>
      </c>
      <c r="F73" s="3"/>
      <c r="G73" s="3"/>
      <c r="H73" s="3"/>
      <c r="I73" s="3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3"/>
    </row>
    <row r="74" spans="1:38" ht="24.75" customHeight="1">
      <c r="B74" s="87"/>
      <c r="C74" s="87"/>
      <c r="D74" s="88"/>
      <c r="E74" s="89"/>
      <c r="F74" s="3"/>
      <c r="G74" s="3"/>
      <c r="H74" s="3"/>
      <c r="I74" s="3"/>
      <c r="J74" s="97" t="s">
        <v>53</v>
      </c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3"/>
    </row>
    <row r="75" spans="1:38">
      <c r="A75" s="57"/>
      <c r="B75" s="92" t="s">
        <v>35</v>
      </c>
      <c r="C75" s="92"/>
      <c r="D75" s="92"/>
      <c r="E75" s="92"/>
      <c r="F75" s="92"/>
      <c r="G75" s="92"/>
      <c r="H75" s="92"/>
      <c r="I75" s="58"/>
      <c r="J75" s="93" t="s">
        <v>36</v>
      </c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3"/>
    </row>
    <row r="76" spans="1:38" ht="4.5" customHeight="1">
      <c r="A76" s="2"/>
      <c r="B76" s="43"/>
      <c r="C76" s="59"/>
      <c r="D76" s="59"/>
      <c r="E76" s="60"/>
      <c r="F76" s="60"/>
      <c r="G76" s="60"/>
      <c r="H76" s="61"/>
      <c r="I76" s="62"/>
      <c r="J76" s="6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>
      <c r="B77" s="92" t="s">
        <v>37</v>
      </c>
      <c r="C77" s="92"/>
      <c r="D77" s="96" t="s">
        <v>38</v>
      </c>
      <c r="E77" s="96"/>
      <c r="F77" s="96"/>
      <c r="G77" s="96"/>
      <c r="H77" s="96"/>
      <c r="I77" s="62"/>
      <c r="J77" s="62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3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2" customFormat="1" ht="18" customHeight="1">
      <c r="A83" s="1"/>
      <c r="B83" s="95" t="s">
        <v>485</v>
      </c>
      <c r="C83" s="95"/>
      <c r="D83" s="95" t="s">
        <v>486</v>
      </c>
      <c r="E83" s="95"/>
      <c r="F83" s="95"/>
      <c r="G83" s="95"/>
      <c r="H83" s="95"/>
      <c r="I83" s="95"/>
      <c r="J83" s="95" t="s">
        <v>39</v>
      </c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3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</row>
    <row r="84" spans="1:38" s="2" customFormat="1" ht="4.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</row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</autoFilter>
  <mergeCells count="50">
    <mergeCell ref="F69:O69"/>
    <mergeCell ref="F70:O70"/>
    <mergeCell ref="L7:L8"/>
    <mergeCell ref="H7:H8"/>
    <mergeCell ref="D4:O4"/>
    <mergeCell ref="G5:O5"/>
    <mergeCell ref="P4:T4"/>
    <mergeCell ref="P5:T5"/>
    <mergeCell ref="B1:G1"/>
    <mergeCell ref="H1:T1"/>
    <mergeCell ref="B2:G2"/>
    <mergeCell ref="H2:T2"/>
    <mergeCell ref="AE4:AF6"/>
    <mergeCell ref="AG4:AH6"/>
    <mergeCell ref="AI4:AJ6"/>
    <mergeCell ref="AK4:AL6"/>
    <mergeCell ref="B5:C5"/>
    <mergeCell ref="B4:C4"/>
    <mergeCell ref="X4:X7"/>
    <mergeCell ref="Y4:Y7"/>
    <mergeCell ref="Z4:Z7"/>
    <mergeCell ref="B7:B8"/>
    <mergeCell ref="C7:C8"/>
    <mergeCell ref="D7:E8"/>
    <mergeCell ref="F7:F8"/>
    <mergeCell ref="I7:I8"/>
    <mergeCell ref="J7:J8"/>
    <mergeCell ref="K7:K8"/>
    <mergeCell ref="AA4:AD6"/>
    <mergeCell ref="B77:C77"/>
    <mergeCell ref="D77:H77"/>
    <mergeCell ref="S7:S8"/>
    <mergeCell ref="T7:T9"/>
    <mergeCell ref="B9:G9"/>
    <mergeCell ref="B68:C68"/>
    <mergeCell ref="M7:M8"/>
    <mergeCell ref="N7:N8"/>
    <mergeCell ref="O7:O8"/>
    <mergeCell ref="P7:P8"/>
    <mergeCell ref="Q7:Q9"/>
    <mergeCell ref="R7:R8"/>
    <mergeCell ref="G7:G8"/>
    <mergeCell ref="J73:T73"/>
    <mergeCell ref="B75:H75"/>
    <mergeCell ref="J75:T75"/>
    <mergeCell ref="F71:O71"/>
    <mergeCell ref="B83:C83"/>
    <mergeCell ref="D83:I83"/>
    <mergeCell ref="J83:T83"/>
    <mergeCell ref="J74:T74"/>
  </mergeCells>
  <conditionalFormatting sqref="H10:N66 P10:P66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1 W10:W66 X2:AL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4</vt:i4>
      </vt:variant>
      <vt:variant>
        <vt:lpstr>Phạm vi Có tên</vt:lpstr>
      </vt:variant>
      <vt:variant>
        <vt:i4>4</vt:i4>
      </vt:variant>
    </vt:vector>
  </HeadingPairs>
  <TitlesOfParts>
    <vt:vector size="8" baseType="lpstr">
      <vt:lpstr>PPL NCKH</vt:lpstr>
      <vt:lpstr>KN tao lap VB</vt:lpstr>
      <vt:lpstr>KN thuyet trinh</vt:lpstr>
      <vt:lpstr>KN lam viec nhom</vt:lpstr>
      <vt:lpstr>'KN lam viec nhom'!Print_Titles</vt:lpstr>
      <vt:lpstr>'KN tao lap VB'!Print_Titles</vt:lpstr>
      <vt:lpstr>'KN thuyet trinh'!Print_Titles</vt:lpstr>
      <vt:lpstr>'PPL NCKH'!Print_Titles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2016-05-05T08:28:47Z</cp:lastPrinted>
  <dcterms:created xsi:type="dcterms:W3CDTF">2015-04-17T02:48:53Z</dcterms:created>
  <dcterms:modified xsi:type="dcterms:W3CDTF">2016-08-26T04:22:28Z</dcterms:modified>
</cp:coreProperties>
</file>