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M HOC 2015 - 2016 - KY 2\BANG DIEM HP - MANG\THI HK PHU(HE-2016) - MANG\"/>
    </mc:Choice>
  </mc:AlternateContent>
  <bookViews>
    <workbookView xWindow="0" yWindow="0" windowWidth="20400" windowHeight="9045" activeTab="2"/>
  </bookViews>
  <sheets>
    <sheet name="Nhóm(3)" sheetId="3" r:id="rId1"/>
    <sheet name="Nhóm(2)" sheetId="2" r:id="rId2"/>
    <sheet name="Nhóm(1)" sheetId="1" r:id="rId3"/>
  </sheets>
  <definedNames>
    <definedName name="_xlnm._FilterDatabase" localSheetId="2" hidden="1">'Nhóm(1)'!$A$9:$AL$42</definedName>
    <definedName name="_xlnm._FilterDatabase" localSheetId="1" hidden="1">'Nhóm(2)'!$A$9:$AL$59</definedName>
    <definedName name="_xlnm._FilterDatabase" localSheetId="0" hidden="1">'Nhóm(3)'!$A$9:$AL$48</definedName>
    <definedName name="_xlnm.Print_Titles" localSheetId="2">'Nhóm(1)'!$5:$10</definedName>
    <definedName name="_xlnm.Print_Titles" localSheetId="1">'Nhóm(2)'!$5:$10</definedName>
    <definedName name="_xlnm.Print_Titles" localSheetId="0">'Nhóm(3)'!$5:$10</definedName>
  </definedNames>
  <calcPr calcId="152511"/>
</workbook>
</file>

<file path=xl/calcChain.xml><?xml version="1.0" encoding="utf-8"?>
<calcChain xmlns="http://schemas.openxmlformats.org/spreadsheetml/2006/main">
  <c r="S46" i="3" l="1"/>
  <c r="S42" i="3" l="1"/>
  <c r="S41" i="3"/>
  <c r="S40" i="3"/>
  <c r="W46" i="3" s="1"/>
  <c r="S39" i="3"/>
  <c r="S38" i="3"/>
  <c r="S37" i="3"/>
  <c r="S36" i="3"/>
  <c r="S35" i="3"/>
  <c r="S34" i="3"/>
  <c r="S33" i="3"/>
  <c r="S32" i="3"/>
  <c r="S31" i="3"/>
  <c r="W31" i="3" s="1"/>
  <c r="S30" i="3"/>
  <c r="S29" i="3"/>
  <c r="S28" i="3"/>
  <c r="S27" i="3"/>
  <c r="S26" i="3"/>
  <c r="S25" i="3"/>
  <c r="S24" i="3"/>
  <c r="S23" i="3"/>
  <c r="S22" i="3"/>
  <c r="S21" i="3"/>
  <c r="S20" i="3"/>
  <c r="S19" i="3"/>
  <c r="S18" i="3"/>
  <c r="S17" i="3"/>
  <c r="S16" i="3"/>
  <c r="S15" i="3"/>
  <c r="S14" i="3"/>
  <c r="S13" i="3"/>
  <c r="S12" i="3"/>
  <c r="S11" i="3"/>
  <c r="P11" i="3"/>
  <c r="Q11" i="3" s="1"/>
  <c r="O10" i="3"/>
  <c r="P19" i="3" s="1"/>
  <c r="Q19" i="3" s="1"/>
  <c r="Y9" i="3"/>
  <c r="X9" i="3"/>
  <c r="S42" i="2"/>
  <c r="S41" i="2"/>
  <c r="S40" i="2"/>
  <c r="S38" i="2"/>
  <c r="S37" i="2"/>
  <c r="S36" i="2"/>
  <c r="S35" i="2"/>
  <c r="S34" i="2"/>
  <c r="S33" i="2"/>
  <c r="S32" i="2"/>
  <c r="W32" i="2" s="1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2" i="2"/>
  <c r="S11" i="2"/>
  <c r="O10" i="2"/>
  <c r="Y9" i="2"/>
  <c r="X9" i="2"/>
  <c r="P42" i="2" l="1"/>
  <c r="P58" i="2"/>
  <c r="P56" i="2"/>
  <c r="P54" i="2"/>
  <c r="P52" i="2"/>
  <c r="P50" i="2"/>
  <c r="P48" i="2"/>
  <c r="P46" i="2"/>
  <c r="P45" i="2"/>
  <c r="P43" i="2"/>
  <c r="P53" i="2"/>
  <c r="P49" i="2"/>
  <c r="P44" i="2"/>
  <c r="P59" i="2"/>
  <c r="W59" i="2" s="1"/>
  <c r="P57" i="2"/>
  <c r="P55" i="2"/>
  <c r="W55" i="2" s="1"/>
  <c r="P51" i="2"/>
  <c r="P47" i="2"/>
  <c r="W57" i="2"/>
  <c r="W51" i="2"/>
  <c r="P42" i="3"/>
  <c r="Q42" i="3" s="1"/>
  <c r="P44" i="3"/>
  <c r="P43" i="3"/>
  <c r="P48" i="3"/>
  <c r="P47" i="3"/>
  <c r="P45" i="3"/>
  <c r="P46" i="3"/>
  <c r="P15" i="3"/>
  <c r="Q15" i="3" s="1"/>
  <c r="P23" i="3"/>
  <c r="Q23" i="3" s="1"/>
  <c r="P31" i="3"/>
  <c r="Q31" i="3" s="1"/>
  <c r="P41" i="3"/>
  <c r="Q41" i="3" s="1"/>
  <c r="P27" i="3"/>
  <c r="Q27" i="3" s="1"/>
  <c r="W43" i="3"/>
  <c r="P35" i="3"/>
  <c r="Q35" i="3" s="1"/>
  <c r="AB9" i="3"/>
  <c r="W23" i="3"/>
  <c r="W44" i="3"/>
  <c r="W58" i="2"/>
  <c r="P13" i="3"/>
  <c r="P17" i="3"/>
  <c r="P21" i="3"/>
  <c r="P25" i="3"/>
  <c r="P29" i="3"/>
  <c r="W15" i="3" s="1"/>
  <c r="P33" i="3"/>
  <c r="W28" i="3" s="1"/>
  <c r="P37" i="3"/>
  <c r="R37" i="3" s="1"/>
  <c r="P39" i="3"/>
  <c r="Q39" i="3" s="1"/>
  <c r="R11" i="3"/>
  <c r="R15" i="3"/>
  <c r="R19" i="3"/>
  <c r="R23" i="3"/>
  <c r="R27" i="3"/>
  <c r="R31" i="3"/>
  <c r="R35" i="3"/>
  <c r="R42" i="3"/>
  <c r="AE9" i="3"/>
  <c r="AC9" i="3"/>
  <c r="AA9" i="3"/>
  <c r="O53" i="3"/>
  <c r="O52" i="3"/>
  <c r="W42" i="3"/>
  <c r="Q37" i="3"/>
  <c r="W37" i="3"/>
  <c r="W40" i="3"/>
  <c r="W41" i="3"/>
  <c r="P12" i="3"/>
  <c r="W12" i="3" s="1"/>
  <c r="P14" i="3"/>
  <c r="P16" i="3"/>
  <c r="W19" i="3" s="1"/>
  <c r="P18" i="3"/>
  <c r="P20" i="3"/>
  <c r="W20" i="3" s="1"/>
  <c r="P22" i="3"/>
  <c r="P24" i="3"/>
  <c r="W24" i="3" s="1"/>
  <c r="P26" i="3"/>
  <c r="P28" i="3"/>
  <c r="P30" i="3"/>
  <c r="W17" i="3" s="1"/>
  <c r="P32" i="3"/>
  <c r="W32" i="3" s="1"/>
  <c r="P34" i="3"/>
  <c r="P36" i="3"/>
  <c r="W27" i="3" s="1"/>
  <c r="P38" i="3"/>
  <c r="W35" i="3" s="1"/>
  <c r="P40" i="3"/>
  <c r="O64" i="2"/>
  <c r="P13" i="2"/>
  <c r="Q13" i="2" s="1"/>
  <c r="P17" i="2"/>
  <c r="Q17" i="2" s="1"/>
  <c r="P21" i="2"/>
  <c r="Q21" i="2" s="1"/>
  <c r="P25" i="2"/>
  <c r="Q25" i="2" s="1"/>
  <c r="P29" i="2"/>
  <c r="Q29" i="2" s="1"/>
  <c r="P33" i="2"/>
  <c r="Q33" i="2" s="1"/>
  <c r="P37" i="2"/>
  <c r="W37" i="2" s="1"/>
  <c r="P41" i="2"/>
  <c r="Q41" i="2" s="1"/>
  <c r="AB9" i="2"/>
  <c r="P11" i="2"/>
  <c r="Q11" i="2" s="1"/>
  <c r="P15" i="2"/>
  <c r="Q15" i="2" s="1"/>
  <c r="P19" i="2"/>
  <c r="Q19" i="2" s="1"/>
  <c r="P23" i="2"/>
  <c r="Q23" i="2" s="1"/>
  <c r="P27" i="2"/>
  <c r="Q27" i="2" s="1"/>
  <c r="P31" i="2"/>
  <c r="Q31" i="2" s="1"/>
  <c r="P35" i="2"/>
  <c r="Q35" i="2" s="1"/>
  <c r="P39" i="2"/>
  <c r="Q39" i="2" s="1"/>
  <c r="W41" i="2"/>
  <c r="Q37" i="2"/>
  <c r="R42" i="2"/>
  <c r="Q42" i="2"/>
  <c r="W11" i="2"/>
  <c r="AE9" i="2"/>
  <c r="AC9" i="2"/>
  <c r="AA9" i="2"/>
  <c r="R25" i="2"/>
  <c r="R35" i="2"/>
  <c r="W42" i="2"/>
  <c r="R41" i="2"/>
  <c r="P12" i="2"/>
  <c r="P14" i="2"/>
  <c r="P16" i="2"/>
  <c r="W31" i="2" s="1"/>
  <c r="P18" i="2"/>
  <c r="P20" i="2"/>
  <c r="W25" i="2" s="1"/>
  <c r="P22" i="2"/>
  <c r="P24" i="2"/>
  <c r="P26" i="2"/>
  <c r="P28" i="2"/>
  <c r="P30" i="2"/>
  <c r="P32" i="2"/>
  <c r="P34" i="2"/>
  <c r="W34" i="2" s="1"/>
  <c r="P36" i="2"/>
  <c r="P38" i="2"/>
  <c r="W38" i="2" s="1"/>
  <c r="P40" i="2"/>
  <c r="W45" i="2" s="1"/>
  <c r="O63" i="2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R27" i="2" l="1"/>
  <c r="R41" i="3"/>
  <c r="Q46" i="3"/>
  <c r="R46" i="3"/>
  <c r="Q47" i="3"/>
  <c r="R47" i="3"/>
  <c r="W47" i="3"/>
  <c r="Q43" i="3"/>
  <c r="R43" i="3"/>
  <c r="Q47" i="2"/>
  <c r="R47" i="2"/>
  <c r="W47" i="2"/>
  <c r="Q55" i="2"/>
  <c r="R55" i="2"/>
  <c r="Q59" i="2"/>
  <c r="R59" i="2"/>
  <c r="Q49" i="2"/>
  <c r="R49" i="2"/>
  <c r="W49" i="2"/>
  <c r="Q43" i="2"/>
  <c r="R43" i="2"/>
  <c r="W43" i="2"/>
  <c r="Q46" i="2"/>
  <c r="R46" i="2"/>
  <c r="W46" i="2"/>
  <c r="Q50" i="2"/>
  <c r="R50" i="2"/>
  <c r="W50" i="2"/>
  <c r="R54" i="2"/>
  <c r="Q54" i="2"/>
  <c r="W54" i="2"/>
  <c r="Q58" i="2"/>
  <c r="R58" i="2"/>
  <c r="Q45" i="3"/>
  <c r="R45" i="3"/>
  <c r="W45" i="3"/>
  <c r="Q48" i="3"/>
  <c r="R48" i="3"/>
  <c r="W48" i="3"/>
  <c r="Q44" i="3"/>
  <c r="R44" i="3"/>
  <c r="Q51" i="2"/>
  <c r="R51" i="2"/>
  <c r="Q57" i="2"/>
  <c r="R57" i="2"/>
  <c r="Q44" i="2"/>
  <c r="R44" i="2"/>
  <c r="W44" i="2"/>
  <c r="Q53" i="2"/>
  <c r="R53" i="2"/>
  <c r="Q45" i="2"/>
  <c r="R45" i="2"/>
  <c r="R48" i="2"/>
  <c r="Q48" i="2"/>
  <c r="W48" i="2"/>
  <c r="R52" i="2"/>
  <c r="Q52" i="2"/>
  <c r="Q56" i="2"/>
  <c r="R56" i="2"/>
  <c r="W56" i="2"/>
  <c r="W13" i="2"/>
  <c r="W21" i="2"/>
  <c r="R31" i="2"/>
  <c r="R39" i="3"/>
  <c r="W18" i="3"/>
  <c r="W11" i="3"/>
  <c r="W52" i="2"/>
  <c r="R33" i="2"/>
  <c r="W53" i="2"/>
  <c r="R19" i="2"/>
  <c r="R17" i="2"/>
  <c r="Q29" i="3"/>
  <c r="W29" i="3"/>
  <c r="R29" i="3"/>
  <c r="Q25" i="3"/>
  <c r="W25" i="3"/>
  <c r="R25" i="3"/>
  <c r="Q17" i="3"/>
  <c r="R17" i="3"/>
  <c r="W39" i="3"/>
  <c r="Q33" i="3"/>
  <c r="W33" i="3"/>
  <c r="R33" i="3"/>
  <c r="Q21" i="3"/>
  <c r="W21" i="3"/>
  <c r="R21" i="3"/>
  <c r="Q13" i="3"/>
  <c r="W13" i="3"/>
  <c r="R13" i="3"/>
  <c r="R38" i="3"/>
  <c r="Q38" i="3"/>
  <c r="R34" i="3"/>
  <c r="Q34" i="3"/>
  <c r="R30" i="3"/>
  <c r="Q30" i="3"/>
  <c r="R26" i="3"/>
  <c r="Q26" i="3"/>
  <c r="R22" i="3"/>
  <c r="Q22" i="3"/>
  <c r="R18" i="3"/>
  <c r="Q18" i="3"/>
  <c r="R14" i="3"/>
  <c r="Q14" i="3"/>
  <c r="W38" i="3"/>
  <c r="W34" i="3"/>
  <c r="W14" i="3"/>
  <c r="R40" i="3"/>
  <c r="Q40" i="3"/>
  <c r="R36" i="3"/>
  <c r="Q36" i="3"/>
  <c r="R32" i="3"/>
  <c r="Q32" i="3"/>
  <c r="R28" i="3"/>
  <c r="Q28" i="3"/>
  <c r="R24" i="3"/>
  <c r="Q24" i="3"/>
  <c r="R20" i="3"/>
  <c r="Q20" i="3"/>
  <c r="R16" i="3"/>
  <c r="Q16" i="3"/>
  <c r="R12" i="3"/>
  <c r="Q12" i="3"/>
  <c r="W36" i="3"/>
  <c r="W30" i="3"/>
  <c r="W26" i="3"/>
  <c r="W22" i="3"/>
  <c r="W16" i="3"/>
  <c r="W39" i="2"/>
  <c r="R29" i="2"/>
  <c r="W23" i="2"/>
  <c r="W15" i="2"/>
  <c r="R37" i="2"/>
  <c r="R39" i="2"/>
  <c r="W29" i="2"/>
  <c r="R23" i="2"/>
  <c r="R21" i="2"/>
  <c r="R15" i="2"/>
  <c r="R13" i="2"/>
  <c r="W33" i="2"/>
  <c r="W27" i="2"/>
  <c r="W19" i="2"/>
  <c r="W17" i="2"/>
  <c r="R11" i="2"/>
  <c r="W35" i="2"/>
  <c r="R40" i="2"/>
  <c r="Q40" i="2"/>
  <c r="R36" i="2"/>
  <c r="Q36" i="2"/>
  <c r="R32" i="2"/>
  <c r="Q32" i="2"/>
  <c r="R28" i="2"/>
  <c r="Q28" i="2"/>
  <c r="R24" i="2"/>
  <c r="Q24" i="2"/>
  <c r="R20" i="2"/>
  <c r="Q20" i="2"/>
  <c r="R16" i="2"/>
  <c r="Q16" i="2"/>
  <c r="R12" i="2"/>
  <c r="Q12" i="2"/>
  <c r="W36" i="2"/>
  <c r="W28" i="2"/>
  <c r="W24" i="2"/>
  <c r="W20" i="2"/>
  <c r="W16" i="2"/>
  <c r="R38" i="2"/>
  <c r="Q38" i="2"/>
  <c r="R34" i="2"/>
  <c r="Q34" i="2"/>
  <c r="R30" i="2"/>
  <c r="Q30" i="2"/>
  <c r="R26" i="2"/>
  <c r="Q26" i="2"/>
  <c r="R22" i="2"/>
  <c r="Q22" i="2"/>
  <c r="R18" i="2"/>
  <c r="Q18" i="2"/>
  <c r="R14" i="2"/>
  <c r="Q14" i="2"/>
  <c r="W40" i="2"/>
  <c r="W30" i="2"/>
  <c r="W26" i="2"/>
  <c r="W22" i="2"/>
  <c r="W18" i="2"/>
  <c r="W14" i="2"/>
  <c r="W12" i="2"/>
  <c r="S11" i="1"/>
  <c r="AG9" i="3" l="1"/>
  <c r="D53" i="3"/>
  <c r="D55" i="3"/>
  <c r="AK9" i="3"/>
  <c r="AI9" i="3"/>
  <c r="AI9" i="2"/>
  <c r="AK9" i="2"/>
  <c r="D63" i="2" s="1"/>
  <c r="D64" i="2"/>
  <c r="AG9" i="2"/>
  <c r="D66" i="2"/>
  <c r="O10" i="1"/>
  <c r="D52" i="3" l="1"/>
  <c r="Z9" i="3"/>
  <c r="AL9" i="3" s="1"/>
  <c r="Z9" i="2"/>
  <c r="P40" i="1"/>
  <c r="P39" i="1"/>
  <c r="P38" i="1"/>
  <c r="P37" i="1"/>
  <c r="P32" i="1"/>
  <c r="P31" i="1"/>
  <c r="P30" i="1"/>
  <c r="P29" i="1"/>
  <c r="P24" i="1"/>
  <c r="P23" i="1"/>
  <c r="P22" i="1"/>
  <c r="P21" i="1"/>
  <c r="P16" i="1"/>
  <c r="P15" i="1"/>
  <c r="P14" i="1"/>
  <c r="P13" i="1"/>
  <c r="P42" i="1"/>
  <c r="P41" i="1"/>
  <c r="P36" i="1"/>
  <c r="P35" i="1"/>
  <c r="P34" i="1"/>
  <c r="P33" i="1"/>
  <c r="P28" i="1"/>
  <c r="P27" i="1"/>
  <c r="P26" i="1"/>
  <c r="P25" i="1"/>
  <c r="P20" i="1"/>
  <c r="P19" i="1"/>
  <c r="P18" i="1"/>
  <c r="P17" i="1"/>
  <c r="P12" i="1"/>
  <c r="P11" i="1"/>
  <c r="Y9" i="1"/>
  <c r="X9" i="1"/>
  <c r="AJ9" i="3" l="1"/>
  <c r="D51" i="3"/>
  <c r="O51" i="3"/>
  <c r="AF9" i="3"/>
  <c r="AD9" i="3"/>
  <c r="AH9" i="3"/>
  <c r="O62" i="2"/>
  <c r="D62" i="2"/>
  <c r="AF9" i="2"/>
  <c r="AD9" i="2"/>
  <c r="AJ9" i="2"/>
  <c r="AL9" i="2"/>
  <c r="AH9" i="2"/>
  <c r="R12" i="1"/>
  <c r="Q12" i="1"/>
  <c r="W12" i="1"/>
  <c r="R18" i="1"/>
  <c r="Q18" i="1"/>
  <c r="W18" i="1"/>
  <c r="R20" i="1"/>
  <c r="Q20" i="1"/>
  <c r="W20" i="1"/>
  <c r="R26" i="1"/>
  <c r="Q26" i="1"/>
  <c r="W26" i="1"/>
  <c r="R28" i="1"/>
  <c r="Q28" i="1"/>
  <c r="W28" i="1"/>
  <c r="R34" i="1"/>
  <c r="Q34" i="1"/>
  <c r="W34" i="1"/>
  <c r="R36" i="1"/>
  <c r="Q36" i="1"/>
  <c r="W36" i="1"/>
  <c r="R42" i="1"/>
  <c r="Q42" i="1"/>
  <c r="W42" i="1"/>
  <c r="R14" i="1"/>
  <c r="W14" i="1"/>
  <c r="Q14" i="1"/>
  <c r="R16" i="1"/>
  <c r="Q16" i="1"/>
  <c r="W16" i="1"/>
  <c r="R22" i="1"/>
  <c r="W22" i="1"/>
  <c r="Q22" i="1"/>
  <c r="R24" i="1"/>
  <c r="Q24" i="1"/>
  <c r="W24" i="1"/>
  <c r="R30" i="1"/>
  <c r="W30" i="1"/>
  <c r="Q30" i="1"/>
  <c r="R32" i="1"/>
  <c r="Q32" i="1"/>
  <c r="W32" i="1"/>
  <c r="R38" i="1"/>
  <c r="W38" i="1"/>
  <c r="Q38" i="1"/>
  <c r="R40" i="1"/>
  <c r="Q40" i="1"/>
  <c r="W40" i="1"/>
  <c r="Q17" i="1"/>
  <c r="R17" i="1"/>
  <c r="W17" i="1"/>
  <c r="Q19" i="1"/>
  <c r="R19" i="1"/>
  <c r="W19" i="1"/>
  <c r="Q25" i="1"/>
  <c r="R25" i="1"/>
  <c r="W25" i="1"/>
  <c r="Q27" i="1"/>
  <c r="R27" i="1"/>
  <c r="W27" i="1"/>
  <c r="Q33" i="1"/>
  <c r="R33" i="1"/>
  <c r="W33" i="1"/>
  <c r="Q35" i="1"/>
  <c r="R35" i="1"/>
  <c r="W35" i="1"/>
  <c r="Q41" i="1"/>
  <c r="R41" i="1"/>
  <c r="W41" i="1"/>
  <c r="Q13" i="1"/>
  <c r="R13" i="1"/>
  <c r="W13" i="1"/>
  <c r="Q15" i="1"/>
  <c r="W15" i="1"/>
  <c r="R15" i="1"/>
  <c r="Q21" i="1"/>
  <c r="R21" i="1"/>
  <c r="W21" i="1"/>
  <c r="Q23" i="1"/>
  <c r="W23" i="1"/>
  <c r="R23" i="1"/>
  <c r="Q29" i="1"/>
  <c r="R29" i="1"/>
  <c r="W29" i="1"/>
  <c r="Q31" i="1"/>
  <c r="W31" i="1"/>
  <c r="R31" i="1"/>
  <c r="Q37" i="1"/>
  <c r="R37" i="1"/>
  <c r="W37" i="1"/>
  <c r="Q39" i="1"/>
  <c r="W39" i="1"/>
  <c r="R39" i="1"/>
  <c r="W11" i="1"/>
  <c r="Q11" i="1"/>
  <c r="R11" i="1"/>
  <c r="AE9" i="1"/>
  <c r="O46" i="1"/>
  <c r="O47" i="1"/>
  <c r="AC9" i="1"/>
  <c r="AA9" i="1"/>
  <c r="AB9" i="1"/>
  <c r="AK9" i="1" l="1"/>
  <c r="D46" i="1" s="1"/>
  <c r="D49" i="1"/>
  <c r="D47" i="1"/>
  <c r="AI9" i="1"/>
  <c r="AG9" i="1"/>
  <c r="Z9" i="1" l="1"/>
  <c r="AJ9" i="1" l="1"/>
  <c r="O45" i="1"/>
  <c r="D45" i="1"/>
  <c r="AF9" i="1"/>
  <c r="AL9" i="1"/>
  <c r="AD9" i="1"/>
  <c r="AH9" i="1"/>
</calcChain>
</file>

<file path=xl/sharedStrings.xml><?xml version="1.0" encoding="utf-8"?>
<sst xmlns="http://schemas.openxmlformats.org/spreadsheetml/2006/main" count="943" uniqueCount="478">
  <si>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</si>
  <si>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</si>
  <si>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</si>
  <si>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</si>
  <si>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</si>
  <si>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</si>
  <si>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</si>
  <si>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</si>
  <si>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</si>
  <si>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</si>
  <si>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</si>
  <si>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</si>
  <si>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</si>
  <si>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</si>
  <si>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</si>
  <si>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</si>
  <si>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</si>
  <si>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</si>
  <si>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</si>
  <si>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</si>
  <si>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</si>
  <si>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</si>
  <si>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</si>
  <si>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</si>
  <si>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</si>
  <si>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</si>
  <si>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</si>
  <si>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</si>
  <si>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</si>
  <si>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</si>
  <si>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</si>
  <si>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</si>
  <si>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</si>
  <si>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</si>
  <si>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</si>
  <si>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</si>
  <si>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</si>
  <si>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</si>
  <si>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</si>
  <si>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</si>
  <si>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</si>
  <si>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</si>
  <si>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</si>
  <si>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</si>
  <si>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</si>
  <si>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</si>
  <si>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</si>
  <si>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</si>
  <si>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</si>
  <si>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</si>
  <si>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</si>
  <si>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</si>
  <si>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2015 - 2016 </t>
  </si>
  <si>
    <t>Anh</t>
  </si>
  <si>
    <t>Dương</t>
  </si>
  <si>
    <t>Giang</t>
  </si>
  <si>
    <t>Hằng</t>
  </si>
  <si>
    <t>Nguyễn Thị</t>
  </si>
  <si>
    <t>Đỗ Thị</t>
  </si>
  <si>
    <t>Hồng</t>
  </si>
  <si>
    <t>Phạm Thị</t>
  </si>
  <si>
    <t>Linh</t>
  </si>
  <si>
    <t>Trần Thị</t>
  </si>
  <si>
    <t>My</t>
  </si>
  <si>
    <t>Trang</t>
  </si>
  <si>
    <t>15/10/95</t>
  </si>
  <si>
    <t>Hạnh</t>
  </si>
  <si>
    <t>Huyền</t>
  </si>
  <si>
    <t>Lê Thị</t>
  </si>
  <si>
    <t>Phương</t>
  </si>
  <si>
    <t>Yến</t>
  </si>
  <si>
    <t>B13DCMR052</t>
  </si>
  <si>
    <t>Nguyễn Thị Kiều</t>
  </si>
  <si>
    <t>03/08/94</t>
  </si>
  <si>
    <t>D13CQMA02-B</t>
  </si>
  <si>
    <t>D13CQMA01-B</t>
  </si>
  <si>
    <t>B13DCMR054</t>
  </si>
  <si>
    <t>Vũ Thị Vân</t>
  </si>
  <si>
    <t>20/09/95</t>
  </si>
  <si>
    <t>D13CQMA03-B</t>
  </si>
  <si>
    <t>Chu Thị</t>
  </si>
  <si>
    <t>Hiền</t>
  </si>
  <si>
    <t>Mai</t>
  </si>
  <si>
    <t>Nhung</t>
  </si>
  <si>
    <t>Nguyễn Cẩm</t>
  </si>
  <si>
    <t>Oanh</t>
  </si>
  <si>
    <t>Quỳnh</t>
  </si>
  <si>
    <t>27/07/95</t>
  </si>
  <si>
    <t>Thủy</t>
  </si>
  <si>
    <t>Nguyễn Thị Thu</t>
  </si>
  <si>
    <t xml:space="preserve">                             SỐ 2</t>
  </si>
  <si>
    <t>ánh</t>
  </si>
  <si>
    <t>B13DCMR006</t>
  </si>
  <si>
    <t>Trần Thị Ngọc</t>
  </si>
  <si>
    <t>05/11/95</t>
  </si>
  <si>
    <t>14/04/95</t>
  </si>
  <si>
    <t>12/01/95</t>
  </si>
  <si>
    <t>B13DCMR060</t>
  </si>
  <si>
    <t>Lê Hương</t>
  </si>
  <si>
    <t>21/05/95</t>
  </si>
  <si>
    <t>20/03/95</t>
  </si>
  <si>
    <t>Bùi Thị</t>
  </si>
  <si>
    <t>19/07/95</t>
  </si>
  <si>
    <t>Hương</t>
  </si>
  <si>
    <t>Liên</t>
  </si>
  <si>
    <t>Nguyễn Thị Khánh</t>
  </si>
  <si>
    <t>B13DCMR032</t>
  </si>
  <si>
    <t>Phạm Thị Thanh</t>
  </si>
  <si>
    <t>Nhàn</t>
  </si>
  <si>
    <t>03/12/95</t>
  </si>
  <si>
    <t>30/11/95</t>
  </si>
  <si>
    <t>Trần Minh</t>
  </si>
  <si>
    <t>B13DCMR137</t>
  </si>
  <si>
    <t>Vân</t>
  </si>
  <si>
    <t>Ngày thi: '8/8/2016</t>
  </si>
  <si>
    <t>Nhóm:   BSA1310 - 1</t>
  </si>
  <si>
    <t>Giờ thi: 13h</t>
  </si>
  <si>
    <t>Kinh tế vi mô 1</t>
  </si>
  <si>
    <t>B13DCKT120</t>
  </si>
  <si>
    <t>Phạm Thị Hải</t>
  </si>
  <si>
    <t>15/07/95</t>
  </si>
  <si>
    <t>D13CQKT04-B</t>
  </si>
  <si>
    <t>B14DCMR167</t>
  </si>
  <si>
    <t>10/05/94</t>
  </si>
  <si>
    <t>D14CQMR03-B</t>
  </si>
  <si>
    <t>B14DCQT189</t>
  </si>
  <si>
    <t>Vũ Thị Phương</t>
  </si>
  <si>
    <t>01/05/96</t>
  </si>
  <si>
    <t>D14CQQT03-B</t>
  </si>
  <si>
    <t>B14DCKT289</t>
  </si>
  <si>
    <t>Bích</t>
  </si>
  <si>
    <t>05/01/96</t>
  </si>
  <si>
    <t>D14CQKT03-B</t>
  </si>
  <si>
    <t>B14DCMR214</t>
  </si>
  <si>
    <t>Phan Thị Thanh</t>
  </si>
  <si>
    <t>Bình</t>
  </si>
  <si>
    <t>04/11/96</t>
  </si>
  <si>
    <t>B14DCMR271</t>
  </si>
  <si>
    <t>Phạm Khắc</t>
  </si>
  <si>
    <t>01/09/96</t>
  </si>
  <si>
    <t>B14DCKT293</t>
  </si>
  <si>
    <t>Hà Thị Ngọc</t>
  </si>
  <si>
    <t>25/08/96</t>
  </si>
  <si>
    <t>B14DCKT112</t>
  </si>
  <si>
    <t>Phạm Lam</t>
  </si>
  <si>
    <t>11/08/96</t>
  </si>
  <si>
    <t>B14DCKT061</t>
  </si>
  <si>
    <t>Hà</t>
  </si>
  <si>
    <t>26/07/96</t>
  </si>
  <si>
    <t>D14CQKT01-B</t>
  </si>
  <si>
    <t>B14DCQT330</t>
  </si>
  <si>
    <t>Hòa</t>
  </si>
  <si>
    <t>26/09/96</t>
  </si>
  <si>
    <t>B12DCDT031</t>
  </si>
  <si>
    <t>Phạm Thị Khánh</t>
  </si>
  <si>
    <t>21/08/94</t>
  </si>
  <si>
    <t>D12XLTH</t>
  </si>
  <si>
    <t>B14DCMR037</t>
  </si>
  <si>
    <t>17/02/96</t>
  </si>
  <si>
    <t>D14CQMR01-B</t>
  </si>
  <si>
    <t>B13DCKT173</t>
  </si>
  <si>
    <t>15/08/93</t>
  </si>
  <si>
    <t>D13CQKT05-B</t>
  </si>
  <si>
    <t>B14DCKT085</t>
  </si>
  <si>
    <t>Thái Mỹ</t>
  </si>
  <si>
    <t>Hường</t>
  </si>
  <si>
    <t>21/11/96</t>
  </si>
  <si>
    <t>D14CQKT02-B</t>
  </si>
  <si>
    <t>B14DCQT270</t>
  </si>
  <si>
    <t>Hưởng</t>
  </si>
  <si>
    <t>06/07/96</t>
  </si>
  <si>
    <t>B14DCMR120</t>
  </si>
  <si>
    <t>Đoàn Thị</t>
  </si>
  <si>
    <t>08/02/96</t>
  </si>
  <si>
    <t>B13DCKT133</t>
  </si>
  <si>
    <t>26/10/94</t>
  </si>
  <si>
    <t>B13DCKT135</t>
  </si>
  <si>
    <t>Nguyễn Khánh</t>
  </si>
  <si>
    <t>B12DCQT188</t>
  </si>
  <si>
    <t>Đào Nhật</t>
  </si>
  <si>
    <t>Minh</t>
  </si>
  <si>
    <t>07/02/94</t>
  </si>
  <si>
    <t>D12QTM1</t>
  </si>
  <si>
    <t>B13CCQT023</t>
  </si>
  <si>
    <t>Vũ Nguyễn Tuấn</t>
  </si>
  <si>
    <t>10/09/94</t>
  </si>
  <si>
    <t>C13CQQT01-B</t>
  </si>
  <si>
    <t>B13DCKT183</t>
  </si>
  <si>
    <t>Đào Kim</t>
  </si>
  <si>
    <t>Ngân</t>
  </si>
  <si>
    <t>B13CCKT033</t>
  </si>
  <si>
    <t>Trần ánh</t>
  </si>
  <si>
    <t>Nguyệt</t>
  </si>
  <si>
    <t>28/08/95</t>
  </si>
  <si>
    <t>C13CQKT01-B</t>
  </si>
  <si>
    <t>B13DCMR038</t>
  </si>
  <si>
    <t>Trần Thị Mai</t>
  </si>
  <si>
    <t>04/03/94</t>
  </si>
  <si>
    <t>B14DCQT290</t>
  </si>
  <si>
    <t>Huỳnh Thị Lệ</t>
  </si>
  <si>
    <t>Quyên</t>
  </si>
  <si>
    <t>D14CQQT04-B</t>
  </si>
  <si>
    <t>B13DCKT190</t>
  </si>
  <si>
    <t>Tâm</t>
  </si>
  <si>
    <t>10/10/95</t>
  </si>
  <si>
    <t>B15DCKT153</t>
  </si>
  <si>
    <t>Vũ Thanh</t>
  </si>
  <si>
    <t>03/01/96</t>
  </si>
  <si>
    <t>D15CQKT01-B</t>
  </si>
  <si>
    <t>B12DCQT146</t>
  </si>
  <si>
    <t>Thêu</t>
  </si>
  <si>
    <t>20/08/94</t>
  </si>
  <si>
    <t>D12QTDN2</t>
  </si>
  <si>
    <t>B14DCKT100</t>
  </si>
  <si>
    <t>Thương</t>
  </si>
  <si>
    <t>23/06/96</t>
  </si>
  <si>
    <t>B13DCKT151</t>
  </si>
  <si>
    <t>Đoàn Thị Thu</t>
  </si>
  <si>
    <t>29/05/95</t>
  </si>
  <si>
    <t>B13DCQT127</t>
  </si>
  <si>
    <t>Đào Thị Huyền</t>
  </si>
  <si>
    <t>25/03/94</t>
  </si>
  <si>
    <t>D13CQQT03-B</t>
  </si>
  <si>
    <t>B13CCQT078</t>
  </si>
  <si>
    <t>Nguyễn Thanh</t>
  </si>
  <si>
    <t>Trúc</t>
  </si>
  <si>
    <t>01/11/94</t>
  </si>
  <si>
    <t>C13CQQT02-B</t>
  </si>
  <si>
    <t>B12DCQT212</t>
  </si>
  <si>
    <t>Ngô Diệu</t>
  </si>
  <si>
    <t>Uyên</t>
  </si>
  <si>
    <t>14/08/93</t>
  </si>
  <si>
    <t>B14CCQT043</t>
  </si>
  <si>
    <t>Hoàng Thị Vân</t>
  </si>
  <si>
    <t>18/04/96</t>
  </si>
  <si>
    <t>C14CQQT01-B</t>
  </si>
  <si>
    <t>B13DCKT119</t>
  </si>
  <si>
    <t>Nguyễn Minh</t>
  </si>
  <si>
    <t>11/01/95</t>
  </si>
  <si>
    <t>B13DCKT162</t>
  </si>
  <si>
    <t>Phạm Vân</t>
  </si>
  <si>
    <t>18/02/95</t>
  </si>
  <si>
    <t>B13DCKT163</t>
  </si>
  <si>
    <t>Lê Ngọc</t>
  </si>
  <si>
    <t>05/10/95</t>
  </si>
  <si>
    <t>B15DCKT017</t>
  </si>
  <si>
    <t>Ngô Đình</t>
  </si>
  <si>
    <t>Chinh</t>
  </si>
  <si>
    <t>06/03/95</t>
  </si>
  <si>
    <t>B14CCQT080</t>
  </si>
  <si>
    <t>Bùi Hùng</t>
  </si>
  <si>
    <t>Cường</t>
  </si>
  <si>
    <t>29/07/96</t>
  </si>
  <si>
    <t>B13CCQT052</t>
  </si>
  <si>
    <t>Triệu Đức</t>
  </si>
  <si>
    <t>30/08/95</t>
  </si>
  <si>
    <t>B14DCKT027</t>
  </si>
  <si>
    <t>Hoàng Thu</t>
  </si>
  <si>
    <t>24/09/96</t>
  </si>
  <si>
    <t>B12CCQT014</t>
  </si>
  <si>
    <t>Nguyễn Văn</t>
  </si>
  <si>
    <t>Hải</t>
  </si>
  <si>
    <t>24/12/94</t>
  </si>
  <si>
    <t>C12CQQT01-B</t>
  </si>
  <si>
    <t>B14DCKT102</t>
  </si>
  <si>
    <t>Phạm Hằng</t>
  </si>
  <si>
    <t>01/01/96</t>
  </si>
  <si>
    <t>B14DCQT024</t>
  </si>
  <si>
    <t>Đặng Thị Thúy</t>
  </si>
  <si>
    <t>08/08/96</t>
  </si>
  <si>
    <t>D14CQQT02-B</t>
  </si>
  <si>
    <t>B13CCQT055</t>
  </si>
  <si>
    <t>01/04/95</t>
  </si>
  <si>
    <t>B14CCQT074</t>
  </si>
  <si>
    <t>11/11/96</t>
  </si>
  <si>
    <t>B14DCQT021</t>
  </si>
  <si>
    <t>Nguyễn Trọng</t>
  </si>
  <si>
    <t>Huề</t>
  </si>
  <si>
    <t>14/11/96</t>
  </si>
  <si>
    <t>D14CQQT01-B</t>
  </si>
  <si>
    <t>B14DCKT088</t>
  </si>
  <si>
    <t>Trần Nguyễn Tiến</t>
  </si>
  <si>
    <t>Hùng</t>
  </si>
  <si>
    <t>B13DCKT176</t>
  </si>
  <si>
    <t>Nguyễn Quỳnh</t>
  </si>
  <si>
    <t>07/07/95</t>
  </si>
  <si>
    <t>B14DCKT067</t>
  </si>
  <si>
    <t>24/06/95</t>
  </si>
  <si>
    <t>B14DCKT314</t>
  </si>
  <si>
    <t>15/09/96</t>
  </si>
  <si>
    <t>B14DCKT090</t>
  </si>
  <si>
    <t>Nguyễn Thu</t>
  </si>
  <si>
    <t>15/06/95</t>
  </si>
  <si>
    <t>B14CCQT138</t>
  </si>
  <si>
    <t>22/05/95</t>
  </si>
  <si>
    <t>B14CCQT047</t>
  </si>
  <si>
    <t>Trịnh Thị</t>
  </si>
  <si>
    <t>28/11/96</t>
  </si>
  <si>
    <t>B14CCQT144</t>
  </si>
  <si>
    <t>Vũ Duy</t>
  </si>
  <si>
    <t>Khánh</t>
  </si>
  <si>
    <t>27/10/96</t>
  </si>
  <si>
    <t>B14CCQT040</t>
  </si>
  <si>
    <t>Bùi Thị Thanh</t>
  </si>
  <si>
    <t>Lam</t>
  </si>
  <si>
    <t>11/09/96</t>
  </si>
  <si>
    <t>B14DCKT016</t>
  </si>
  <si>
    <t>Hoàng Diệu</t>
  </si>
  <si>
    <t>12/10/96</t>
  </si>
  <si>
    <t>B13CCQT066</t>
  </si>
  <si>
    <t>B14DCKT046</t>
  </si>
  <si>
    <t>16/06/96</t>
  </si>
  <si>
    <t>B14DCKT079</t>
  </si>
  <si>
    <t>Tăng Hoàng</t>
  </si>
  <si>
    <t>Nam</t>
  </si>
  <si>
    <t>12/07/96</t>
  </si>
  <si>
    <t>B14DCKT025</t>
  </si>
  <si>
    <t>Nguyễn Thị Quỳnh</t>
  </si>
  <si>
    <t>Nga</t>
  </si>
  <si>
    <t>B14DCKT024</t>
  </si>
  <si>
    <t>Nguyễn Thúy</t>
  </si>
  <si>
    <t>21/04/96</t>
  </si>
  <si>
    <t>B14CCQT146</t>
  </si>
  <si>
    <t>Nguyễn Đức</t>
  </si>
  <si>
    <t>Nghĩa</t>
  </si>
  <si>
    <t>B13DCKT140</t>
  </si>
  <si>
    <t>Nghiêm</t>
  </si>
  <si>
    <t>B12CCQT103</t>
  </si>
  <si>
    <t>Trần ái</t>
  </si>
  <si>
    <t>13/04/94</t>
  </si>
  <si>
    <t>C12CQQT02-B</t>
  </si>
  <si>
    <t>B12CCQT104</t>
  </si>
  <si>
    <t>Quân</t>
  </si>
  <si>
    <t>09/08/93</t>
  </si>
  <si>
    <t>B13DCKT031</t>
  </si>
  <si>
    <t>Nguyễn Hồng</t>
  </si>
  <si>
    <t>D13CQKT01-B</t>
  </si>
  <si>
    <t>B14DCKT035</t>
  </si>
  <si>
    <t>Nguyễn Thị Diệu</t>
  </si>
  <si>
    <t>20/08/95</t>
  </si>
  <si>
    <t>B14DCKT095</t>
  </si>
  <si>
    <t>29/03/95</t>
  </si>
  <si>
    <t>B13DCMR086</t>
  </si>
  <si>
    <t>Phạm Thanh</t>
  </si>
  <si>
    <t>Thanh</t>
  </si>
  <si>
    <t>21/12/95</t>
  </si>
  <si>
    <t>B13DCQT180</t>
  </si>
  <si>
    <t>Phùng Thị Thanh</t>
  </si>
  <si>
    <t>21/01/95</t>
  </si>
  <si>
    <t>D13CQQT04-B</t>
  </si>
  <si>
    <t>B14DCKT101</t>
  </si>
  <si>
    <t>Dương Nguyên</t>
  </si>
  <si>
    <t>11/01/96</t>
  </si>
  <si>
    <t>B14DCMR287</t>
  </si>
  <si>
    <t>Đàm Phương</t>
  </si>
  <si>
    <t>Trinh</t>
  </si>
  <si>
    <t>19/10/96</t>
  </si>
  <si>
    <t>B12DCKT292</t>
  </si>
  <si>
    <t>Tú</t>
  </si>
  <si>
    <t>23/05/94</t>
  </si>
  <si>
    <t>D12CQKT05-B</t>
  </si>
  <si>
    <t>B14DCKT089</t>
  </si>
  <si>
    <t>Đặng Thanh</t>
  </si>
  <si>
    <t>Tùng</t>
  </si>
  <si>
    <t>27/10/95</t>
  </si>
  <si>
    <t>B14DCKT091</t>
  </si>
  <si>
    <t>Cao Thanh</t>
  </si>
  <si>
    <t>18/10/96</t>
  </si>
  <si>
    <t>B14DCKT106</t>
  </si>
  <si>
    <t>Lưu Thị</t>
  </si>
  <si>
    <t>26/08/94</t>
  </si>
  <si>
    <t>303,  304</t>
  </si>
  <si>
    <t>B13DCQT085</t>
  </si>
  <si>
    <t>B13DCQT145</t>
  </si>
  <si>
    <t>16/06/95</t>
  </si>
  <si>
    <t>B13DCQT095</t>
  </si>
  <si>
    <t>26/10/95</t>
  </si>
  <si>
    <t>B15DCKT041</t>
  </si>
  <si>
    <t>20/07/97</t>
  </si>
  <si>
    <t>B15DCKT045</t>
  </si>
  <si>
    <t>Nguyễn Thị Mỹ</t>
  </si>
  <si>
    <t>26/02/97</t>
  </si>
  <si>
    <t>B13DCKT129</t>
  </si>
  <si>
    <t>Đinh Thị</t>
  </si>
  <si>
    <t>28/10/95</t>
  </si>
  <si>
    <t>B13DCQT014</t>
  </si>
  <si>
    <t>Lê Mỹ</t>
  </si>
  <si>
    <t>30/06/95</t>
  </si>
  <si>
    <t>D13CQQT01-B</t>
  </si>
  <si>
    <t>B14DCKT064</t>
  </si>
  <si>
    <t>Đinh Thị Thu</t>
  </si>
  <si>
    <t>B12DCKT020</t>
  </si>
  <si>
    <t>D12CQKT01-B</t>
  </si>
  <si>
    <t>B12DCQT086</t>
  </si>
  <si>
    <t>Mạc Thị Mỹ</t>
  </si>
  <si>
    <t>14/05/94</t>
  </si>
  <si>
    <t>D12QTDN3</t>
  </si>
  <si>
    <t>B13DCQT016</t>
  </si>
  <si>
    <t>04/12/94</t>
  </si>
  <si>
    <t>B13DCKT136</t>
  </si>
  <si>
    <t>Trần Khánh</t>
  </si>
  <si>
    <t>03/06/95</t>
  </si>
  <si>
    <t>B12DCQT186</t>
  </si>
  <si>
    <t>Loan</t>
  </si>
  <si>
    <t>01/01/94</t>
  </si>
  <si>
    <t>B15DCKT105</t>
  </si>
  <si>
    <t>Tăng Thị Ngọc</t>
  </si>
  <si>
    <t>08/08/97</t>
  </si>
  <si>
    <t>B14DCKT312</t>
  </si>
  <si>
    <t>Nguyễn Thị Tuyết</t>
  </si>
  <si>
    <t>24/02/96</t>
  </si>
  <si>
    <t>B14DCKT280</t>
  </si>
  <si>
    <t>Đỗ Thị Trà</t>
  </si>
  <si>
    <t>07/03/96</t>
  </si>
  <si>
    <t>B14DCKT406</t>
  </si>
  <si>
    <t>Cao Thị</t>
  </si>
  <si>
    <t>29/08/96</t>
  </si>
  <si>
    <t>B13DCQT022</t>
  </si>
  <si>
    <t>Đặng ánh</t>
  </si>
  <si>
    <t>Ngọc</t>
  </si>
  <si>
    <t>08/10/95</t>
  </si>
  <si>
    <t>B15DCKT121</t>
  </si>
  <si>
    <t>19/04/97</t>
  </si>
  <si>
    <t>B15DCKT122</t>
  </si>
  <si>
    <t>16/03/97</t>
  </si>
  <si>
    <t>D15CQKT02-B</t>
  </si>
  <si>
    <t>B14DCKT281</t>
  </si>
  <si>
    <t>Hoàng Kiều</t>
  </si>
  <si>
    <t>23/11/96</t>
  </si>
  <si>
    <t>B14DCKT248</t>
  </si>
  <si>
    <t>Lều Kim</t>
  </si>
  <si>
    <t>26/11/96</t>
  </si>
  <si>
    <t>B13DCKT145</t>
  </si>
  <si>
    <t>Vũ Kim</t>
  </si>
  <si>
    <t>B14DCKT319</t>
  </si>
  <si>
    <t>Phạm Thị Minh</t>
  </si>
  <si>
    <t>29/09/96</t>
  </si>
  <si>
    <t>B13DCKT189</t>
  </si>
  <si>
    <t>Vũ Thị Thu</t>
  </si>
  <si>
    <t>27/11/95</t>
  </si>
  <si>
    <t>B13DCKT147</t>
  </si>
  <si>
    <t>Trần Thị út</t>
  </si>
  <si>
    <t>22/02/95</t>
  </si>
  <si>
    <t>B15DCKT157</t>
  </si>
  <si>
    <t>Mai Thị</t>
  </si>
  <si>
    <t>Thắm</t>
  </si>
  <si>
    <t>18/06/95</t>
  </si>
  <si>
    <t>B13DCQT028</t>
  </si>
  <si>
    <t>Nguyễn Việt</t>
  </si>
  <si>
    <t>Thắng</t>
  </si>
  <si>
    <t>07/01/95</t>
  </si>
  <si>
    <t>B13DCKT148</t>
  </si>
  <si>
    <t>18/08/95</t>
  </si>
  <si>
    <t>B14DCQT329</t>
  </si>
  <si>
    <t>Thoa</t>
  </si>
  <si>
    <t>10/09/96</t>
  </si>
  <si>
    <t>B14DCKT206</t>
  </si>
  <si>
    <t>Thơm</t>
  </si>
  <si>
    <t>15/02/96</t>
  </si>
  <si>
    <t>B15DCKT175</t>
  </si>
  <si>
    <t>Lương Thị Thu</t>
  </si>
  <si>
    <t>09/09/97</t>
  </si>
  <si>
    <t>D15CQKT03-B</t>
  </si>
  <si>
    <t>B14DCKT311</t>
  </si>
  <si>
    <t>21/03/96</t>
  </si>
  <si>
    <t>B14DCKT399</t>
  </si>
  <si>
    <t>B13DCMR047</t>
  </si>
  <si>
    <t>16/08/95</t>
  </si>
  <si>
    <t>B14DCKT059</t>
  </si>
  <si>
    <t>Nguyễn Thị Hồng</t>
  </si>
  <si>
    <t>22/06/96</t>
  </si>
  <si>
    <t>B14DCKT177</t>
  </si>
  <si>
    <t>Lương Ngọc</t>
  </si>
  <si>
    <t>09/03/96</t>
  </si>
  <si>
    <t>305,  306</t>
  </si>
  <si>
    <t>BẢNG ĐIỂM HỌC PHẦN</t>
  </si>
  <si>
    <t>Vắng</t>
  </si>
  <si>
    <t>Hà Nội, ngày 16 tháng 8 năm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</si>
</sst>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;[Red]\(0.0\)"/>
    <numFmt numFmtId="165" formatCode="#,##0.0"/>
  </numFmts>
  <fonts count="25" x14ac:knownFonts="1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" fillId="0" borderId="0"/>
    <xf numFmtId="0" fontId="3" fillId="0" borderId="0"/>
    <xf numFmtId="0" fontId="20" fillId="0" borderId="0"/>
  </cellStyleXfs>
  <cellXfs count="122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0" xfId="0" applyFont="1" applyBorder="1" applyAlignment="1" applyProtection="1">
      <alignment horizontal="justify"/>
      <protection locked="0"/>
    </xf>
    <xf numFmtId="0" fontId="9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protection locked="0"/>
    </xf>
    <xf numFmtId="0" fontId="11" fillId="0" borderId="0" xfId="1" applyFont="1" applyFill="1" applyAlignment="1" applyProtection="1"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horizontal="center"/>
      <protection locked="0"/>
    </xf>
    <xf numFmtId="0" fontId="11" fillId="0" borderId="9" xfId="0" applyFont="1" applyFill="1" applyBorder="1" applyAlignment="1" applyProtection="1">
      <alignment vertical="center" textRotation="90" wrapText="1"/>
      <protection locked="0"/>
    </xf>
    <xf numFmtId="0" fontId="11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165" fontId="16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1" fontId="4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5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6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1" fontId="4" fillId="0" borderId="15" xfId="0" applyNumberFormat="1" applyFont="1" applyFill="1" applyBorder="1" applyAlignment="1" applyProtection="1">
      <alignment horizont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0" xfId="5" applyFont="1" applyFill="1" applyBorder="1" applyAlignment="1" applyProtection="1">
      <alignment horizontal="left" vertical="center"/>
      <protection locked="0"/>
    </xf>
    <xf numFmtId="0" fontId="6" fillId="0" borderId="0" xfId="5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Protection="1">
      <protection locked="0"/>
    </xf>
    <xf numFmtId="0" fontId="18" fillId="0" borderId="0" xfId="5" quotePrefix="1" applyFont="1" applyFill="1" applyBorder="1" applyAlignment="1" applyProtection="1">
      <alignment vertical="center"/>
      <protection locked="0"/>
    </xf>
    <xf numFmtId="0" fontId="18" fillId="0" borderId="0" xfId="5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1" fillId="0" borderId="0" xfId="1" applyFont="1" applyFill="1" applyBorder="1" applyAlignment="1" applyProtection="1">
      <protection locked="0"/>
    </xf>
    <xf numFmtId="0" fontId="11" fillId="0" borderId="0" xfId="6" applyFont="1" applyFill="1" applyBorder="1" applyAlignment="1" applyProtection="1">
      <alignment vertical="center"/>
      <protection locked="0"/>
    </xf>
    <xf numFmtId="0" fontId="6" fillId="0" borderId="0" xfId="6" applyFont="1" applyFill="1" applyBorder="1" applyAlignment="1" applyProtection="1">
      <alignment horizontal="left" vertical="center"/>
      <protection locked="0"/>
    </xf>
    <xf numFmtId="0" fontId="6" fillId="0" borderId="0" xfId="6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1" fillId="0" borderId="0" xfId="3" applyFont="1" applyFill="1" applyAlignment="1" applyProtection="1">
      <alignment horizontal="center"/>
      <protection locked="0"/>
    </xf>
    <xf numFmtId="0" fontId="11" fillId="2" borderId="4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Protection="1">
      <protection locked="0"/>
    </xf>
    <xf numFmtId="0" fontId="21" fillId="0" borderId="0" xfId="0" applyFont="1" applyFill="1" applyBorder="1" applyProtection="1">
      <protection locked="0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left" vertical="center" wrapText="1"/>
      <protection hidden="1"/>
    </xf>
    <xf numFmtId="0" fontId="22" fillId="0" borderId="0" xfId="2" applyFont="1" applyFill="1" applyBorder="1" applyAlignment="1" applyProtection="1">
      <alignment horizontal="left" vertical="center" wrapText="1"/>
    </xf>
    <xf numFmtId="0" fontId="22" fillId="0" borderId="0" xfId="2" applyFont="1" applyFill="1" applyBorder="1" applyAlignment="1" applyProtection="1">
      <alignment horizontal="center" vertical="center" wrapText="1"/>
      <protection hidden="1"/>
    </xf>
    <xf numFmtId="10" fontId="21" fillId="0" borderId="0" xfId="0" applyNumberFormat="1" applyFont="1" applyFill="1" applyBorder="1" applyAlignment="1" applyProtection="1">
      <alignment horizontal="center" vertical="center"/>
      <protection hidden="1"/>
    </xf>
    <xf numFmtId="10" fontId="2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vertical="center" wrapText="1"/>
      <protection locked="0"/>
    </xf>
    <xf numFmtId="0" fontId="21" fillId="0" borderId="0" xfId="0" applyFont="1" applyFill="1" applyBorder="1" applyProtection="1">
      <protection hidden="1"/>
    </xf>
    <xf numFmtId="0" fontId="22" fillId="0" borderId="0" xfId="2" applyFont="1" applyFill="1" applyBorder="1" applyAlignment="1" applyProtection="1">
      <alignment horizontal="left" vertical="center" wrapText="1"/>
      <protection locked="0"/>
    </xf>
    <xf numFmtId="10" fontId="21" fillId="0" borderId="0" xfId="0" applyNumberFormat="1" applyFont="1" applyFill="1" applyBorder="1" applyAlignment="1" applyProtection="1">
      <alignment horizontal="center" vertical="center"/>
      <protection locked="0"/>
    </xf>
    <xf numFmtId="10" fontId="2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5" quotePrefix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locked="0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8" xfId="0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15" fillId="0" borderId="9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vertical="center" textRotation="90" wrapText="1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15" fillId="0" borderId="0" xfId="1" applyFont="1" applyFill="1" applyBorder="1" applyAlignment="1" applyProtection="1">
      <alignment horizontal="left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7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right" vertical="center"/>
      <protection locked="0"/>
    </xf>
    <xf numFmtId="0" fontId="12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11" fillId="0" borderId="0" xfId="6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5"/>
  <sheetViews>
    <sheetView zoomScaleNormal="100" workbookViewId="0">
      <pane ySplit="4" topLeftCell="A56" activePane="bottomLeft" state="frozen"/>
      <selection activeCell="W15" sqref="W15"/>
      <selection pane="bottomLeft" activeCell="A65" sqref="A65:XFD65"/>
    </sheetView>
  </sheetViews>
  <sheetFormatPr defaultColWidth="9" defaultRowHeight="15.75" x14ac:dyDescent="0.25"/>
  <cols>
    <col min="1" max="1" width="0.625" style="1" customWidth="1"/>
    <col min="2" max="2" width="5.25" style="1" customWidth="1"/>
    <col min="3" max="3" width="12.75" style="1" customWidth="1"/>
    <col min="4" max="4" width="14.875" style="1" customWidth="1"/>
    <col min="5" max="6" width="6.625" style="1" customWidth="1"/>
    <col min="7" max="7" width="11.125" style="1" customWidth="1"/>
    <col min="8" max="9" width="4.625" style="1" customWidth="1"/>
    <col min="10" max="10" width="4.625" style="1" hidden="1" customWidth="1"/>
    <col min="11" max="11" width="4.62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125" style="1" customWidth="1"/>
    <col min="20" max="20" width="5.125" style="1" hidden="1" customWidth="1"/>
    <col min="21" max="21" width="6.5" style="1" customWidth="1"/>
    <col min="22" max="22" width="6.5" style="2" customWidth="1"/>
    <col min="23" max="23" width="9" style="64"/>
    <col min="24" max="24" width="9.125" style="64" bestFit="1" customWidth="1"/>
    <col min="25" max="25" width="9" style="64"/>
    <col min="26" max="26" width="10.375" style="64" bestFit="1" customWidth="1"/>
    <col min="27" max="27" width="9.125" style="64" bestFit="1" customWidth="1"/>
    <col min="28" max="38" width="9" style="64"/>
    <col min="39" max="16384" width="9" style="1"/>
  </cols>
  <sheetData>
    <row r="1" spans="2:38" ht="21.75" hidden="1" customHeight="1" x14ac:dyDescent="0.4">
      <c r="H1" s="93" t="s">
        <v>0</v>
      </c>
      <c r="I1" s="93"/>
      <c r="J1" s="93"/>
      <c r="K1" s="93"/>
      <c r="L1" s="93" t="s">
        <v>474</v>
      </c>
      <c r="M1" s="93"/>
      <c r="N1" s="93"/>
      <c r="O1" s="93"/>
      <c r="P1" s="93"/>
      <c r="Q1" s="93"/>
      <c r="R1" s="93"/>
      <c r="S1" s="93"/>
      <c r="T1" s="93"/>
    </row>
    <row r="2" spans="2:38" ht="19.5" customHeight="1" x14ac:dyDescent="0.3">
      <c r="B2" s="94" t="s">
        <v>1</v>
      </c>
      <c r="C2" s="94"/>
      <c r="D2" s="94"/>
      <c r="E2" s="94"/>
      <c r="F2" s="94"/>
      <c r="G2" s="94"/>
      <c r="H2" s="95" t="s">
        <v>475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3"/>
    </row>
    <row r="3" spans="2:38" ht="19.5" customHeight="1" x14ac:dyDescent="0.25">
      <c r="B3" s="96" t="s">
        <v>2</v>
      </c>
      <c r="C3" s="96"/>
      <c r="D3" s="96"/>
      <c r="E3" s="96"/>
      <c r="F3" s="96"/>
      <c r="G3" s="96"/>
      <c r="H3" s="97" t="s">
        <v>52</v>
      </c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4"/>
      <c r="V3" s="5"/>
      <c r="AD3" s="65"/>
      <c r="AE3" s="66"/>
      <c r="AF3" s="65"/>
      <c r="AG3" s="65"/>
      <c r="AH3" s="65"/>
      <c r="AI3" s="66"/>
      <c r="AJ3" s="65"/>
    </row>
    <row r="4" spans="2:38" ht="4.5" customHeight="1" x14ac:dyDescent="0.25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7"/>
      <c r="AI4" s="67"/>
    </row>
    <row r="5" spans="2:38" ht="23.25" customHeight="1" x14ac:dyDescent="0.25">
      <c r="B5" s="113" t="s">
        <v>3</v>
      </c>
      <c r="C5" s="113"/>
      <c r="D5" s="114" t="s">
        <v>117</v>
      </c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5" t="s">
        <v>115</v>
      </c>
      <c r="P5" s="115"/>
      <c r="Q5" s="115"/>
      <c r="R5" s="115"/>
      <c r="S5" s="115"/>
      <c r="T5" s="115"/>
      <c r="W5" s="65"/>
      <c r="X5" s="103" t="s">
        <v>48</v>
      </c>
      <c r="Y5" s="103" t="s">
        <v>9</v>
      </c>
      <c r="Z5" s="103" t="s">
        <v>47</v>
      </c>
      <c r="AA5" s="103" t="s">
        <v>46</v>
      </c>
      <c r="AB5" s="103"/>
      <c r="AC5" s="103"/>
      <c r="AD5" s="103"/>
      <c r="AE5" s="103" t="s">
        <v>45</v>
      </c>
      <c r="AF5" s="103"/>
      <c r="AG5" s="103" t="s">
        <v>43</v>
      </c>
      <c r="AH5" s="103"/>
      <c r="AI5" s="103" t="s">
        <v>44</v>
      </c>
      <c r="AJ5" s="103"/>
      <c r="AK5" s="103" t="s">
        <v>42</v>
      </c>
      <c r="AL5" s="103"/>
    </row>
    <row r="6" spans="2:38" ht="17.25" customHeight="1" x14ac:dyDescent="0.25">
      <c r="B6" s="111" t="s">
        <v>4</v>
      </c>
      <c r="C6" s="111"/>
      <c r="D6" s="9"/>
      <c r="G6" s="112" t="s">
        <v>114</v>
      </c>
      <c r="H6" s="112"/>
      <c r="I6" s="112"/>
      <c r="J6" s="112"/>
      <c r="K6" s="112"/>
      <c r="L6" s="112"/>
      <c r="M6" s="112"/>
      <c r="N6" s="112"/>
      <c r="O6" s="112" t="s">
        <v>116</v>
      </c>
      <c r="P6" s="112"/>
      <c r="Q6" s="112"/>
      <c r="R6" s="112"/>
      <c r="S6" s="112"/>
      <c r="T6" s="112"/>
      <c r="W6" s="65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</row>
    <row r="7" spans="2:38" ht="5.2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61"/>
      <c r="P7" s="3"/>
      <c r="Q7" s="3"/>
      <c r="R7" s="3"/>
      <c r="S7" s="3"/>
      <c r="T7" s="3"/>
      <c r="W7" s="65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</row>
    <row r="8" spans="2:38" ht="31.5" customHeight="1" x14ac:dyDescent="0.25">
      <c r="B8" s="90" t="s">
        <v>5</v>
      </c>
      <c r="C8" s="105" t="s">
        <v>6</v>
      </c>
      <c r="D8" s="107" t="s">
        <v>7</v>
      </c>
      <c r="E8" s="108"/>
      <c r="F8" s="90" t="s">
        <v>8</v>
      </c>
      <c r="G8" s="90" t="s">
        <v>9</v>
      </c>
      <c r="H8" s="102" t="s">
        <v>10</v>
      </c>
      <c r="I8" s="102" t="s">
        <v>11</v>
      </c>
      <c r="J8" s="102" t="s">
        <v>12</v>
      </c>
      <c r="K8" s="102" t="s">
        <v>13</v>
      </c>
      <c r="L8" s="101" t="s">
        <v>14</v>
      </c>
      <c r="M8" s="101" t="s">
        <v>15</v>
      </c>
      <c r="N8" s="101" t="s">
        <v>16</v>
      </c>
      <c r="O8" s="101" t="s">
        <v>17</v>
      </c>
      <c r="P8" s="90" t="s">
        <v>18</v>
      </c>
      <c r="Q8" s="101" t="s">
        <v>19</v>
      </c>
      <c r="R8" s="90" t="s">
        <v>20</v>
      </c>
      <c r="S8" s="90" t="s">
        <v>21</v>
      </c>
      <c r="T8" s="90" t="s">
        <v>22</v>
      </c>
      <c r="W8" s="65"/>
      <c r="X8" s="103"/>
      <c r="Y8" s="103"/>
      <c r="Z8" s="103"/>
      <c r="AA8" s="68" t="s">
        <v>23</v>
      </c>
      <c r="AB8" s="68" t="s">
        <v>24</v>
      </c>
      <c r="AC8" s="68" t="s">
        <v>25</v>
      </c>
      <c r="AD8" s="68" t="s">
        <v>26</v>
      </c>
      <c r="AE8" s="68" t="s">
        <v>27</v>
      </c>
      <c r="AF8" s="68" t="s">
        <v>26</v>
      </c>
      <c r="AG8" s="68" t="s">
        <v>27</v>
      </c>
      <c r="AH8" s="68" t="s">
        <v>26</v>
      </c>
      <c r="AI8" s="68" t="s">
        <v>27</v>
      </c>
      <c r="AJ8" s="68" t="s">
        <v>26</v>
      </c>
      <c r="AK8" s="68" t="s">
        <v>27</v>
      </c>
      <c r="AL8" s="69" t="s">
        <v>26</v>
      </c>
    </row>
    <row r="9" spans="2:38" ht="31.5" customHeight="1" x14ac:dyDescent="0.25">
      <c r="B9" s="92"/>
      <c r="C9" s="106"/>
      <c r="D9" s="109"/>
      <c r="E9" s="110"/>
      <c r="F9" s="92"/>
      <c r="G9" s="92"/>
      <c r="H9" s="102"/>
      <c r="I9" s="102"/>
      <c r="J9" s="102"/>
      <c r="K9" s="102"/>
      <c r="L9" s="101"/>
      <c r="M9" s="101"/>
      <c r="N9" s="101"/>
      <c r="O9" s="101"/>
      <c r="P9" s="91"/>
      <c r="Q9" s="101"/>
      <c r="R9" s="92"/>
      <c r="S9" s="91"/>
      <c r="T9" s="91"/>
      <c r="V9" s="11"/>
      <c r="W9" s="65"/>
      <c r="X9" s="70" t="str">
        <f>+D5</f>
        <v>Kinh tế vi mô 1</v>
      </c>
      <c r="Y9" s="71" t="str">
        <f>+O5</f>
        <v>Nhóm:   BSA1310 - 1</v>
      </c>
      <c r="Z9" s="72">
        <f>+$AI$9+$AK$9+$AG$9</f>
        <v>38</v>
      </c>
      <c r="AA9" s="66">
        <f>COUNTIF($S$10:$S$106,"Khiển trách")</f>
        <v>0</v>
      </c>
      <c r="AB9" s="66">
        <f>COUNTIF($S$10:$S$106,"Cảnh cáo")</f>
        <v>0</v>
      </c>
      <c r="AC9" s="66">
        <f>COUNTIF($S$10:$S$106,"Đình chỉ thi")</f>
        <v>0</v>
      </c>
      <c r="AD9" s="73">
        <f>+($AA$9+$AB$9+$AC$9)/$Z$9*100%</f>
        <v>0</v>
      </c>
      <c r="AE9" s="66">
        <f>SUM(COUNTIF($S$10:$S$104,"Vắng"),COUNTIF($S$10:$S$104,"Vắng có phép"))</f>
        <v>0</v>
      </c>
      <c r="AF9" s="74">
        <f>+$AE$9/$Z$9</f>
        <v>0</v>
      </c>
      <c r="AG9" s="75">
        <f>COUNTIF($W$10:$W$104,"Thi lại")</f>
        <v>0</v>
      </c>
      <c r="AH9" s="74">
        <f>+$AG$9/$Z$9</f>
        <v>0</v>
      </c>
      <c r="AI9" s="75">
        <f>COUNTIF($W$10:$W$105,"Học lại")</f>
        <v>12</v>
      </c>
      <c r="AJ9" s="74">
        <f>+$AI$9/$Z$9</f>
        <v>0.31578947368421051</v>
      </c>
      <c r="AK9" s="66">
        <f>COUNTIF($W$11:$W$105,"Đạt")</f>
        <v>26</v>
      </c>
      <c r="AL9" s="73">
        <f>+$AK$9/$Z$9</f>
        <v>0.68421052631578949</v>
      </c>
    </row>
    <row r="10" spans="2:38" ht="14.25" customHeight="1" x14ac:dyDescent="0.25">
      <c r="B10" s="98" t="s">
        <v>28</v>
      </c>
      <c r="C10" s="99"/>
      <c r="D10" s="99"/>
      <c r="E10" s="99"/>
      <c r="F10" s="99"/>
      <c r="G10" s="100"/>
      <c r="H10" s="12">
        <v>10</v>
      </c>
      <c r="I10" s="12">
        <v>10</v>
      </c>
      <c r="J10" s="13"/>
      <c r="K10" s="12">
        <v>20</v>
      </c>
      <c r="L10" s="14"/>
      <c r="M10" s="15"/>
      <c r="N10" s="15"/>
      <c r="O10" s="62">
        <f>100-(H10+I10+J10+K10)</f>
        <v>60</v>
      </c>
      <c r="P10" s="92"/>
      <c r="Q10" s="16"/>
      <c r="R10" s="16"/>
      <c r="S10" s="92"/>
      <c r="T10" s="92"/>
      <c r="W10" s="65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</row>
    <row r="11" spans="2:38" ht="18.75" customHeight="1" x14ac:dyDescent="0.25">
      <c r="B11" s="17">
        <v>1</v>
      </c>
      <c r="C11" s="18" t="s">
        <v>372</v>
      </c>
      <c r="D11" s="19" t="s">
        <v>57</v>
      </c>
      <c r="E11" s="20" t="s">
        <v>91</v>
      </c>
      <c r="F11" s="21" t="s">
        <v>65</v>
      </c>
      <c r="G11" s="18" t="s">
        <v>222</v>
      </c>
      <c r="H11" s="22">
        <v>0</v>
      </c>
      <c r="I11" s="22">
        <v>0</v>
      </c>
      <c r="J11" s="22" t="s">
        <v>29</v>
      </c>
      <c r="K11" s="22">
        <v>0</v>
      </c>
      <c r="L11" s="88"/>
      <c r="M11" s="88"/>
      <c r="N11" s="88"/>
      <c r="O11" s="89">
        <v>0</v>
      </c>
      <c r="P11" s="23">
        <f>ROUND(SUMPRODUCT(H11:O11,$H$10:$O$10)/100,1)</f>
        <v>0</v>
      </c>
      <c r="Q11" s="24" t="str">
        <f t="shared" ref="Q11:Q48" si="0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F</v>
      </c>
      <c r="R11" s="24" t="str">
        <f t="shared" ref="R11:R48" si="1">IF($P11&lt;4,"Kém",IF(AND($P11&gt;=4,$P11&lt;=5.4),"Trung bình yếu",IF(AND($P11&gt;=5.5,$P11&lt;=6.9),"Trung bình",IF(AND($P11&gt;=7,$P11&lt;=8.4),"Khá",IF(AND($P11&gt;=8.5,$P11&lt;=10),"Giỏi","")))))</f>
        <v>Kém</v>
      </c>
      <c r="S11" s="85" t="str">
        <f t="shared" ref="S11:S42" si="2">+IF(OR($H11=0,$I11=0,$J11=0,$K11=0),"Không đủ ĐKDT","")</f>
        <v>Không đủ ĐKDT</v>
      </c>
      <c r="T11" s="25">
        <v>305</v>
      </c>
      <c r="U11" s="3"/>
      <c r="V11" s="26"/>
      <c r="W11" s="77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Học lại</v>
      </c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</row>
    <row r="12" spans="2:38" ht="18.75" customHeight="1" x14ac:dyDescent="0.25">
      <c r="B12" s="27">
        <v>2</v>
      </c>
      <c r="C12" s="28" t="s">
        <v>373</v>
      </c>
      <c r="D12" s="29" t="s">
        <v>291</v>
      </c>
      <c r="E12" s="30" t="s">
        <v>147</v>
      </c>
      <c r="F12" s="31" t="s">
        <v>374</v>
      </c>
      <c r="G12" s="28" t="s">
        <v>349</v>
      </c>
      <c r="H12" s="32">
        <v>10</v>
      </c>
      <c r="I12" s="32">
        <v>10</v>
      </c>
      <c r="J12" s="32" t="s">
        <v>29</v>
      </c>
      <c r="K12" s="32">
        <v>8</v>
      </c>
      <c r="L12" s="33"/>
      <c r="M12" s="33"/>
      <c r="N12" s="33"/>
      <c r="O12" s="34">
        <v>9</v>
      </c>
      <c r="P12" s="35">
        <f>ROUND(SUMPRODUCT(H12:O12,$H$10:$O$10)/100,1)</f>
        <v>9</v>
      </c>
      <c r="Q12" s="36" t="str">
        <f t="shared" si="0"/>
        <v>A+</v>
      </c>
      <c r="R12" s="37" t="str">
        <f t="shared" si="1"/>
        <v>Giỏi</v>
      </c>
      <c r="S12" s="38" t="str">
        <f t="shared" si="2"/>
        <v/>
      </c>
      <c r="T12" s="39">
        <v>305</v>
      </c>
      <c r="U12" s="3"/>
      <c r="V12" s="26"/>
      <c r="W12" s="77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6"/>
      <c r="Y12" s="76"/>
      <c r="Z12" s="76"/>
      <c r="AA12" s="68"/>
      <c r="AB12" s="68"/>
      <c r="AC12" s="68"/>
      <c r="AD12" s="68"/>
      <c r="AE12" s="67"/>
      <c r="AF12" s="68"/>
      <c r="AG12" s="68"/>
      <c r="AH12" s="68"/>
      <c r="AI12" s="68"/>
      <c r="AJ12" s="68"/>
      <c r="AK12" s="68"/>
      <c r="AL12" s="69"/>
    </row>
    <row r="13" spans="2:38" ht="18.75" customHeight="1" x14ac:dyDescent="0.25">
      <c r="B13" s="27">
        <v>3</v>
      </c>
      <c r="C13" s="28" t="s">
        <v>375</v>
      </c>
      <c r="D13" s="29" t="s">
        <v>101</v>
      </c>
      <c r="E13" s="30" t="s">
        <v>56</v>
      </c>
      <c r="F13" s="31" t="s">
        <v>376</v>
      </c>
      <c r="G13" s="28" t="s">
        <v>222</v>
      </c>
      <c r="H13" s="32">
        <v>10</v>
      </c>
      <c r="I13" s="32">
        <v>10</v>
      </c>
      <c r="J13" s="32" t="s">
        <v>29</v>
      </c>
      <c r="K13" s="32">
        <v>8</v>
      </c>
      <c r="L13" s="40"/>
      <c r="M13" s="40"/>
      <c r="N13" s="40"/>
      <c r="O13" s="34">
        <v>6</v>
      </c>
      <c r="P13" s="35">
        <f>ROUND(SUMPRODUCT(H13:O13,$H$10:$O$10)/100,1)</f>
        <v>7.2</v>
      </c>
      <c r="Q13" s="36" t="str">
        <f t="shared" si="0"/>
        <v>B</v>
      </c>
      <c r="R13" s="37" t="str">
        <f t="shared" si="1"/>
        <v>Khá</v>
      </c>
      <c r="S13" s="38" t="str">
        <f t="shared" si="2"/>
        <v/>
      </c>
      <c r="T13" s="39">
        <v>305</v>
      </c>
      <c r="U13" s="3"/>
      <c r="V13" s="26"/>
      <c r="W13" s="77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78"/>
      <c r="Y13" s="78"/>
      <c r="Z13" s="87"/>
      <c r="AA13" s="67"/>
      <c r="AB13" s="67"/>
      <c r="AC13" s="67"/>
      <c r="AD13" s="79"/>
      <c r="AE13" s="67"/>
      <c r="AF13" s="80"/>
      <c r="AG13" s="81"/>
      <c r="AH13" s="80"/>
      <c r="AI13" s="81"/>
      <c r="AJ13" s="80"/>
      <c r="AK13" s="67"/>
      <c r="AL13" s="79"/>
    </row>
    <row r="14" spans="2:38" ht="18.75" customHeight="1" x14ac:dyDescent="0.25">
      <c r="B14" s="27">
        <v>4</v>
      </c>
      <c r="C14" s="28" t="s">
        <v>377</v>
      </c>
      <c r="D14" s="29" t="s">
        <v>58</v>
      </c>
      <c r="E14" s="30" t="s">
        <v>56</v>
      </c>
      <c r="F14" s="31" t="s">
        <v>378</v>
      </c>
      <c r="G14" s="28" t="s">
        <v>208</v>
      </c>
      <c r="H14" s="32">
        <v>8</v>
      </c>
      <c r="I14" s="32">
        <v>10</v>
      </c>
      <c r="J14" s="32" t="s">
        <v>29</v>
      </c>
      <c r="K14" s="32">
        <v>8</v>
      </c>
      <c r="L14" s="40"/>
      <c r="M14" s="40"/>
      <c r="N14" s="40"/>
      <c r="O14" s="34">
        <v>6</v>
      </c>
      <c r="P14" s="35">
        <f>ROUND(SUMPRODUCT(H14:O14,$H$10:$O$10)/100,1)</f>
        <v>7</v>
      </c>
      <c r="Q14" s="36" t="str">
        <f t="shared" si="0"/>
        <v>B</v>
      </c>
      <c r="R14" s="37" t="str">
        <f t="shared" si="1"/>
        <v>Khá</v>
      </c>
      <c r="S14" s="38" t="str">
        <f t="shared" si="2"/>
        <v/>
      </c>
      <c r="T14" s="39">
        <v>305</v>
      </c>
      <c r="U14" s="3"/>
      <c r="V14" s="26"/>
      <c r="W14" s="77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</row>
    <row r="15" spans="2:38" ht="18.75" customHeight="1" x14ac:dyDescent="0.25">
      <c r="B15" s="27">
        <v>5</v>
      </c>
      <c r="C15" s="28" t="s">
        <v>379</v>
      </c>
      <c r="D15" s="29" t="s">
        <v>380</v>
      </c>
      <c r="E15" s="30" t="s">
        <v>66</v>
      </c>
      <c r="F15" s="31" t="s">
        <v>381</v>
      </c>
      <c r="G15" s="28" t="s">
        <v>208</v>
      </c>
      <c r="H15" s="32">
        <v>0</v>
      </c>
      <c r="I15" s="32">
        <v>0</v>
      </c>
      <c r="J15" s="32" t="s">
        <v>29</v>
      </c>
      <c r="K15" s="32">
        <v>0</v>
      </c>
      <c r="L15" s="40"/>
      <c r="M15" s="40"/>
      <c r="N15" s="40"/>
      <c r="O15" s="34">
        <v>0</v>
      </c>
      <c r="P15" s="35">
        <f>ROUND(SUMPRODUCT(H15:O15,$H$10:$O$10)/100,1)</f>
        <v>0</v>
      </c>
      <c r="Q15" s="36" t="str">
        <f t="shared" si="0"/>
        <v>F</v>
      </c>
      <c r="R15" s="37" t="str">
        <f t="shared" si="1"/>
        <v>Kém</v>
      </c>
      <c r="S15" s="38" t="str">
        <f t="shared" si="2"/>
        <v>Không đủ ĐKDT</v>
      </c>
      <c r="T15" s="39">
        <v>305</v>
      </c>
      <c r="U15" s="3"/>
      <c r="V15" s="26"/>
      <c r="W15" s="77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Học lại</v>
      </c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</row>
    <row r="16" spans="2:38" ht="18.75" customHeight="1" x14ac:dyDescent="0.25">
      <c r="B16" s="27">
        <v>6</v>
      </c>
      <c r="C16" s="28" t="s">
        <v>382</v>
      </c>
      <c r="D16" s="29" t="s">
        <v>383</v>
      </c>
      <c r="E16" s="30" t="s">
        <v>103</v>
      </c>
      <c r="F16" s="31" t="s">
        <v>384</v>
      </c>
      <c r="G16" s="28" t="s">
        <v>121</v>
      </c>
      <c r="H16" s="32">
        <v>8</v>
      </c>
      <c r="I16" s="32">
        <v>10</v>
      </c>
      <c r="J16" s="32" t="s">
        <v>29</v>
      </c>
      <c r="K16" s="32">
        <v>8</v>
      </c>
      <c r="L16" s="40"/>
      <c r="M16" s="40"/>
      <c r="N16" s="40"/>
      <c r="O16" s="34">
        <v>9</v>
      </c>
      <c r="P16" s="35">
        <f>ROUND(SUMPRODUCT(H16:O16,$H$10:$O$10)/100,1)</f>
        <v>8.8000000000000007</v>
      </c>
      <c r="Q16" s="36" t="str">
        <f t="shared" si="0"/>
        <v>A</v>
      </c>
      <c r="R16" s="37" t="str">
        <f t="shared" si="1"/>
        <v>Giỏi</v>
      </c>
      <c r="S16" s="38" t="str">
        <f t="shared" si="2"/>
        <v/>
      </c>
      <c r="T16" s="39">
        <v>305</v>
      </c>
      <c r="U16" s="3"/>
      <c r="V16" s="26"/>
      <c r="W16" s="77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</row>
    <row r="17" spans="2:38" ht="18.75" customHeight="1" x14ac:dyDescent="0.25">
      <c r="B17" s="27">
        <v>7</v>
      </c>
      <c r="C17" s="28" t="s">
        <v>385</v>
      </c>
      <c r="D17" s="29" t="s">
        <v>386</v>
      </c>
      <c r="E17" s="30" t="s">
        <v>103</v>
      </c>
      <c r="F17" s="31" t="s">
        <v>387</v>
      </c>
      <c r="G17" s="28" t="s">
        <v>388</v>
      </c>
      <c r="H17" s="32">
        <v>0</v>
      </c>
      <c r="I17" s="32">
        <v>0</v>
      </c>
      <c r="J17" s="32" t="s">
        <v>29</v>
      </c>
      <c r="K17" s="32">
        <v>0</v>
      </c>
      <c r="L17" s="40"/>
      <c r="M17" s="40"/>
      <c r="N17" s="40"/>
      <c r="O17" s="34">
        <v>0</v>
      </c>
      <c r="P17" s="35">
        <f>ROUND(SUMPRODUCT(H17:O17,$H$10:$O$10)/100,1)</f>
        <v>0</v>
      </c>
      <c r="Q17" s="36" t="str">
        <f t="shared" si="0"/>
        <v>F</v>
      </c>
      <c r="R17" s="37" t="str">
        <f t="shared" si="1"/>
        <v>Kém</v>
      </c>
      <c r="S17" s="38" t="str">
        <f t="shared" si="2"/>
        <v>Không đủ ĐKDT</v>
      </c>
      <c r="T17" s="39">
        <v>305</v>
      </c>
      <c r="U17" s="3"/>
      <c r="V17" s="26"/>
      <c r="W17" s="77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Học lại</v>
      </c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</row>
    <row r="18" spans="2:38" ht="18.75" customHeight="1" x14ac:dyDescent="0.25">
      <c r="B18" s="27">
        <v>8</v>
      </c>
      <c r="C18" s="28" t="s">
        <v>389</v>
      </c>
      <c r="D18" s="29" t="s">
        <v>390</v>
      </c>
      <c r="E18" s="30" t="s">
        <v>165</v>
      </c>
      <c r="F18" s="31" t="s">
        <v>87</v>
      </c>
      <c r="G18" s="28" t="s">
        <v>167</v>
      </c>
      <c r="H18" s="32">
        <v>10</v>
      </c>
      <c r="I18" s="32">
        <v>9</v>
      </c>
      <c r="J18" s="32" t="s">
        <v>29</v>
      </c>
      <c r="K18" s="32">
        <v>7</v>
      </c>
      <c r="L18" s="40"/>
      <c r="M18" s="40"/>
      <c r="N18" s="40"/>
      <c r="O18" s="34">
        <v>6</v>
      </c>
      <c r="P18" s="35">
        <f>ROUND(SUMPRODUCT(H18:O18,$H$10:$O$10)/100,1)</f>
        <v>6.9</v>
      </c>
      <c r="Q18" s="36" t="str">
        <f t="shared" si="0"/>
        <v>C+</v>
      </c>
      <c r="R18" s="37" t="str">
        <f t="shared" si="1"/>
        <v>Trung bình</v>
      </c>
      <c r="S18" s="38" t="str">
        <f t="shared" si="2"/>
        <v/>
      </c>
      <c r="T18" s="39">
        <v>305</v>
      </c>
      <c r="U18" s="3"/>
      <c r="V18" s="26"/>
      <c r="W18" s="77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</row>
    <row r="19" spans="2:38" ht="18.75" customHeight="1" x14ac:dyDescent="0.25">
      <c r="B19" s="27">
        <v>9</v>
      </c>
      <c r="C19" s="28" t="s">
        <v>391</v>
      </c>
      <c r="D19" s="29" t="s">
        <v>62</v>
      </c>
      <c r="E19" s="30" t="s">
        <v>165</v>
      </c>
      <c r="F19" s="31" t="s">
        <v>181</v>
      </c>
      <c r="G19" s="28" t="s">
        <v>392</v>
      </c>
      <c r="H19" s="32">
        <v>0</v>
      </c>
      <c r="I19" s="32">
        <v>0</v>
      </c>
      <c r="J19" s="32" t="s">
        <v>29</v>
      </c>
      <c r="K19" s="32">
        <v>0</v>
      </c>
      <c r="L19" s="40"/>
      <c r="M19" s="40"/>
      <c r="N19" s="40"/>
      <c r="O19" s="34">
        <v>0</v>
      </c>
      <c r="P19" s="35">
        <f>ROUND(SUMPRODUCT(H19:O19,$H$10:$O$10)/100,1)</f>
        <v>0</v>
      </c>
      <c r="Q19" s="36" t="str">
        <f t="shared" si="0"/>
        <v>F</v>
      </c>
      <c r="R19" s="37" t="str">
        <f t="shared" si="1"/>
        <v>Kém</v>
      </c>
      <c r="S19" s="38" t="str">
        <f t="shared" si="2"/>
        <v>Không đủ ĐKDT</v>
      </c>
      <c r="T19" s="39">
        <v>305</v>
      </c>
      <c r="U19" s="3"/>
      <c r="V19" s="26"/>
      <c r="W19" s="77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Học lại</v>
      </c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</row>
    <row r="20" spans="2:38" ht="18.75" customHeight="1" x14ac:dyDescent="0.25">
      <c r="B20" s="27">
        <v>10</v>
      </c>
      <c r="C20" s="28" t="s">
        <v>393</v>
      </c>
      <c r="D20" s="29" t="s">
        <v>394</v>
      </c>
      <c r="E20" s="30" t="s">
        <v>61</v>
      </c>
      <c r="F20" s="31" t="s">
        <v>395</v>
      </c>
      <c r="G20" s="28" t="s">
        <v>396</v>
      </c>
      <c r="H20" s="32">
        <v>6</v>
      </c>
      <c r="I20" s="32">
        <v>6</v>
      </c>
      <c r="J20" s="32" t="s">
        <v>29</v>
      </c>
      <c r="K20" s="32">
        <v>7</v>
      </c>
      <c r="L20" s="40"/>
      <c r="M20" s="40"/>
      <c r="N20" s="40"/>
      <c r="O20" s="34">
        <v>9</v>
      </c>
      <c r="P20" s="35">
        <f>ROUND(SUMPRODUCT(H20:O20,$H$10:$O$10)/100,1)</f>
        <v>8</v>
      </c>
      <c r="Q20" s="36" t="str">
        <f t="shared" si="0"/>
        <v>B+</v>
      </c>
      <c r="R20" s="37" t="str">
        <f t="shared" si="1"/>
        <v>Khá</v>
      </c>
      <c r="S20" s="38" t="str">
        <f t="shared" si="2"/>
        <v/>
      </c>
      <c r="T20" s="39">
        <v>305</v>
      </c>
      <c r="U20" s="3"/>
      <c r="V20" s="26"/>
      <c r="W20" s="77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</row>
    <row r="21" spans="2:38" ht="18.75" customHeight="1" x14ac:dyDescent="0.25">
      <c r="B21" s="27">
        <v>11</v>
      </c>
      <c r="C21" s="28" t="s">
        <v>397</v>
      </c>
      <c r="D21" s="29" t="s">
        <v>260</v>
      </c>
      <c r="E21" s="30" t="s">
        <v>61</v>
      </c>
      <c r="F21" s="31" t="s">
        <v>398</v>
      </c>
      <c r="G21" s="28" t="s">
        <v>388</v>
      </c>
      <c r="H21" s="32">
        <v>9</v>
      </c>
      <c r="I21" s="32">
        <v>8</v>
      </c>
      <c r="J21" s="32" t="s">
        <v>29</v>
      </c>
      <c r="K21" s="32">
        <v>7</v>
      </c>
      <c r="L21" s="40"/>
      <c r="M21" s="40"/>
      <c r="N21" s="40"/>
      <c r="O21" s="34">
        <v>7</v>
      </c>
      <c r="P21" s="35">
        <f>ROUND(SUMPRODUCT(H21:O21,$H$10:$O$10)/100,1)</f>
        <v>7.3</v>
      </c>
      <c r="Q21" s="36" t="str">
        <f t="shared" si="0"/>
        <v>B</v>
      </c>
      <c r="R21" s="37" t="str">
        <f t="shared" si="1"/>
        <v>Khá</v>
      </c>
      <c r="S21" s="38" t="str">
        <f t="shared" si="2"/>
        <v/>
      </c>
      <c r="T21" s="39">
        <v>305</v>
      </c>
      <c r="U21" s="3"/>
      <c r="V21" s="26"/>
      <c r="W21" s="77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</row>
    <row r="22" spans="2:38" ht="18.75" customHeight="1" x14ac:dyDescent="0.25">
      <c r="B22" s="27">
        <v>12</v>
      </c>
      <c r="C22" s="28" t="s">
        <v>399</v>
      </c>
      <c r="D22" s="29" t="s">
        <v>400</v>
      </c>
      <c r="E22" s="30" t="s">
        <v>61</v>
      </c>
      <c r="F22" s="31" t="s">
        <v>401</v>
      </c>
      <c r="G22" s="28" t="s">
        <v>121</v>
      </c>
      <c r="H22" s="32">
        <v>9</v>
      </c>
      <c r="I22" s="32">
        <v>9</v>
      </c>
      <c r="J22" s="32" t="s">
        <v>29</v>
      </c>
      <c r="K22" s="32">
        <v>7</v>
      </c>
      <c r="L22" s="40"/>
      <c r="M22" s="40"/>
      <c r="N22" s="40"/>
      <c r="O22" s="34">
        <v>9</v>
      </c>
      <c r="P22" s="35">
        <f>ROUND(SUMPRODUCT(H22:O22,$H$10:$O$10)/100,1)</f>
        <v>8.6</v>
      </c>
      <c r="Q22" s="36" t="str">
        <f t="shared" si="0"/>
        <v>A</v>
      </c>
      <c r="R22" s="37" t="str">
        <f t="shared" si="1"/>
        <v>Giỏi</v>
      </c>
      <c r="S22" s="38" t="str">
        <f t="shared" si="2"/>
        <v/>
      </c>
      <c r="T22" s="39">
        <v>305</v>
      </c>
      <c r="U22" s="3"/>
      <c r="V22" s="26"/>
      <c r="W22" s="77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</row>
    <row r="23" spans="2:38" ht="18.75" customHeight="1" x14ac:dyDescent="0.25">
      <c r="B23" s="27">
        <v>13</v>
      </c>
      <c r="C23" s="28" t="s">
        <v>402</v>
      </c>
      <c r="D23" s="29" t="s">
        <v>57</v>
      </c>
      <c r="E23" s="30" t="s">
        <v>403</v>
      </c>
      <c r="F23" s="31" t="s">
        <v>404</v>
      </c>
      <c r="G23" s="28" t="s">
        <v>182</v>
      </c>
      <c r="H23" s="32">
        <v>0</v>
      </c>
      <c r="I23" s="32">
        <v>0</v>
      </c>
      <c r="J23" s="32" t="s">
        <v>29</v>
      </c>
      <c r="K23" s="32">
        <v>0</v>
      </c>
      <c r="L23" s="40"/>
      <c r="M23" s="40"/>
      <c r="N23" s="40"/>
      <c r="O23" s="34">
        <v>0</v>
      </c>
      <c r="P23" s="35">
        <f>ROUND(SUMPRODUCT(H23:O23,$H$10:$O$10)/100,1)</f>
        <v>0</v>
      </c>
      <c r="Q23" s="36" t="str">
        <f t="shared" si="0"/>
        <v>F</v>
      </c>
      <c r="R23" s="37" t="str">
        <f t="shared" si="1"/>
        <v>Kém</v>
      </c>
      <c r="S23" s="38" t="str">
        <f t="shared" si="2"/>
        <v>Không đủ ĐKDT</v>
      </c>
      <c r="T23" s="39">
        <v>305</v>
      </c>
      <c r="U23" s="3"/>
      <c r="V23" s="26"/>
      <c r="W23" s="77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Học lại</v>
      </c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</row>
    <row r="24" spans="2:38" ht="18.75" customHeight="1" x14ac:dyDescent="0.25">
      <c r="B24" s="27">
        <v>14</v>
      </c>
      <c r="C24" s="28" t="s">
        <v>405</v>
      </c>
      <c r="D24" s="29" t="s">
        <v>406</v>
      </c>
      <c r="E24" s="30" t="s">
        <v>82</v>
      </c>
      <c r="F24" s="31" t="s">
        <v>407</v>
      </c>
      <c r="G24" s="28" t="s">
        <v>208</v>
      </c>
      <c r="H24" s="32">
        <v>9</v>
      </c>
      <c r="I24" s="32">
        <v>10</v>
      </c>
      <c r="J24" s="32" t="s">
        <v>29</v>
      </c>
      <c r="K24" s="32">
        <v>7</v>
      </c>
      <c r="L24" s="40"/>
      <c r="M24" s="40"/>
      <c r="N24" s="40"/>
      <c r="O24" s="34">
        <v>9</v>
      </c>
      <c r="P24" s="35">
        <f>ROUND(SUMPRODUCT(H24:O24,$H$10:$O$10)/100,1)</f>
        <v>8.6999999999999993</v>
      </c>
      <c r="Q24" s="36" t="str">
        <f t="shared" si="0"/>
        <v>A</v>
      </c>
      <c r="R24" s="37" t="str">
        <f t="shared" si="1"/>
        <v>Giỏi</v>
      </c>
      <c r="S24" s="38" t="str">
        <f t="shared" si="2"/>
        <v/>
      </c>
      <c r="T24" s="39">
        <v>305</v>
      </c>
      <c r="U24" s="3"/>
      <c r="V24" s="26"/>
      <c r="W24" s="77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</row>
    <row r="25" spans="2:38" ht="18.75" customHeight="1" x14ac:dyDescent="0.25">
      <c r="B25" s="27">
        <v>15</v>
      </c>
      <c r="C25" s="28" t="s">
        <v>408</v>
      </c>
      <c r="D25" s="29" t="s">
        <v>409</v>
      </c>
      <c r="E25" s="30" t="s">
        <v>180</v>
      </c>
      <c r="F25" s="31" t="s">
        <v>410</v>
      </c>
      <c r="G25" s="28" t="s">
        <v>132</v>
      </c>
      <c r="H25" s="32">
        <v>10</v>
      </c>
      <c r="I25" s="32">
        <v>9</v>
      </c>
      <c r="J25" s="32" t="s">
        <v>29</v>
      </c>
      <c r="K25" s="32">
        <v>8</v>
      </c>
      <c r="L25" s="40"/>
      <c r="M25" s="40"/>
      <c r="N25" s="40"/>
      <c r="O25" s="34">
        <v>9</v>
      </c>
      <c r="P25" s="35">
        <f>ROUND(SUMPRODUCT(H25:O25,$H$10:$O$10)/100,1)</f>
        <v>8.9</v>
      </c>
      <c r="Q25" s="36" t="str">
        <f t="shared" si="0"/>
        <v>A</v>
      </c>
      <c r="R25" s="37" t="str">
        <f t="shared" si="1"/>
        <v>Giỏi</v>
      </c>
      <c r="S25" s="38" t="str">
        <f t="shared" si="2"/>
        <v/>
      </c>
      <c r="T25" s="39">
        <v>305</v>
      </c>
      <c r="U25" s="3"/>
      <c r="V25" s="26"/>
      <c r="W25" s="77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</row>
    <row r="26" spans="2:38" ht="18.75" customHeight="1" x14ac:dyDescent="0.25">
      <c r="B26" s="27">
        <v>16</v>
      </c>
      <c r="C26" s="28" t="s">
        <v>411</v>
      </c>
      <c r="D26" s="29" t="s">
        <v>412</v>
      </c>
      <c r="E26" s="30" t="s">
        <v>63</v>
      </c>
      <c r="F26" s="31" t="s">
        <v>413</v>
      </c>
      <c r="G26" s="28" t="s">
        <v>132</v>
      </c>
      <c r="H26" s="32">
        <v>9</v>
      </c>
      <c r="I26" s="32">
        <v>9</v>
      </c>
      <c r="J26" s="32" t="s">
        <v>29</v>
      </c>
      <c r="K26" s="32">
        <v>7</v>
      </c>
      <c r="L26" s="40"/>
      <c r="M26" s="40"/>
      <c r="N26" s="40"/>
      <c r="O26" s="34">
        <v>6</v>
      </c>
      <c r="P26" s="35">
        <f>ROUND(SUMPRODUCT(H26:O26,$H$10:$O$10)/100,1)</f>
        <v>6.8</v>
      </c>
      <c r="Q26" s="36" t="str">
        <f t="shared" si="0"/>
        <v>C+</v>
      </c>
      <c r="R26" s="37" t="str">
        <f t="shared" si="1"/>
        <v>Trung bình</v>
      </c>
      <c r="S26" s="38" t="str">
        <f t="shared" si="2"/>
        <v/>
      </c>
      <c r="T26" s="39">
        <v>305</v>
      </c>
      <c r="U26" s="3"/>
      <c r="V26" s="26"/>
      <c r="W26" s="77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</row>
    <row r="27" spans="2:38" ht="18.75" customHeight="1" x14ac:dyDescent="0.25">
      <c r="B27" s="27">
        <v>17</v>
      </c>
      <c r="C27" s="28" t="s">
        <v>414</v>
      </c>
      <c r="D27" s="29" t="s">
        <v>415</v>
      </c>
      <c r="E27" s="30" t="s">
        <v>189</v>
      </c>
      <c r="F27" s="31" t="s">
        <v>416</v>
      </c>
      <c r="G27" s="28" t="s">
        <v>132</v>
      </c>
      <c r="H27" s="32">
        <v>8</v>
      </c>
      <c r="I27" s="32">
        <v>6</v>
      </c>
      <c r="J27" s="32" t="s">
        <v>29</v>
      </c>
      <c r="K27" s="32">
        <v>7</v>
      </c>
      <c r="L27" s="40"/>
      <c r="M27" s="40"/>
      <c r="N27" s="40"/>
      <c r="O27" s="34">
        <v>8</v>
      </c>
      <c r="P27" s="35">
        <f>ROUND(SUMPRODUCT(H27:O27,$H$10:$O$10)/100,1)</f>
        <v>7.6</v>
      </c>
      <c r="Q27" s="36" t="str">
        <f t="shared" si="0"/>
        <v>B</v>
      </c>
      <c r="R27" s="37" t="str">
        <f t="shared" si="1"/>
        <v>Khá</v>
      </c>
      <c r="S27" s="38" t="str">
        <f t="shared" si="2"/>
        <v/>
      </c>
      <c r="T27" s="39">
        <v>305</v>
      </c>
      <c r="U27" s="3"/>
      <c r="V27" s="26"/>
      <c r="W27" s="77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</row>
    <row r="28" spans="2:38" ht="18.75" customHeight="1" x14ac:dyDescent="0.25">
      <c r="B28" s="27">
        <v>18</v>
      </c>
      <c r="C28" s="28" t="s">
        <v>417</v>
      </c>
      <c r="D28" s="29" t="s">
        <v>418</v>
      </c>
      <c r="E28" s="30" t="s">
        <v>419</v>
      </c>
      <c r="F28" s="31" t="s">
        <v>420</v>
      </c>
      <c r="G28" s="28" t="s">
        <v>388</v>
      </c>
      <c r="H28" s="32">
        <v>0</v>
      </c>
      <c r="I28" s="32">
        <v>0</v>
      </c>
      <c r="J28" s="32" t="s">
        <v>29</v>
      </c>
      <c r="K28" s="32">
        <v>0</v>
      </c>
      <c r="L28" s="40"/>
      <c r="M28" s="40"/>
      <c r="N28" s="40"/>
      <c r="O28" s="34">
        <v>0</v>
      </c>
      <c r="P28" s="35">
        <f>ROUND(SUMPRODUCT(H28:O28,$H$10:$O$10)/100,1)</f>
        <v>0</v>
      </c>
      <c r="Q28" s="36" t="str">
        <f t="shared" si="0"/>
        <v>F</v>
      </c>
      <c r="R28" s="37" t="str">
        <f t="shared" si="1"/>
        <v>Kém</v>
      </c>
      <c r="S28" s="38" t="str">
        <f t="shared" si="2"/>
        <v>Không đủ ĐKDT</v>
      </c>
      <c r="T28" s="39">
        <v>305</v>
      </c>
      <c r="U28" s="3"/>
      <c r="V28" s="26"/>
      <c r="W28" s="77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Học lại</v>
      </c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</row>
    <row r="29" spans="2:38" ht="18.75" customHeight="1" x14ac:dyDescent="0.25">
      <c r="B29" s="27">
        <v>19</v>
      </c>
      <c r="C29" s="28" t="s">
        <v>421</v>
      </c>
      <c r="D29" s="29" t="s">
        <v>105</v>
      </c>
      <c r="E29" s="30" t="s">
        <v>419</v>
      </c>
      <c r="F29" s="31" t="s">
        <v>422</v>
      </c>
      <c r="G29" s="28" t="s">
        <v>208</v>
      </c>
      <c r="H29" s="32">
        <v>10</v>
      </c>
      <c r="I29" s="32">
        <v>8</v>
      </c>
      <c r="J29" s="32" t="s">
        <v>29</v>
      </c>
      <c r="K29" s="32">
        <v>8</v>
      </c>
      <c r="L29" s="40"/>
      <c r="M29" s="40"/>
      <c r="N29" s="40"/>
      <c r="O29" s="34">
        <v>5</v>
      </c>
      <c r="P29" s="35">
        <f>ROUND(SUMPRODUCT(H29:O29,$H$10:$O$10)/100,1)</f>
        <v>6.4</v>
      </c>
      <c r="Q29" s="36" t="str">
        <f t="shared" si="0"/>
        <v>C</v>
      </c>
      <c r="R29" s="37" t="str">
        <f t="shared" si="1"/>
        <v>Trung bình</v>
      </c>
      <c r="S29" s="38" t="str">
        <f t="shared" si="2"/>
        <v/>
      </c>
      <c r="T29" s="39">
        <v>305</v>
      </c>
      <c r="U29" s="3"/>
      <c r="V29" s="26"/>
      <c r="W29" s="77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</row>
    <row r="30" spans="2:38" ht="18.75" customHeight="1" x14ac:dyDescent="0.25">
      <c r="B30" s="27">
        <v>20</v>
      </c>
      <c r="C30" s="28" t="s">
        <v>423</v>
      </c>
      <c r="D30" s="29" t="s">
        <v>191</v>
      </c>
      <c r="E30" s="30" t="s">
        <v>419</v>
      </c>
      <c r="F30" s="31" t="s">
        <v>424</v>
      </c>
      <c r="G30" s="28" t="s">
        <v>425</v>
      </c>
      <c r="H30" s="32">
        <v>9</v>
      </c>
      <c r="I30" s="32">
        <v>8</v>
      </c>
      <c r="J30" s="32" t="s">
        <v>29</v>
      </c>
      <c r="K30" s="32">
        <v>7</v>
      </c>
      <c r="L30" s="40"/>
      <c r="M30" s="40"/>
      <c r="N30" s="40"/>
      <c r="O30" s="34">
        <v>8</v>
      </c>
      <c r="P30" s="35">
        <f>ROUND(SUMPRODUCT(H30:O30,$H$10:$O$10)/100,1)</f>
        <v>7.9</v>
      </c>
      <c r="Q30" s="36" t="str">
        <f t="shared" si="0"/>
        <v>B</v>
      </c>
      <c r="R30" s="37" t="str">
        <f t="shared" si="1"/>
        <v>Khá</v>
      </c>
      <c r="S30" s="38" t="str">
        <f t="shared" si="2"/>
        <v/>
      </c>
      <c r="T30" s="39">
        <v>305</v>
      </c>
      <c r="U30" s="3"/>
      <c r="V30" s="26"/>
      <c r="W30" s="77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</row>
    <row r="31" spans="2:38" ht="18.75" customHeight="1" x14ac:dyDescent="0.25">
      <c r="B31" s="27">
        <v>21</v>
      </c>
      <c r="C31" s="28" t="s">
        <v>106</v>
      </c>
      <c r="D31" s="29" t="s">
        <v>107</v>
      </c>
      <c r="E31" s="30" t="s">
        <v>108</v>
      </c>
      <c r="F31" s="31" t="s">
        <v>109</v>
      </c>
      <c r="G31" s="28" t="s">
        <v>75</v>
      </c>
      <c r="H31" s="32">
        <v>0</v>
      </c>
      <c r="I31" s="32">
        <v>0</v>
      </c>
      <c r="J31" s="32" t="s">
        <v>29</v>
      </c>
      <c r="K31" s="32">
        <v>0</v>
      </c>
      <c r="L31" s="40"/>
      <c r="M31" s="40"/>
      <c r="N31" s="40"/>
      <c r="O31" s="34">
        <v>0</v>
      </c>
      <c r="P31" s="35">
        <f>ROUND(SUMPRODUCT(H31:O31,$H$10:$O$10)/100,1)</f>
        <v>0</v>
      </c>
      <c r="Q31" s="36" t="str">
        <f t="shared" si="0"/>
        <v>F</v>
      </c>
      <c r="R31" s="37" t="str">
        <f t="shared" si="1"/>
        <v>Kém</v>
      </c>
      <c r="S31" s="38" t="str">
        <f t="shared" si="2"/>
        <v>Không đủ ĐKDT</v>
      </c>
      <c r="T31" s="39">
        <v>305</v>
      </c>
      <c r="U31" s="3"/>
      <c r="V31" s="26"/>
      <c r="W31" s="77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Học lại</v>
      </c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</row>
    <row r="32" spans="2:38" ht="18.75" customHeight="1" x14ac:dyDescent="0.25">
      <c r="B32" s="27">
        <v>22</v>
      </c>
      <c r="C32" s="28" t="s">
        <v>426</v>
      </c>
      <c r="D32" s="29" t="s">
        <v>427</v>
      </c>
      <c r="E32" s="30" t="s">
        <v>83</v>
      </c>
      <c r="F32" s="31" t="s">
        <v>428</v>
      </c>
      <c r="G32" s="28" t="s">
        <v>132</v>
      </c>
      <c r="H32" s="32">
        <v>6</v>
      </c>
      <c r="I32" s="32">
        <v>6</v>
      </c>
      <c r="J32" s="32" t="s">
        <v>29</v>
      </c>
      <c r="K32" s="32">
        <v>6</v>
      </c>
      <c r="L32" s="40"/>
      <c r="M32" s="40"/>
      <c r="N32" s="40"/>
      <c r="O32" s="34">
        <v>5</v>
      </c>
      <c r="P32" s="35">
        <f>ROUND(SUMPRODUCT(H32:O32,$H$10:$O$10)/100,1)</f>
        <v>5.4</v>
      </c>
      <c r="Q32" s="36" t="str">
        <f t="shared" si="0"/>
        <v>D+</v>
      </c>
      <c r="R32" s="37" t="str">
        <f t="shared" si="1"/>
        <v>Trung bình yếu</v>
      </c>
      <c r="S32" s="38" t="str">
        <f t="shared" si="2"/>
        <v/>
      </c>
      <c r="T32" s="39">
        <v>306</v>
      </c>
      <c r="U32" s="3"/>
      <c r="V32" s="26"/>
      <c r="W32" s="77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</row>
    <row r="33" spans="2:38" ht="18.75" customHeight="1" x14ac:dyDescent="0.25">
      <c r="B33" s="27">
        <v>23</v>
      </c>
      <c r="C33" s="28" t="s">
        <v>429</v>
      </c>
      <c r="D33" s="29" t="s">
        <v>430</v>
      </c>
      <c r="E33" s="30" t="s">
        <v>85</v>
      </c>
      <c r="F33" s="31" t="s">
        <v>431</v>
      </c>
      <c r="G33" s="28" t="s">
        <v>132</v>
      </c>
      <c r="H33" s="32">
        <v>9</v>
      </c>
      <c r="I33" s="32">
        <v>9</v>
      </c>
      <c r="J33" s="32" t="s">
        <v>29</v>
      </c>
      <c r="K33" s="32">
        <v>7</v>
      </c>
      <c r="L33" s="40"/>
      <c r="M33" s="40"/>
      <c r="N33" s="40"/>
      <c r="O33" s="34">
        <v>8</v>
      </c>
      <c r="P33" s="35">
        <f>ROUND(SUMPRODUCT(H33:O33,$H$10:$O$10)/100,1)</f>
        <v>8</v>
      </c>
      <c r="Q33" s="36" t="str">
        <f t="shared" si="0"/>
        <v>B+</v>
      </c>
      <c r="R33" s="37" t="str">
        <f t="shared" si="1"/>
        <v>Khá</v>
      </c>
      <c r="S33" s="38" t="str">
        <f t="shared" si="2"/>
        <v/>
      </c>
      <c r="T33" s="39">
        <v>306</v>
      </c>
      <c r="U33" s="3"/>
      <c r="V33" s="26"/>
      <c r="W33" s="77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</row>
    <row r="34" spans="2:38" ht="18.75" customHeight="1" x14ac:dyDescent="0.25">
      <c r="B34" s="27">
        <v>24</v>
      </c>
      <c r="C34" s="28" t="s">
        <v>432</v>
      </c>
      <c r="D34" s="29" t="s">
        <v>433</v>
      </c>
      <c r="E34" s="30" t="s">
        <v>85</v>
      </c>
      <c r="F34" s="31" t="s">
        <v>193</v>
      </c>
      <c r="G34" s="28" t="s">
        <v>121</v>
      </c>
      <c r="H34" s="32">
        <v>9</v>
      </c>
      <c r="I34" s="32">
        <v>8</v>
      </c>
      <c r="J34" s="32" t="s">
        <v>29</v>
      </c>
      <c r="K34" s="32">
        <v>7</v>
      </c>
      <c r="L34" s="40"/>
      <c r="M34" s="40"/>
      <c r="N34" s="40"/>
      <c r="O34" s="34">
        <v>8</v>
      </c>
      <c r="P34" s="35">
        <f>ROUND(SUMPRODUCT(H34:O34,$H$10:$O$10)/100,1)</f>
        <v>7.9</v>
      </c>
      <c r="Q34" s="36" t="str">
        <f t="shared" si="0"/>
        <v>B</v>
      </c>
      <c r="R34" s="37" t="str">
        <f t="shared" si="1"/>
        <v>Khá</v>
      </c>
      <c r="S34" s="38" t="str">
        <f t="shared" si="2"/>
        <v/>
      </c>
      <c r="T34" s="39">
        <v>306</v>
      </c>
      <c r="U34" s="3"/>
      <c r="V34" s="26"/>
      <c r="W34" s="77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</row>
    <row r="35" spans="2:38" ht="18.75" customHeight="1" x14ac:dyDescent="0.25">
      <c r="B35" s="27">
        <v>25</v>
      </c>
      <c r="C35" s="28" t="s">
        <v>434</v>
      </c>
      <c r="D35" s="29" t="s">
        <v>435</v>
      </c>
      <c r="E35" s="30" t="s">
        <v>69</v>
      </c>
      <c r="F35" s="31" t="s">
        <v>436</v>
      </c>
      <c r="G35" s="28" t="s">
        <v>132</v>
      </c>
      <c r="H35" s="32">
        <v>10</v>
      </c>
      <c r="I35" s="32">
        <v>10</v>
      </c>
      <c r="J35" s="32" t="s">
        <v>29</v>
      </c>
      <c r="K35" s="32">
        <v>7</v>
      </c>
      <c r="L35" s="40"/>
      <c r="M35" s="40"/>
      <c r="N35" s="40"/>
      <c r="O35" s="34">
        <v>9</v>
      </c>
      <c r="P35" s="35">
        <f>ROUND(SUMPRODUCT(H35:O35,$H$10:$O$10)/100,1)</f>
        <v>8.8000000000000007</v>
      </c>
      <c r="Q35" s="36" t="str">
        <f t="shared" si="0"/>
        <v>A</v>
      </c>
      <c r="R35" s="37" t="str">
        <f t="shared" si="1"/>
        <v>Giỏi</v>
      </c>
      <c r="S35" s="38" t="str">
        <f t="shared" si="2"/>
        <v/>
      </c>
      <c r="T35" s="39">
        <v>306</v>
      </c>
      <c r="U35" s="3"/>
      <c r="V35" s="26"/>
      <c r="W35" s="77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</row>
    <row r="36" spans="2:38" ht="18.75" customHeight="1" x14ac:dyDescent="0.25">
      <c r="B36" s="27">
        <v>26</v>
      </c>
      <c r="C36" s="28" t="s">
        <v>437</v>
      </c>
      <c r="D36" s="29" t="s">
        <v>438</v>
      </c>
      <c r="E36" s="30" t="s">
        <v>69</v>
      </c>
      <c r="F36" s="31" t="s">
        <v>439</v>
      </c>
      <c r="G36" s="28" t="s">
        <v>162</v>
      </c>
      <c r="H36" s="32">
        <v>10</v>
      </c>
      <c r="I36" s="32">
        <v>8</v>
      </c>
      <c r="J36" s="32" t="s">
        <v>29</v>
      </c>
      <c r="K36" s="32">
        <v>8</v>
      </c>
      <c r="L36" s="40"/>
      <c r="M36" s="40"/>
      <c r="N36" s="40"/>
      <c r="O36" s="34">
        <v>8</v>
      </c>
      <c r="P36" s="35">
        <f>ROUND(SUMPRODUCT(H36:O36,$H$10:$O$10)/100,1)</f>
        <v>8.1999999999999993</v>
      </c>
      <c r="Q36" s="36" t="str">
        <f t="shared" si="0"/>
        <v>B+</v>
      </c>
      <c r="R36" s="37" t="str">
        <f t="shared" si="1"/>
        <v>Khá</v>
      </c>
      <c r="S36" s="38" t="str">
        <f t="shared" si="2"/>
        <v/>
      </c>
      <c r="T36" s="39">
        <v>306</v>
      </c>
      <c r="U36" s="3"/>
      <c r="V36" s="26"/>
      <c r="W36" s="77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</row>
    <row r="37" spans="2:38" ht="18.75" customHeight="1" x14ac:dyDescent="0.25">
      <c r="B37" s="27">
        <v>27</v>
      </c>
      <c r="C37" s="28" t="s">
        <v>440</v>
      </c>
      <c r="D37" s="29" t="s">
        <v>441</v>
      </c>
      <c r="E37" s="30" t="s">
        <v>200</v>
      </c>
      <c r="F37" s="31" t="s">
        <v>442</v>
      </c>
      <c r="G37" s="28" t="s">
        <v>121</v>
      </c>
      <c r="H37" s="32">
        <v>0</v>
      </c>
      <c r="I37" s="32">
        <v>0</v>
      </c>
      <c r="J37" s="32" t="s">
        <v>29</v>
      </c>
      <c r="K37" s="32">
        <v>0</v>
      </c>
      <c r="L37" s="40"/>
      <c r="M37" s="40"/>
      <c r="N37" s="40"/>
      <c r="O37" s="34">
        <v>0</v>
      </c>
      <c r="P37" s="35">
        <f>ROUND(SUMPRODUCT(H37:O37,$H$10:$O$10)/100,1)</f>
        <v>0</v>
      </c>
      <c r="Q37" s="36" t="str">
        <f t="shared" si="0"/>
        <v>F</v>
      </c>
      <c r="R37" s="37" t="str">
        <f t="shared" si="1"/>
        <v>Kém</v>
      </c>
      <c r="S37" s="38" t="str">
        <f t="shared" si="2"/>
        <v>Không đủ ĐKDT</v>
      </c>
      <c r="T37" s="39">
        <v>306</v>
      </c>
      <c r="U37" s="3"/>
      <c r="V37" s="26"/>
      <c r="W37" s="77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Học lại</v>
      </c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</row>
    <row r="38" spans="2:38" ht="18.75" customHeight="1" x14ac:dyDescent="0.25">
      <c r="B38" s="27">
        <v>28</v>
      </c>
      <c r="C38" s="28" t="s">
        <v>443</v>
      </c>
      <c r="D38" s="29" t="s">
        <v>444</v>
      </c>
      <c r="E38" s="30" t="s">
        <v>445</v>
      </c>
      <c r="F38" s="31" t="s">
        <v>446</v>
      </c>
      <c r="G38" s="28" t="s">
        <v>208</v>
      </c>
      <c r="H38" s="32">
        <v>10</v>
      </c>
      <c r="I38" s="32">
        <v>8</v>
      </c>
      <c r="J38" s="32" t="s">
        <v>29</v>
      </c>
      <c r="K38" s="32">
        <v>8</v>
      </c>
      <c r="L38" s="40"/>
      <c r="M38" s="40"/>
      <c r="N38" s="40"/>
      <c r="O38" s="34">
        <v>8</v>
      </c>
      <c r="P38" s="35">
        <f>ROUND(SUMPRODUCT(H38:O38,$H$10:$O$10)/100,1)</f>
        <v>8.1999999999999993</v>
      </c>
      <c r="Q38" s="36" t="str">
        <f t="shared" si="0"/>
        <v>B+</v>
      </c>
      <c r="R38" s="37" t="str">
        <f t="shared" si="1"/>
        <v>Khá</v>
      </c>
      <c r="S38" s="38" t="str">
        <f t="shared" si="2"/>
        <v/>
      </c>
      <c r="T38" s="39">
        <v>306</v>
      </c>
      <c r="U38" s="3"/>
      <c r="V38" s="26"/>
      <c r="W38" s="77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</row>
    <row r="39" spans="2:38" ht="18.75" customHeight="1" x14ac:dyDescent="0.25">
      <c r="B39" s="27">
        <v>29</v>
      </c>
      <c r="C39" s="28" t="s">
        <v>447</v>
      </c>
      <c r="D39" s="29" t="s">
        <v>448</v>
      </c>
      <c r="E39" s="30" t="s">
        <v>449</v>
      </c>
      <c r="F39" s="31" t="s">
        <v>450</v>
      </c>
      <c r="G39" s="28" t="s">
        <v>388</v>
      </c>
      <c r="H39" s="32">
        <v>8</v>
      </c>
      <c r="I39" s="32">
        <v>9</v>
      </c>
      <c r="J39" s="32" t="s">
        <v>29</v>
      </c>
      <c r="K39" s="32">
        <v>8</v>
      </c>
      <c r="L39" s="40"/>
      <c r="M39" s="40"/>
      <c r="N39" s="40"/>
      <c r="O39" s="34">
        <v>8</v>
      </c>
      <c r="P39" s="35">
        <f>ROUND(SUMPRODUCT(H39:O39,$H$10:$O$10)/100,1)</f>
        <v>8.1</v>
      </c>
      <c r="Q39" s="36" t="str">
        <f t="shared" si="0"/>
        <v>B+</v>
      </c>
      <c r="R39" s="37" t="str">
        <f t="shared" si="1"/>
        <v>Khá</v>
      </c>
      <c r="S39" s="38" t="str">
        <f t="shared" si="2"/>
        <v/>
      </c>
      <c r="T39" s="39">
        <v>306</v>
      </c>
      <c r="U39" s="3"/>
      <c r="V39" s="26"/>
      <c r="W39" s="77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</row>
    <row r="40" spans="2:38" ht="18.75" customHeight="1" x14ac:dyDescent="0.25">
      <c r="B40" s="27">
        <v>30</v>
      </c>
      <c r="C40" s="28" t="s">
        <v>451</v>
      </c>
      <c r="D40" s="29" t="s">
        <v>80</v>
      </c>
      <c r="E40" s="30" t="s">
        <v>344</v>
      </c>
      <c r="F40" s="31" t="s">
        <v>452</v>
      </c>
      <c r="G40" s="28" t="s">
        <v>121</v>
      </c>
      <c r="H40" s="32">
        <v>0</v>
      </c>
      <c r="I40" s="32">
        <v>0</v>
      </c>
      <c r="J40" s="32" t="s">
        <v>29</v>
      </c>
      <c r="K40" s="32">
        <v>0</v>
      </c>
      <c r="L40" s="40"/>
      <c r="M40" s="40"/>
      <c r="N40" s="40"/>
      <c r="O40" s="34">
        <v>0</v>
      </c>
      <c r="P40" s="35">
        <f>ROUND(SUMPRODUCT(H40:O40,$H$10:$O$10)/100,1)</f>
        <v>0</v>
      </c>
      <c r="Q40" s="36" t="str">
        <f t="shared" si="0"/>
        <v>F</v>
      </c>
      <c r="R40" s="37" t="str">
        <f t="shared" si="1"/>
        <v>Kém</v>
      </c>
      <c r="S40" s="38" t="str">
        <f t="shared" si="2"/>
        <v>Không đủ ĐKDT</v>
      </c>
      <c r="T40" s="39">
        <v>306</v>
      </c>
      <c r="U40" s="3"/>
      <c r="V40" s="26"/>
      <c r="W40" s="77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Học lại</v>
      </c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</row>
    <row r="41" spans="2:38" ht="18.75" customHeight="1" x14ac:dyDescent="0.25">
      <c r="B41" s="27">
        <v>31</v>
      </c>
      <c r="C41" s="28" t="s">
        <v>453</v>
      </c>
      <c r="D41" s="29" t="s">
        <v>57</v>
      </c>
      <c r="E41" s="30" t="s">
        <v>454</v>
      </c>
      <c r="F41" s="31" t="s">
        <v>455</v>
      </c>
      <c r="G41" s="28" t="s">
        <v>201</v>
      </c>
      <c r="H41" s="32">
        <v>10</v>
      </c>
      <c r="I41" s="32">
        <v>10</v>
      </c>
      <c r="J41" s="32" t="s">
        <v>29</v>
      </c>
      <c r="K41" s="32">
        <v>8</v>
      </c>
      <c r="L41" s="40"/>
      <c r="M41" s="40"/>
      <c r="N41" s="40"/>
      <c r="O41" s="34">
        <v>9</v>
      </c>
      <c r="P41" s="35">
        <f>ROUND(SUMPRODUCT(H41:O41,$H$10:$O$10)/100,1)</f>
        <v>9</v>
      </c>
      <c r="Q41" s="36" t="str">
        <f t="shared" si="0"/>
        <v>A+</v>
      </c>
      <c r="R41" s="37" t="str">
        <f t="shared" si="1"/>
        <v>Giỏi</v>
      </c>
      <c r="S41" s="38" t="str">
        <f t="shared" si="2"/>
        <v/>
      </c>
      <c r="T41" s="39">
        <v>306</v>
      </c>
      <c r="U41" s="3"/>
      <c r="V41" s="26"/>
      <c r="W41" s="77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</row>
    <row r="42" spans="2:38" ht="18.75" customHeight="1" x14ac:dyDescent="0.25">
      <c r="B42" s="27">
        <v>32</v>
      </c>
      <c r="C42" s="28" t="s">
        <v>456</v>
      </c>
      <c r="D42" s="29" t="s">
        <v>57</v>
      </c>
      <c r="E42" s="30" t="s">
        <v>457</v>
      </c>
      <c r="F42" s="31" t="s">
        <v>458</v>
      </c>
      <c r="G42" s="28" t="s">
        <v>132</v>
      </c>
      <c r="H42" s="32">
        <v>0</v>
      </c>
      <c r="I42" s="32">
        <v>0</v>
      </c>
      <c r="J42" s="32" t="s">
        <v>29</v>
      </c>
      <c r="K42" s="32">
        <v>0</v>
      </c>
      <c r="L42" s="40"/>
      <c r="M42" s="40"/>
      <c r="N42" s="40"/>
      <c r="O42" s="34">
        <v>0</v>
      </c>
      <c r="P42" s="35">
        <f>ROUND(SUMPRODUCT(H42:O42,$H$10:$O$10)/100,1)</f>
        <v>0</v>
      </c>
      <c r="Q42" s="36" t="str">
        <f t="shared" si="0"/>
        <v>F</v>
      </c>
      <c r="R42" s="37" t="str">
        <f t="shared" si="1"/>
        <v>Kém</v>
      </c>
      <c r="S42" s="38" t="str">
        <f t="shared" si="2"/>
        <v>Không đủ ĐKDT</v>
      </c>
      <c r="T42" s="39">
        <v>306</v>
      </c>
      <c r="U42" s="3"/>
      <c r="V42" s="26"/>
      <c r="W42" s="77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Học lại</v>
      </c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</row>
    <row r="43" spans="2:38" ht="18.75" customHeight="1" x14ac:dyDescent="0.25">
      <c r="B43" s="27">
        <v>33</v>
      </c>
      <c r="C43" s="28" t="s">
        <v>459</v>
      </c>
      <c r="D43" s="29" t="s">
        <v>460</v>
      </c>
      <c r="E43" s="30" t="s">
        <v>88</v>
      </c>
      <c r="F43" s="31" t="s">
        <v>461</v>
      </c>
      <c r="G43" s="28" t="s">
        <v>462</v>
      </c>
      <c r="H43" s="32">
        <v>10</v>
      </c>
      <c r="I43" s="32">
        <v>9</v>
      </c>
      <c r="J43" s="32" t="s">
        <v>29</v>
      </c>
      <c r="K43" s="32">
        <v>8</v>
      </c>
      <c r="L43" s="40"/>
      <c r="M43" s="40"/>
      <c r="N43" s="40"/>
      <c r="O43" s="34">
        <v>9</v>
      </c>
      <c r="P43" s="35">
        <f>ROUND(SUMPRODUCT(H43:O43,$H$10:$O$10)/100,1)</f>
        <v>8.9</v>
      </c>
      <c r="Q43" s="36" t="str">
        <f t="shared" si="0"/>
        <v>A</v>
      </c>
      <c r="R43" s="37" t="str">
        <f t="shared" si="1"/>
        <v>Giỏi</v>
      </c>
      <c r="S43" s="38"/>
      <c r="T43" s="39">
        <v>306</v>
      </c>
      <c r="U43" s="3"/>
      <c r="V43" s="26"/>
      <c r="W43" s="77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</row>
    <row r="44" spans="2:38" ht="18.75" customHeight="1" x14ac:dyDescent="0.25">
      <c r="B44" s="27">
        <v>34</v>
      </c>
      <c r="C44" s="28" t="s">
        <v>463</v>
      </c>
      <c r="D44" s="29" t="s">
        <v>89</v>
      </c>
      <c r="E44" s="30" t="s">
        <v>88</v>
      </c>
      <c r="F44" s="31" t="s">
        <v>464</v>
      </c>
      <c r="G44" s="28" t="s">
        <v>132</v>
      </c>
      <c r="H44" s="32">
        <v>10</v>
      </c>
      <c r="I44" s="32">
        <v>8</v>
      </c>
      <c r="J44" s="32" t="s">
        <v>29</v>
      </c>
      <c r="K44" s="32">
        <v>7</v>
      </c>
      <c r="L44" s="40"/>
      <c r="M44" s="40"/>
      <c r="N44" s="40"/>
      <c r="O44" s="34">
        <v>6</v>
      </c>
      <c r="P44" s="35">
        <f>ROUND(SUMPRODUCT(H44:O44,$H$10:$O$10)/100,1)</f>
        <v>6.8</v>
      </c>
      <c r="Q44" s="36" t="str">
        <f t="shared" si="0"/>
        <v>C+</v>
      </c>
      <c r="R44" s="37" t="str">
        <f t="shared" si="1"/>
        <v>Trung bình</v>
      </c>
      <c r="S44" s="38"/>
      <c r="T44" s="39">
        <v>306</v>
      </c>
      <c r="U44" s="3"/>
      <c r="V44" s="26"/>
      <c r="W44" s="77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</row>
    <row r="45" spans="2:38" ht="18.75" customHeight="1" x14ac:dyDescent="0.25">
      <c r="B45" s="27">
        <v>35</v>
      </c>
      <c r="C45" s="28" t="s">
        <v>465</v>
      </c>
      <c r="D45" s="29" t="s">
        <v>58</v>
      </c>
      <c r="E45" s="30" t="s">
        <v>64</v>
      </c>
      <c r="F45" s="31" t="s">
        <v>376</v>
      </c>
      <c r="G45" s="28" t="s">
        <v>132</v>
      </c>
      <c r="H45" s="32">
        <v>10</v>
      </c>
      <c r="I45" s="32">
        <v>9</v>
      </c>
      <c r="J45" s="32" t="s">
        <v>29</v>
      </c>
      <c r="K45" s="32">
        <v>7</v>
      </c>
      <c r="L45" s="40"/>
      <c r="M45" s="40"/>
      <c r="N45" s="40"/>
      <c r="O45" s="34">
        <v>9</v>
      </c>
      <c r="P45" s="35">
        <f>ROUND(SUMPRODUCT(H45:O45,$H$10:$O$10)/100,1)</f>
        <v>8.6999999999999993</v>
      </c>
      <c r="Q45" s="36" t="str">
        <f t="shared" si="0"/>
        <v>A</v>
      </c>
      <c r="R45" s="37" t="str">
        <f t="shared" si="1"/>
        <v>Giỏi</v>
      </c>
      <c r="S45" s="38"/>
      <c r="T45" s="39">
        <v>306</v>
      </c>
      <c r="U45" s="3"/>
      <c r="V45" s="26"/>
      <c r="W45" s="77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</row>
    <row r="46" spans="2:38" ht="18.75" customHeight="1" x14ac:dyDescent="0.25">
      <c r="B46" s="27">
        <v>36</v>
      </c>
      <c r="C46" s="28" t="s">
        <v>466</v>
      </c>
      <c r="D46" s="29" t="s">
        <v>57</v>
      </c>
      <c r="E46" s="30" t="s">
        <v>64</v>
      </c>
      <c r="F46" s="31" t="s">
        <v>467</v>
      </c>
      <c r="G46" s="28" t="s">
        <v>75</v>
      </c>
      <c r="H46" s="32">
        <v>0</v>
      </c>
      <c r="I46" s="32">
        <v>0</v>
      </c>
      <c r="J46" s="32" t="s">
        <v>29</v>
      </c>
      <c r="K46" s="32">
        <v>0</v>
      </c>
      <c r="L46" s="40"/>
      <c r="M46" s="40"/>
      <c r="N46" s="40"/>
      <c r="O46" s="34">
        <v>0</v>
      </c>
      <c r="P46" s="35">
        <f>ROUND(SUMPRODUCT(H46:O46,$H$10:$O$10)/100,1)</f>
        <v>0</v>
      </c>
      <c r="Q46" s="36" t="str">
        <f t="shared" si="0"/>
        <v>F</v>
      </c>
      <c r="R46" s="37" t="str">
        <f t="shared" si="1"/>
        <v>Kém</v>
      </c>
      <c r="S46" s="38" t="str">
        <f>+IF(OR($H46=0,$I46=0,$J46=0,$K46=0),"Không đủ ĐKDT","")</f>
        <v>Không đủ ĐKDT</v>
      </c>
      <c r="T46" s="39">
        <v>306</v>
      </c>
      <c r="U46" s="3"/>
      <c r="V46" s="26"/>
      <c r="W46" s="77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Học lại</v>
      </c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</row>
    <row r="47" spans="2:38" ht="18.75" customHeight="1" x14ac:dyDescent="0.25">
      <c r="B47" s="27">
        <v>37</v>
      </c>
      <c r="C47" s="28" t="s">
        <v>468</v>
      </c>
      <c r="D47" s="29" t="s">
        <v>469</v>
      </c>
      <c r="E47" s="30" t="s">
        <v>64</v>
      </c>
      <c r="F47" s="31" t="s">
        <v>470</v>
      </c>
      <c r="G47" s="28" t="s">
        <v>149</v>
      </c>
      <c r="H47" s="32">
        <v>5</v>
      </c>
      <c r="I47" s="32">
        <v>3</v>
      </c>
      <c r="J47" s="32" t="s">
        <v>29</v>
      </c>
      <c r="K47" s="32">
        <v>4</v>
      </c>
      <c r="L47" s="40"/>
      <c r="M47" s="40"/>
      <c r="N47" s="40"/>
      <c r="O47" s="34">
        <v>3</v>
      </c>
      <c r="P47" s="35">
        <f>ROUND(SUMPRODUCT(H47:O47,$H$10:$O$10)/100,1)</f>
        <v>3.4</v>
      </c>
      <c r="Q47" s="36" t="str">
        <f t="shared" si="0"/>
        <v>F</v>
      </c>
      <c r="R47" s="37" t="str">
        <f t="shared" si="1"/>
        <v>Kém</v>
      </c>
      <c r="S47" s="38"/>
      <c r="T47" s="39">
        <v>306</v>
      </c>
      <c r="U47" s="3"/>
      <c r="V47" s="26"/>
      <c r="W47" s="77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Học lại</v>
      </c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</row>
    <row r="48" spans="2:38" x14ac:dyDescent="0.25">
      <c r="B48" s="27">
        <v>38</v>
      </c>
      <c r="C48" s="28" t="s">
        <v>471</v>
      </c>
      <c r="D48" s="29" t="s">
        <v>472</v>
      </c>
      <c r="E48" s="30" t="s">
        <v>358</v>
      </c>
      <c r="F48" s="31" t="s">
        <v>473</v>
      </c>
      <c r="G48" s="28" t="s">
        <v>132</v>
      </c>
      <c r="H48" s="32">
        <v>5</v>
      </c>
      <c r="I48" s="32">
        <v>7</v>
      </c>
      <c r="J48" s="32" t="s">
        <v>29</v>
      </c>
      <c r="K48" s="32">
        <v>7</v>
      </c>
      <c r="L48" s="40"/>
      <c r="M48" s="40"/>
      <c r="N48" s="40"/>
      <c r="O48" s="34">
        <v>9</v>
      </c>
      <c r="P48" s="35">
        <f>ROUND(SUMPRODUCT(H48:O48,$H$10:$O$10)/100,1)</f>
        <v>8</v>
      </c>
      <c r="Q48" s="36" t="str">
        <f t="shared" si="0"/>
        <v>B+</v>
      </c>
      <c r="R48" s="37" t="str">
        <f t="shared" si="1"/>
        <v>Khá</v>
      </c>
      <c r="S48" s="38"/>
      <c r="T48" s="39">
        <v>306</v>
      </c>
      <c r="U48" s="3"/>
      <c r="V48" s="26"/>
      <c r="W48" s="77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</row>
    <row r="49" spans="1:38" ht="16.5" x14ac:dyDescent="0.25">
      <c r="A49" s="2"/>
      <c r="B49" s="41"/>
      <c r="C49" s="42"/>
      <c r="D49" s="42"/>
      <c r="E49" s="43"/>
      <c r="F49" s="43"/>
      <c r="G49" s="43"/>
      <c r="H49" s="44"/>
      <c r="I49" s="45"/>
      <c r="J49" s="45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3"/>
    </row>
    <row r="50" spans="1:38" ht="16.5" x14ac:dyDescent="0.25">
      <c r="A50" s="2"/>
      <c r="B50" s="104" t="s">
        <v>30</v>
      </c>
      <c r="C50" s="104"/>
      <c r="D50" s="42"/>
      <c r="E50" s="43"/>
      <c r="F50" s="43"/>
      <c r="G50" s="43"/>
      <c r="H50" s="44"/>
      <c r="I50" s="45"/>
      <c r="J50" s="45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3"/>
    </row>
    <row r="51" spans="1:38" x14ac:dyDescent="0.25">
      <c r="A51" s="2"/>
      <c r="B51" s="47" t="s">
        <v>31</v>
      </c>
      <c r="C51" s="47"/>
      <c r="D51" s="48">
        <f>+$Z$9</f>
        <v>38</v>
      </c>
      <c r="E51" s="49" t="s">
        <v>32</v>
      </c>
      <c r="F51" s="118" t="s">
        <v>33</v>
      </c>
      <c r="G51" s="118"/>
      <c r="H51" s="118"/>
      <c r="I51" s="118"/>
      <c r="J51" s="118"/>
      <c r="K51" s="118"/>
      <c r="L51" s="118"/>
      <c r="M51" s="118"/>
      <c r="N51" s="118"/>
      <c r="O51" s="50">
        <f>$Z$9 -COUNTIF($S$10:$S$236,"Vắng") -COUNTIF($S$10:$S$236,"Vắng có phép") - COUNTIF($S$10:$S$236,"Đình chỉ thi") - COUNTIF($S$10:$S$236,"Không đủ ĐKDT")</f>
        <v>27</v>
      </c>
      <c r="P51" s="50"/>
      <c r="Q51" s="50"/>
      <c r="R51" s="51"/>
      <c r="S51" s="52" t="s">
        <v>32</v>
      </c>
      <c r="T51" s="51"/>
      <c r="U51" s="3"/>
    </row>
    <row r="52" spans="1:38" x14ac:dyDescent="0.25">
      <c r="A52" s="2"/>
      <c r="B52" s="47" t="s">
        <v>34</v>
      </c>
      <c r="C52" s="47"/>
      <c r="D52" s="48">
        <f>+$AK$9</f>
        <v>26</v>
      </c>
      <c r="E52" s="49" t="s">
        <v>32</v>
      </c>
      <c r="F52" s="118" t="s">
        <v>35</v>
      </c>
      <c r="G52" s="118"/>
      <c r="H52" s="118"/>
      <c r="I52" s="118"/>
      <c r="J52" s="118"/>
      <c r="K52" s="118"/>
      <c r="L52" s="118"/>
      <c r="M52" s="118"/>
      <c r="N52" s="118"/>
      <c r="O52" s="53">
        <f>COUNTIF($S$10:$S$112,"Vắng")</f>
        <v>0</v>
      </c>
      <c r="P52" s="53"/>
      <c r="Q52" s="53"/>
      <c r="R52" s="54"/>
      <c r="S52" s="52" t="s">
        <v>32</v>
      </c>
      <c r="T52" s="54"/>
      <c r="U52" s="3"/>
    </row>
    <row r="53" spans="1:38" x14ac:dyDescent="0.25">
      <c r="A53" s="2"/>
      <c r="B53" s="47" t="s">
        <v>49</v>
      </c>
      <c r="C53" s="47"/>
      <c r="D53" s="63">
        <f>COUNTIF(W11:W48,"Học lại")</f>
        <v>12</v>
      </c>
      <c r="E53" s="49" t="s">
        <v>32</v>
      </c>
      <c r="F53" s="118" t="s">
        <v>50</v>
      </c>
      <c r="G53" s="118"/>
      <c r="H53" s="118"/>
      <c r="I53" s="118"/>
      <c r="J53" s="118"/>
      <c r="K53" s="118"/>
      <c r="L53" s="118"/>
      <c r="M53" s="118"/>
      <c r="N53" s="118"/>
      <c r="O53" s="50">
        <f>COUNTIF($S$10:$S$112,"Vắng có phép")</f>
        <v>0</v>
      </c>
      <c r="P53" s="50"/>
      <c r="Q53" s="50"/>
      <c r="R53" s="51"/>
      <c r="S53" s="52" t="s">
        <v>32</v>
      </c>
      <c r="T53" s="51"/>
      <c r="U53" s="3"/>
    </row>
    <row r="54" spans="1:38" ht="16.5" x14ac:dyDescent="0.25">
      <c r="A54" s="2"/>
      <c r="B54" s="41"/>
      <c r="C54" s="42"/>
      <c r="D54" s="42"/>
      <c r="E54" s="43"/>
      <c r="F54" s="43"/>
      <c r="G54" s="43"/>
      <c r="H54" s="44"/>
      <c r="I54" s="45"/>
      <c r="J54" s="45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3"/>
    </row>
    <row r="55" spans="1:38" x14ac:dyDescent="0.25">
      <c r="B55" s="82" t="s">
        <v>51</v>
      </c>
      <c r="C55" s="82"/>
      <c r="D55" s="83">
        <f>COUNTIF(W11:W48,"Thi lại")</f>
        <v>0</v>
      </c>
      <c r="E55" s="84" t="s">
        <v>32</v>
      </c>
      <c r="F55" s="3"/>
      <c r="G55" s="3"/>
      <c r="H55" s="3"/>
      <c r="I55" s="3"/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3"/>
    </row>
    <row r="56" spans="1:38" ht="16.5" customHeight="1" x14ac:dyDescent="0.25">
      <c r="B56" s="82"/>
      <c r="C56" s="82"/>
      <c r="D56" s="83"/>
      <c r="E56" s="84"/>
      <c r="F56" s="3"/>
      <c r="G56" s="3"/>
      <c r="H56" s="3"/>
      <c r="I56" s="3"/>
      <c r="J56" s="119" t="s">
        <v>477</v>
      </c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3"/>
    </row>
    <row r="57" spans="1:38" ht="16.5" customHeight="1" x14ac:dyDescent="0.25">
      <c r="A57" s="55"/>
      <c r="B57" s="116" t="s">
        <v>36</v>
      </c>
      <c r="C57" s="116"/>
      <c r="D57" s="116"/>
      <c r="E57" s="116"/>
      <c r="F57" s="116"/>
      <c r="G57" s="116"/>
      <c r="H57" s="116"/>
      <c r="I57" s="56"/>
      <c r="J57" s="117" t="s">
        <v>37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3"/>
    </row>
    <row r="58" spans="1:38" ht="16.5" customHeight="1" x14ac:dyDescent="0.25">
      <c r="A58" s="2"/>
      <c r="B58" s="41"/>
      <c r="C58" s="57"/>
      <c r="D58" s="57"/>
      <c r="E58" s="58"/>
      <c r="F58" s="58"/>
      <c r="G58" s="58"/>
      <c r="H58" s="59"/>
      <c r="I58" s="60"/>
      <c r="J58" s="60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38" s="2" customFormat="1" ht="16.5" customHeight="1" x14ac:dyDescent="0.25">
      <c r="B59" s="116" t="s">
        <v>38</v>
      </c>
      <c r="C59" s="116"/>
      <c r="D59" s="120" t="s">
        <v>39</v>
      </c>
      <c r="E59" s="120"/>
      <c r="F59" s="120"/>
      <c r="G59" s="120"/>
      <c r="H59" s="120"/>
      <c r="I59" s="60"/>
      <c r="J59" s="60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3"/>
      <c r="W59" s="64"/>
      <c r="X59" s="64"/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</row>
    <row r="60" spans="1:38" s="2" customFormat="1" ht="16.5" customHeight="1" x14ac:dyDescent="0.25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W60" s="64"/>
      <c r="X60" s="64"/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</row>
    <row r="61" spans="1:38" s="2" customFormat="1" ht="16.5" customHeight="1" x14ac:dyDescent="0.25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W61" s="64"/>
      <c r="X61" s="64"/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</row>
    <row r="62" spans="1:38" s="2" customFormat="1" ht="16.5" customHeight="1" x14ac:dyDescent="0.25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</row>
    <row r="63" spans="1:38" s="2" customFormat="1" ht="16.5" customHeight="1" x14ac:dyDescent="0.25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</row>
    <row r="64" spans="1:38" s="2" customFormat="1" ht="16.5" customHeight="1" x14ac:dyDescent="0.25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</row>
    <row r="65" spans="1:38" s="2" customFormat="1" hidden="1" x14ac:dyDescent="0.25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</row>
    <row r="66" spans="1:38" s="2" customFormat="1" hidden="1" x14ac:dyDescent="0.25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</row>
    <row r="67" spans="1:38" s="2" customFormat="1" hidden="1" x14ac:dyDescent="0.25">
      <c r="A67" s="1"/>
      <c r="B67" s="116" t="s">
        <v>41</v>
      </c>
      <c r="C67" s="116"/>
      <c r="D67" s="116"/>
      <c r="E67" s="116"/>
      <c r="F67" s="116"/>
      <c r="G67" s="116"/>
      <c r="H67" s="116"/>
      <c r="I67" s="56"/>
      <c r="J67" s="117" t="s">
        <v>37</v>
      </c>
      <c r="K67" s="117"/>
      <c r="L67" s="117"/>
      <c r="M67" s="117"/>
      <c r="N67" s="117"/>
      <c r="O67" s="117"/>
      <c r="P67" s="117"/>
      <c r="Q67" s="117"/>
      <c r="R67" s="117"/>
      <c r="S67" s="117"/>
      <c r="T67" s="117"/>
      <c r="U67" s="3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</row>
    <row r="68" spans="1:38" s="2" customFormat="1" hidden="1" x14ac:dyDescent="0.25">
      <c r="A68" s="1"/>
      <c r="B68" s="116" t="s">
        <v>38</v>
      </c>
      <c r="C68" s="116"/>
      <c r="D68" s="120" t="s">
        <v>90</v>
      </c>
      <c r="E68" s="120"/>
      <c r="F68" s="120"/>
      <c r="G68" s="120"/>
      <c r="H68" s="120"/>
      <c r="I68" s="60"/>
      <c r="J68" s="60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1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</row>
    <row r="69" spans="1:38" s="2" customFormat="1" hidden="1" x14ac:dyDescent="0.25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1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</row>
    <row r="70" spans="1:38" hidden="1" x14ac:dyDescent="0.25"/>
    <row r="71" spans="1:38" ht="2.25" hidden="1" customHeight="1" x14ac:dyDescent="0.25"/>
    <row r="72" spans="1:38" hidden="1" x14ac:dyDescent="0.25"/>
    <row r="73" spans="1:38" hidden="1" x14ac:dyDescent="0.25">
      <c r="B73" s="121"/>
      <c r="C73" s="121"/>
      <c r="D73" s="121"/>
      <c r="E73" s="121"/>
      <c r="F73" s="121"/>
      <c r="G73" s="121"/>
      <c r="H73" s="121"/>
      <c r="I73" s="121"/>
      <c r="J73" s="121" t="s">
        <v>40</v>
      </c>
      <c r="K73" s="121"/>
      <c r="L73" s="121"/>
      <c r="M73" s="121"/>
      <c r="N73" s="121"/>
      <c r="O73" s="121"/>
      <c r="P73" s="121"/>
      <c r="Q73" s="121"/>
      <c r="R73" s="121"/>
      <c r="S73" s="121"/>
      <c r="T73" s="121"/>
    </row>
    <row r="74" spans="1:38" hidden="1" x14ac:dyDescent="0.25"/>
    <row r="75" spans="1:38" hidden="1" x14ac:dyDescent="0.25"/>
  </sheetData>
  <sheetProtection formatCells="0" formatColumns="0" formatRows="0" insertColumns="0" insertRows="0" insertHyperlinks="0" deleteColumns="0" deleteRows="0" sort="0" autoFilter="0" pivotTables="0"/>
  <autoFilter ref="A9:AL48">
    <filterColumn colId="3" showButton="0"/>
  </autoFilter>
  <sortState ref="B11:T48">
    <sortCondition ref="B11:B48"/>
  </sortState>
  <mergeCells count="56">
    <mergeCell ref="F51:N51"/>
    <mergeCell ref="B68:C68"/>
    <mergeCell ref="D68:H68"/>
    <mergeCell ref="B73:C73"/>
    <mergeCell ref="D73:I73"/>
    <mergeCell ref="J73:T73"/>
    <mergeCell ref="K8:K9"/>
    <mergeCell ref="L8:L9"/>
    <mergeCell ref="P8:P10"/>
    <mergeCell ref="Q8:Q9"/>
    <mergeCell ref="B67:H67"/>
    <mergeCell ref="J67:T67"/>
    <mergeCell ref="F52:N52"/>
    <mergeCell ref="F53:N53"/>
    <mergeCell ref="J55:T55"/>
    <mergeCell ref="J56:T56"/>
    <mergeCell ref="B57:H57"/>
    <mergeCell ref="J57:T57"/>
    <mergeCell ref="B59:C59"/>
    <mergeCell ref="D59:H59"/>
    <mergeCell ref="B50:C50"/>
    <mergeCell ref="AA5:AD7"/>
    <mergeCell ref="AE5:AF7"/>
    <mergeCell ref="AG5:AH7"/>
    <mergeCell ref="B8:B9"/>
    <mergeCell ref="C8:C9"/>
    <mergeCell ref="D8:E9"/>
    <mergeCell ref="F8:F9"/>
    <mergeCell ref="B6:C6"/>
    <mergeCell ref="G6:N6"/>
    <mergeCell ref="O6:T6"/>
    <mergeCell ref="B5:C5"/>
    <mergeCell ref="D5:N5"/>
    <mergeCell ref="O5:T5"/>
    <mergeCell ref="R8:R9"/>
    <mergeCell ref="M8:M9"/>
    <mergeCell ref="AI5:AJ7"/>
    <mergeCell ref="AK5:AL7"/>
    <mergeCell ref="X5:X8"/>
    <mergeCell ref="Y5:Y8"/>
    <mergeCell ref="Z5:Z8"/>
    <mergeCell ref="S8:S10"/>
    <mergeCell ref="T8:T10"/>
    <mergeCell ref="H1:K1"/>
    <mergeCell ref="L1:T1"/>
    <mergeCell ref="B2:G2"/>
    <mergeCell ref="H2:T2"/>
    <mergeCell ref="B3:G3"/>
    <mergeCell ref="H3:T3"/>
    <mergeCell ref="B10:G10"/>
    <mergeCell ref="N8:N9"/>
    <mergeCell ref="O8:O9"/>
    <mergeCell ref="G8:G9"/>
    <mergeCell ref="H8:H9"/>
    <mergeCell ref="I8:I9"/>
    <mergeCell ref="J8:J9"/>
  </mergeCells>
  <conditionalFormatting sqref="H11:O11">
    <cfRule type="cellIs" dxfId="14" priority="4" operator="greaterThan">
      <formula>10</formula>
    </cfRule>
  </conditionalFormatting>
  <conditionalFormatting sqref="H12:O48">
    <cfRule type="cellIs" dxfId="13" priority="3" operator="greaterThan">
      <formula>10</formula>
    </cfRule>
  </conditionalFormatting>
  <conditionalFormatting sqref="C65:C1048576 C49:C55 C1:C11">
    <cfRule type="duplicateValues" dxfId="12" priority="6"/>
  </conditionalFormatting>
  <conditionalFormatting sqref="C12:C48">
    <cfRule type="duplicateValues" dxfId="11" priority="35"/>
  </conditionalFormatting>
  <conditionalFormatting sqref="C56:C64">
    <cfRule type="duplicateValues" dxfId="10" priority="38"/>
  </conditionalFormatting>
  <dataValidations count="1">
    <dataValidation allowBlank="1" showInputMessage="1" showErrorMessage="1" errorTitle="Không xóa dữ liệu" error="Không xóa dữ liệu" prompt="Không xóa dữ liệu" sqref="D53 X3:AL9 W11:W4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4"/>
  <sheetViews>
    <sheetView zoomScaleNormal="100" workbookViewId="0">
      <pane ySplit="4" topLeftCell="A66" activePane="bottomLeft" state="frozen"/>
      <selection activeCell="O4" sqref="O1:O1048576"/>
      <selection pane="bottomLeft" activeCell="A76" sqref="A76:XFD76"/>
    </sheetView>
  </sheetViews>
  <sheetFormatPr defaultColWidth="9" defaultRowHeight="15.75" x14ac:dyDescent="0.25"/>
  <cols>
    <col min="1" max="1" width="0.625" style="1" customWidth="1"/>
    <col min="2" max="2" width="5.25" style="1" customWidth="1"/>
    <col min="3" max="3" width="12.75" style="1" customWidth="1"/>
    <col min="4" max="4" width="14.875" style="1" customWidth="1"/>
    <col min="5" max="6" width="6.625" style="1" customWidth="1"/>
    <col min="7" max="7" width="11.125" style="1" customWidth="1"/>
    <col min="8" max="9" width="4.625" style="1" customWidth="1"/>
    <col min="10" max="10" width="4.625" style="1" hidden="1" customWidth="1"/>
    <col min="11" max="11" width="4.62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125" style="1" customWidth="1"/>
    <col min="20" max="20" width="5.125" style="1" hidden="1" customWidth="1"/>
    <col min="21" max="21" width="6.5" style="1" customWidth="1"/>
    <col min="22" max="22" width="6.5" style="2" customWidth="1"/>
    <col min="23" max="23" width="9" style="64"/>
    <col min="24" max="24" width="9.125" style="64" bestFit="1" customWidth="1"/>
    <col min="25" max="25" width="9" style="64"/>
    <col min="26" max="26" width="10.375" style="64" bestFit="1" customWidth="1"/>
    <col min="27" max="27" width="9.125" style="64" bestFit="1" customWidth="1"/>
    <col min="28" max="38" width="9" style="64"/>
    <col min="39" max="16384" width="9" style="1"/>
  </cols>
  <sheetData>
    <row r="1" spans="2:38" ht="21.75" hidden="1" customHeight="1" x14ac:dyDescent="0.4">
      <c r="H1" s="93" t="s">
        <v>0</v>
      </c>
      <c r="I1" s="93"/>
      <c r="J1" s="93"/>
      <c r="K1" s="93"/>
      <c r="L1" s="93" t="s">
        <v>371</v>
      </c>
      <c r="M1" s="93"/>
      <c r="N1" s="93"/>
      <c r="O1" s="93"/>
      <c r="P1" s="93"/>
      <c r="Q1" s="93"/>
      <c r="R1" s="93"/>
      <c r="S1" s="93"/>
      <c r="T1" s="93"/>
    </row>
    <row r="2" spans="2:38" ht="19.5" customHeight="1" x14ac:dyDescent="0.3">
      <c r="B2" s="94" t="s">
        <v>1</v>
      </c>
      <c r="C2" s="94"/>
      <c r="D2" s="94"/>
      <c r="E2" s="94"/>
      <c r="F2" s="94"/>
      <c r="G2" s="94"/>
      <c r="H2" s="95" t="s">
        <v>475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3"/>
    </row>
    <row r="3" spans="2:38" ht="19.5" customHeight="1" x14ac:dyDescent="0.25">
      <c r="B3" s="96" t="s">
        <v>2</v>
      </c>
      <c r="C3" s="96"/>
      <c r="D3" s="96"/>
      <c r="E3" s="96"/>
      <c r="F3" s="96"/>
      <c r="G3" s="96"/>
      <c r="H3" s="97" t="s">
        <v>52</v>
      </c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4"/>
      <c r="V3" s="5"/>
      <c r="AD3" s="65"/>
      <c r="AE3" s="66"/>
      <c r="AF3" s="65"/>
      <c r="AG3" s="65"/>
      <c r="AH3" s="65"/>
      <c r="AI3" s="66"/>
      <c r="AJ3" s="65"/>
    </row>
    <row r="4" spans="2:38" ht="4.5" customHeight="1" x14ac:dyDescent="0.25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7"/>
      <c r="AI4" s="67"/>
    </row>
    <row r="5" spans="2:38" ht="23.25" customHeight="1" x14ac:dyDescent="0.25">
      <c r="B5" s="113" t="s">
        <v>3</v>
      </c>
      <c r="C5" s="113"/>
      <c r="D5" s="114" t="s">
        <v>117</v>
      </c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5" t="s">
        <v>115</v>
      </c>
      <c r="P5" s="115"/>
      <c r="Q5" s="115"/>
      <c r="R5" s="115"/>
      <c r="S5" s="115"/>
      <c r="T5" s="115"/>
      <c r="W5" s="65"/>
      <c r="X5" s="103" t="s">
        <v>48</v>
      </c>
      <c r="Y5" s="103" t="s">
        <v>9</v>
      </c>
      <c r="Z5" s="103" t="s">
        <v>47</v>
      </c>
      <c r="AA5" s="103" t="s">
        <v>46</v>
      </c>
      <c r="AB5" s="103"/>
      <c r="AC5" s="103"/>
      <c r="AD5" s="103"/>
      <c r="AE5" s="103" t="s">
        <v>45</v>
      </c>
      <c r="AF5" s="103"/>
      <c r="AG5" s="103" t="s">
        <v>43</v>
      </c>
      <c r="AH5" s="103"/>
      <c r="AI5" s="103" t="s">
        <v>44</v>
      </c>
      <c r="AJ5" s="103"/>
      <c r="AK5" s="103" t="s">
        <v>42</v>
      </c>
      <c r="AL5" s="103"/>
    </row>
    <row r="6" spans="2:38" ht="17.25" customHeight="1" x14ac:dyDescent="0.25">
      <c r="B6" s="111" t="s">
        <v>4</v>
      </c>
      <c r="C6" s="111"/>
      <c r="D6" s="9"/>
      <c r="G6" s="112" t="s">
        <v>114</v>
      </c>
      <c r="H6" s="112"/>
      <c r="I6" s="112"/>
      <c r="J6" s="112"/>
      <c r="K6" s="112"/>
      <c r="L6" s="112"/>
      <c r="M6" s="112"/>
      <c r="N6" s="112"/>
      <c r="O6" s="112" t="s">
        <v>116</v>
      </c>
      <c r="P6" s="112"/>
      <c r="Q6" s="112"/>
      <c r="R6" s="112"/>
      <c r="S6" s="112"/>
      <c r="T6" s="112"/>
      <c r="W6" s="65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</row>
    <row r="7" spans="2:38" ht="5.2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61"/>
      <c r="P7" s="3"/>
      <c r="Q7" s="3"/>
      <c r="R7" s="3"/>
      <c r="S7" s="3"/>
      <c r="T7" s="3"/>
      <c r="W7" s="65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</row>
    <row r="8" spans="2:38" ht="31.5" customHeight="1" x14ac:dyDescent="0.25">
      <c r="B8" s="90" t="s">
        <v>5</v>
      </c>
      <c r="C8" s="105" t="s">
        <v>6</v>
      </c>
      <c r="D8" s="107" t="s">
        <v>7</v>
      </c>
      <c r="E8" s="108"/>
      <c r="F8" s="90" t="s">
        <v>8</v>
      </c>
      <c r="G8" s="90" t="s">
        <v>9</v>
      </c>
      <c r="H8" s="102" t="s">
        <v>10</v>
      </c>
      <c r="I8" s="102" t="s">
        <v>11</v>
      </c>
      <c r="J8" s="102" t="s">
        <v>12</v>
      </c>
      <c r="K8" s="102" t="s">
        <v>13</v>
      </c>
      <c r="L8" s="101" t="s">
        <v>14</v>
      </c>
      <c r="M8" s="101" t="s">
        <v>15</v>
      </c>
      <c r="N8" s="101" t="s">
        <v>16</v>
      </c>
      <c r="O8" s="101" t="s">
        <v>17</v>
      </c>
      <c r="P8" s="90" t="s">
        <v>18</v>
      </c>
      <c r="Q8" s="101" t="s">
        <v>19</v>
      </c>
      <c r="R8" s="90" t="s">
        <v>20</v>
      </c>
      <c r="S8" s="90" t="s">
        <v>21</v>
      </c>
      <c r="T8" s="90" t="s">
        <v>22</v>
      </c>
      <c r="W8" s="65"/>
      <c r="X8" s="103"/>
      <c r="Y8" s="103"/>
      <c r="Z8" s="103"/>
      <c r="AA8" s="68" t="s">
        <v>23</v>
      </c>
      <c r="AB8" s="68" t="s">
        <v>24</v>
      </c>
      <c r="AC8" s="68" t="s">
        <v>25</v>
      </c>
      <c r="AD8" s="68" t="s">
        <v>26</v>
      </c>
      <c r="AE8" s="68" t="s">
        <v>27</v>
      </c>
      <c r="AF8" s="68" t="s">
        <v>26</v>
      </c>
      <c r="AG8" s="68" t="s">
        <v>27</v>
      </c>
      <c r="AH8" s="68" t="s">
        <v>26</v>
      </c>
      <c r="AI8" s="68" t="s">
        <v>27</v>
      </c>
      <c r="AJ8" s="68" t="s">
        <v>26</v>
      </c>
      <c r="AK8" s="68" t="s">
        <v>27</v>
      </c>
      <c r="AL8" s="69" t="s">
        <v>26</v>
      </c>
    </row>
    <row r="9" spans="2:38" ht="31.5" customHeight="1" x14ac:dyDescent="0.25">
      <c r="B9" s="92"/>
      <c r="C9" s="106"/>
      <c r="D9" s="109"/>
      <c r="E9" s="110"/>
      <c r="F9" s="92"/>
      <c r="G9" s="92"/>
      <c r="H9" s="102"/>
      <c r="I9" s="102"/>
      <c r="J9" s="102"/>
      <c r="K9" s="102"/>
      <c r="L9" s="101"/>
      <c r="M9" s="101"/>
      <c r="N9" s="101"/>
      <c r="O9" s="101"/>
      <c r="P9" s="91"/>
      <c r="Q9" s="101"/>
      <c r="R9" s="92"/>
      <c r="S9" s="91"/>
      <c r="T9" s="91"/>
      <c r="V9" s="11"/>
      <c r="W9" s="65"/>
      <c r="X9" s="70" t="str">
        <f>+D5</f>
        <v>Kinh tế vi mô 1</v>
      </c>
      <c r="Y9" s="71" t="str">
        <f>+O5</f>
        <v>Nhóm:   BSA1310 - 1</v>
      </c>
      <c r="Z9" s="72">
        <f>+$AI$9+$AK$9+$AG$9</f>
        <v>49</v>
      </c>
      <c r="AA9" s="66">
        <f>COUNTIF($S$10:$S$117,"Khiển trách")</f>
        <v>0</v>
      </c>
      <c r="AB9" s="66">
        <f>COUNTIF($S$10:$S$117,"Cảnh cáo")</f>
        <v>0</v>
      </c>
      <c r="AC9" s="66">
        <f>COUNTIF($S$10:$S$117,"Đình chỉ thi")</f>
        <v>0</v>
      </c>
      <c r="AD9" s="73">
        <f>+($AA$9+$AB$9+$AC$9)/$Z$9*100%</f>
        <v>0</v>
      </c>
      <c r="AE9" s="66">
        <f>SUM(COUNTIF($S$10:$S$115,"Vắng"),COUNTIF($S$10:$S$115,"Vắng có phép"))</f>
        <v>1</v>
      </c>
      <c r="AF9" s="74">
        <f>+$AE$9/$Z$9</f>
        <v>2.0408163265306121E-2</v>
      </c>
      <c r="AG9" s="75">
        <f>COUNTIF($W$10:$W$115,"Thi lại")</f>
        <v>0</v>
      </c>
      <c r="AH9" s="74">
        <f>+$AG$9/$Z$9</f>
        <v>0</v>
      </c>
      <c r="AI9" s="75">
        <f>COUNTIF($W$10:$W$116,"Học lại")</f>
        <v>5</v>
      </c>
      <c r="AJ9" s="74">
        <f>+$AI$9/$Z$9</f>
        <v>0.10204081632653061</v>
      </c>
      <c r="AK9" s="66">
        <f>COUNTIF($W$11:$W$116,"Đạt")</f>
        <v>44</v>
      </c>
      <c r="AL9" s="73">
        <f>+$AK$9/$Z$9</f>
        <v>0.89795918367346939</v>
      </c>
    </row>
    <row r="10" spans="2:38" ht="14.25" customHeight="1" x14ac:dyDescent="0.25">
      <c r="B10" s="98" t="s">
        <v>28</v>
      </c>
      <c r="C10" s="99"/>
      <c r="D10" s="99"/>
      <c r="E10" s="99"/>
      <c r="F10" s="99"/>
      <c r="G10" s="100"/>
      <c r="H10" s="12">
        <v>10</v>
      </c>
      <c r="I10" s="12">
        <v>10</v>
      </c>
      <c r="J10" s="13"/>
      <c r="K10" s="12">
        <v>20</v>
      </c>
      <c r="L10" s="14"/>
      <c r="M10" s="15"/>
      <c r="N10" s="15"/>
      <c r="O10" s="62">
        <f>100-(H10+I10+J10+K10)</f>
        <v>60</v>
      </c>
      <c r="P10" s="92"/>
      <c r="Q10" s="16"/>
      <c r="R10" s="16"/>
      <c r="S10" s="92"/>
      <c r="T10" s="92"/>
      <c r="W10" s="65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</row>
    <row r="11" spans="2:38" ht="18.75" customHeight="1" x14ac:dyDescent="0.25">
      <c r="B11" s="17">
        <v>1</v>
      </c>
      <c r="C11" s="18" t="s">
        <v>232</v>
      </c>
      <c r="D11" s="19" t="s">
        <v>233</v>
      </c>
      <c r="E11" s="20" t="s">
        <v>53</v>
      </c>
      <c r="F11" s="21" t="s">
        <v>234</v>
      </c>
      <c r="G11" s="18" t="s">
        <v>235</v>
      </c>
      <c r="H11" s="22">
        <v>10</v>
      </c>
      <c r="I11" s="22">
        <v>9</v>
      </c>
      <c r="J11" s="22" t="s">
        <v>29</v>
      </c>
      <c r="K11" s="22">
        <v>7</v>
      </c>
      <c r="L11" s="88"/>
      <c r="M11" s="88"/>
      <c r="N11" s="88"/>
      <c r="O11" s="89">
        <v>9</v>
      </c>
      <c r="P11" s="23">
        <f>ROUND(SUMPRODUCT(H11:O11,$H$10:$O$10)/100,1)</f>
        <v>8.6999999999999993</v>
      </c>
      <c r="Q11" s="24" t="str">
        <f t="shared" ref="Q11:Q42" si="0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A</v>
      </c>
      <c r="R11" s="24" t="str">
        <f t="shared" ref="R11:R42" si="1">IF($P11&lt;4,"Kém",IF(AND($P11&gt;=4,$P11&lt;=5.4),"Trung bình yếu",IF(AND($P11&gt;=5.5,$P11&lt;=6.9),"Trung bình",IF(AND($P11&gt;=7,$P11&lt;=8.4),"Khá",IF(AND($P11&gt;=8.5,$P11&lt;=10),"Giỏi","")))))</f>
        <v>Giỏi</v>
      </c>
      <c r="S11" s="85" t="str">
        <f t="shared" ref="S11:S38" si="2">+IF(OR($H11=0,$I11=0,$J11=0,$K11=0),"Không đủ ĐKDT","")</f>
        <v/>
      </c>
      <c r="T11" s="25">
        <v>303</v>
      </c>
      <c r="U11" s="3"/>
      <c r="V11" s="26"/>
      <c r="W11" s="77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</row>
    <row r="12" spans="2:38" ht="18.75" customHeight="1" x14ac:dyDescent="0.25">
      <c r="B12" s="27">
        <v>2</v>
      </c>
      <c r="C12" s="28" t="s">
        <v>236</v>
      </c>
      <c r="D12" s="29" t="s">
        <v>237</v>
      </c>
      <c r="E12" s="30" t="s">
        <v>53</v>
      </c>
      <c r="F12" s="31" t="s">
        <v>238</v>
      </c>
      <c r="G12" s="28" t="s">
        <v>121</v>
      </c>
      <c r="H12" s="32">
        <v>10</v>
      </c>
      <c r="I12" s="32">
        <v>10</v>
      </c>
      <c r="J12" s="32" t="s">
        <v>29</v>
      </c>
      <c r="K12" s="32">
        <v>9</v>
      </c>
      <c r="L12" s="33"/>
      <c r="M12" s="33"/>
      <c r="N12" s="33"/>
      <c r="O12" s="34">
        <v>9</v>
      </c>
      <c r="P12" s="35">
        <f>ROUND(SUMPRODUCT(H12:O12,$H$10:$O$10)/100,1)</f>
        <v>9.1999999999999993</v>
      </c>
      <c r="Q12" s="36" t="str">
        <f t="shared" si="0"/>
        <v>A+</v>
      </c>
      <c r="R12" s="37" t="str">
        <f t="shared" si="1"/>
        <v>Giỏi</v>
      </c>
      <c r="S12" s="38" t="str">
        <f t="shared" si="2"/>
        <v/>
      </c>
      <c r="T12" s="39">
        <v>303</v>
      </c>
      <c r="U12" s="3"/>
      <c r="V12" s="26"/>
      <c r="W12" s="77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6"/>
      <c r="Y12" s="76"/>
      <c r="Z12" s="76"/>
      <c r="AA12" s="68"/>
      <c r="AB12" s="68"/>
      <c r="AC12" s="68"/>
      <c r="AD12" s="68"/>
      <c r="AE12" s="67"/>
      <c r="AF12" s="68"/>
      <c r="AG12" s="68"/>
      <c r="AH12" s="68"/>
      <c r="AI12" s="68"/>
      <c r="AJ12" s="68"/>
      <c r="AK12" s="68"/>
      <c r="AL12" s="69"/>
    </row>
    <row r="13" spans="2:38" ht="18.75" customHeight="1" x14ac:dyDescent="0.25">
      <c r="B13" s="27">
        <v>3</v>
      </c>
      <c r="C13" s="28" t="s">
        <v>71</v>
      </c>
      <c r="D13" s="29" t="s">
        <v>72</v>
      </c>
      <c r="E13" s="30" t="s">
        <v>53</v>
      </c>
      <c r="F13" s="31" t="s">
        <v>73</v>
      </c>
      <c r="G13" s="28" t="s">
        <v>74</v>
      </c>
      <c r="H13" s="32">
        <v>10</v>
      </c>
      <c r="I13" s="32">
        <v>8</v>
      </c>
      <c r="J13" s="32" t="s">
        <v>29</v>
      </c>
      <c r="K13" s="32">
        <v>8</v>
      </c>
      <c r="L13" s="40"/>
      <c r="M13" s="40"/>
      <c r="N13" s="40"/>
      <c r="O13" s="34">
        <v>8</v>
      </c>
      <c r="P13" s="35">
        <f>ROUND(SUMPRODUCT(H13:O13,$H$10:$O$10)/100,1)</f>
        <v>8.1999999999999993</v>
      </c>
      <c r="Q13" s="36" t="str">
        <f t="shared" si="0"/>
        <v>B+</v>
      </c>
      <c r="R13" s="37" t="str">
        <f t="shared" si="1"/>
        <v>Khá</v>
      </c>
      <c r="S13" s="38" t="str">
        <f t="shared" si="2"/>
        <v/>
      </c>
      <c r="T13" s="39">
        <v>303</v>
      </c>
      <c r="U13" s="3"/>
      <c r="V13" s="26"/>
      <c r="W13" s="77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78"/>
      <c r="Y13" s="78"/>
      <c r="Z13" s="87"/>
      <c r="AA13" s="67"/>
      <c r="AB13" s="67"/>
      <c r="AC13" s="67"/>
      <c r="AD13" s="79"/>
      <c r="AE13" s="67"/>
      <c r="AF13" s="80"/>
      <c r="AG13" s="81"/>
      <c r="AH13" s="80"/>
      <c r="AI13" s="81"/>
      <c r="AJ13" s="80"/>
      <c r="AK13" s="67"/>
      <c r="AL13" s="79"/>
    </row>
    <row r="14" spans="2:38" ht="18.75" customHeight="1" x14ac:dyDescent="0.25">
      <c r="B14" s="27">
        <v>4</v>
      </c>
      <c r="C14" s="28" t="s">
        <v>239</v>
      </c>
      <c r="D14" s="29" t="s">
        <v>240</v>
      </c>
      <c r="E14" s="30" t="s">
        <v>53</v>
      </c>
      <c r="F14" s="31" t="s">
        <v>241</v>
      </c>
      <c r="G14" s="28" t="s">
        <v>162</v>
      </c>
      <c r="H14" s="32">
        <v>10</v>
      </c>
      <c r="I14" s="32">
        <v>10</v>
      </c>
      <c r="J14" s="32" t="s">
        <v>29</v>
      </c>
      <c r="K14" s="32">
        <v>9</v>
      </c>
      <c r="L14" s="40"/>
      <c r="M14" s="40"/>
      <c r="N14" s="40"/>
      <c r="O14" s="34">
        <v>9</v>
      </c>
      <c r="P14" s="35">
        <f>ROUND(SUMPRODUCT(H14:O14,$H$10:$O$10)/100,1)</f>
        <v>9.1999999999999993</v>
      </c>
      <c r="Q14" s="36" t="str">
        <f t="shared" si="0"/>
        <v>A+</v>
      </c>
      <c r="R14" s="37" t="str">
        <f t="shared" si="1"/>
        <v>Giỏi</v>
      </c>
      <c r="S14" s="38" t="str">
        <f t="shared" si="2"/>
        <v/>
      </c>
      <c r="T14" s="39">
        <v>303</v>
      </c>
      <c r="U14" s="3"/>
      <c r="V14" s="26"/>
      <c r="W14" s="77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</row>
    <row r="15" spans="2:38" ht="18.75" customHeight="1" x14ac:dyDescent="0.25">
      <c r="B15" s="27">
        <v>5</v>
      </c>
      <c r="C15" s="28" t="s">
        <v>76</v>
      </c>
      <c r="D15" s="29" t="s">
        <v>77</v>
      </c>
      <c r="E15" s="30" t="s">
        <v>53</v>
      </c>
      <c r="F15" s="31" t="s">
        <v>78</v>
      </c>
      <c r="G15" s="28" t="s">
        <v>74</v>
      </c>
      <c r="H15" s="32">
        <v>10</v>
      </c>
      <c r="I15" s="32">
        <v>9</v>
      </c>
      <c r="J15" s="32" t="s">
        <v>29</v>
      </c>
      <c r="K15" s="32">
        <v>9</v>
      </c>
      <c r="L15" s="40"/>
      <c r="M15" s="40"/>
      <c r="N15" s="40"/>
      <c r="O15" s="34">
        <v>9</v>
      </c>
      <c r="P15" s="35">
        <f>ROUND(SUMPRODUCT(H15:O15,$H$10:$O$10)/100,1)</f>
        <v>9.1</v>
      </c>
      <c r="Q15" s="36" t="str">
        <f t="shared" si="0"/>
        <v>A+</v>
      </c>
      <c r="R15" s="37" t="str">
        <f t="shared" si="1"/>
        <v>Giỏi</v>
      </c>
      <c r="S15" s="38" t="str">
        <f t="shared" si="2"/>
        <v/>
      </c>
      <c r="T15" s="39">
        <v>303</v>
      </c>
      <c r="U15" s="3"/>
      <c r="V15" s="26"/>
      <c r="W15" s="77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</row>
    <row r="16" spans="2:38" ht="18.75" customHeight="1" x14ac:dyDescent="0.25">
      <c r="B16" s="27">
        <v>6</v>
      </c>
      <c r="C16" s="28" t="s">
        <v>242</v>
      </c>
      <c r="D16" s="29" t="s">
        <v>243</v>
      </c>
      <c r="E16" s="30" t="s">
        <v>91</v>
      </c>
      <c r="F16" s="31" t="s">
        <v>244</v>
      </c>
      <c r="G16" s="28" t="s">
        <v>162</v>
      </c>
      <c r="H16" s="32">
        <v>10</v>
      </c>
      <c r="I16" s="32">
        <v>10</v>
      </c>
      <c r="J16" s="32" t="s">
        <v>29</v>
      </c>
      <c r="K16" s="32">
        <v>9</v>
      </c>
      <c r="L16" s="40"/>
      <c r="M16" s="40"/>
      <c r="N16" s="40"/>
      <c r="O16" s="34">
        <v>10</v>
      </c>
      <c r="P16" s="35">
        <f>ROUND(SUMPRODUCT(H16:O16,$H$10:$O$10)/100,1)</f>
        <v>9.8000000000000007</v>
      </c>
      <c r="Q16" s="36" t="str">
        <f t="shared" si="0"/>
        <v>A+</v>
      </c>
      <c r="R16" s="37" t="str">
        <f t="shared" si="1"/>
        <v>Giỏi</v>
      </c>
      <c r="S16" s="38" t="str">
        <f t="shared" si="2"/>
        <v/>
      </c>
      <c r="T16" s="39">
        <v>303</v>
      </c>
      <c r="U16" s="3"/>
      <c r="V16" s="26"/>
      <c r="W16" s="77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</row>
    <row r="17" spans="2:38" ht="18.75" customHeight="1" x14ac:dyDescent="0.25">
      <c r="B17" s="27">
        <v>7</v>
      </c>
      <c r="C17" s="28" t="s">
        <v>92</v>
      </c>
      <c r="D17" s="29" t="s">
        <v>93</v>
      </c>
      <c r="E17" s="30" t="s">
        <v>91</v>
      </c>
      <c r="F17" s="31" t="s">
        <v>94</v>
      </c>
      <c r="G17" s="28" t="s">
        <v>75</v>
      </c>
      <c r="H17" s="32">
        <v>10</v>
      </c>
      <c r="I17" s="32">
        <v>9</v>
      </c>
      <c r="J17" s="32" t="s">
        <v>29</v>
      </c>
      <c r="K17" s="32">
        <v>8</v>
      </c>
      <c r="L17" s="40"/>
      <c r="M17" s="40"/>
      <c r="N17" s="40"/>
      <c r="O17" s="34">
        <v>9</v>
      </c>
      <c r="P17" s="35">
        <f>ROUND(SUMPRODUCT(H17:O17,$H$10:$O$10)/100,1)</f>
        <v>8.9</v>
      </c>
      <c r="Q17" s="36" t="str">
        <f t="shared" si="0"/>
        <v>A</v>
      </c>
      <c r="R17" s="37" t="str">
        <f t="shared" si="1"/>
        <v>Giỏi</v>
      </c>
      <c r="S17" s="38" t="str">
        <f t="shared" si="2"/>
        <v/>
      </c>
      <c r="T17" s="39">
        <v>303</v>
      </c>
      <c r="U17" s="3"/>
      <c r="V17" s="26"/>
      <c r="W17" s="77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</row>
    <row r="18" spans="2:38" ht="18.75" customHeight="1" x14ac:dyDescent="0.25">
      <c r="B18" s="27">
        <v>8</v>
      </c>
      <c r="C18" s="28" t="s">
        <v>245</v>
      </c>
      <c r="D18" s="29" t="s">
        <v>246</v>
      </c>
      <c r="E18" s="30" t="s">
        <v>247</v>
      </c>
      <c r="F18" s="31" t="s">
        <v>248</v>
      </c>
      <c r="G18" s="28" t="s">
        <v>208</v>
      </c>
      <c r="H18" s="32">
        <v>0</v>
      </c>
      <c r="I18" s="32">
        <v>0</v>
      </c>
      <c r="J18" s="32" t="s">
        <v>29</v>
      </c>
      <c r="K18" s="32">
        <v>0</v>
      </c>
      <c r="L18" s="40"/>
      <c r="M18" s="40"/>
      <c r="N18" s="40"/>
      <c r="O18" s="34">
        <v>0</v>
      </c>
      <c r="P18" s="35">
        <f>ROUND(SUMPRODUCT(H18:O18,$H$10:$O$10)/100,1)</f>
        <v>0</v>
      </c>
      <c r="Q18" s="36" t="str">
        <f t="shared" si="0"/>
        <v>F</v>
      </c>
      <c r="R18" s="37" t="str">
        <f t="shared" si="1"/>
        <v>Kém</v>
      </c>
      <c r="S18" s="38" t="str">
        <f t="shared" si="2"/>
        <v>Không đủ ĐKDT</v>
      </c>
      <c r="T18" s="39">
        <v>303</v>
      </c>
      <c r="U18" s="3"/>
      <c r="V18" s="26"/>
      <c r="W18" s="77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Học lại</v>
      </c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</row>
    <row r="19" spans="2:38" ht="18.75" customHeight="1" x14ac:dyDescent="0.25">
      <c r="B19" s="27">
        <v>9</v>
      </c>
      <c r="C19" s="28" t="s">
        <v>249</v>
      </c>
      <c r="D19" s="29" t="s">
        <v>250</v>
      </c>
      <c r="E19" s="30" t="s">
        <v>251</v>
      </c>
      <c r="F19" s="31" t="s">
        <v>252</v>
      </c>
      <c r="G19" s="28" t="s">
        <v>235</v>
      </c>
      <c r="H19" s="32">
        <v>6</v>
      </c>
      <c r="I19" s="32">
        <v>6</v>
      </c>
      <c r="J19" s="32" t="s">
        <v>29</v>
      </c>
      <c r="K19" s="32">
        <v>6</v>
      </c>
      <c r="L19" s="40"/>
      <c r="M19" s="40"/>
      <c r="N19" s="40"/>
      <c r="O19" s="34">
        <v>5</v>
      </c>
      <c r="P19" s="35">
        <f>ROUND(SUMPRODUCT(H19:O19,$H$10:$O$10)/100,1)</f>
        <v>5.4</v>
      </c>
      <c r="Q19" s="36" t="str">
        <f t="shared" si="0"/>
        <v>D+</v>
      </c>
      <c r="R19" s="37" t="str">
        <f t="shared" si="1"/>
        <v>Trung bình yếu</v>
      </c>
      <c r="S19" s="38" t="str">
        <f t="shared" si="2"/>
        <v/>
      </c>
      <c r="T19" s="39">
        <v>303</v>
      </c>
      <c r="U19" s="3"/>
      <c r="V19" s="26"/>
      <c r="W19" s="77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</row>
    <row r="20" spans="2:38" ht="18.75" customHeight="1" x14ac:dyDescent="0.25">
      <c r="B20" s="27">
        <v>10</v>
      </c>
      <c r="C20" s="28" t="s">
        <v>97</v>
      </c>
      <c r="D20" s="29" t="s">
        <v>98</v>
      </c>
      <c r="E20" s="30" t="s">
        <v>55</v>
      </c>
      <c r="F20" s="31" t="s">
        <v>99</v>
      </c>
      <c r="G20" s="28" t="s">
        <v>74</v>
      </c>
      <c r="H20" s="32">
        <v>10</v>
      </c>
      <c r="I20" s="32">
        <v>9</v>
      </c>
      <c r="J20" s="32" t="s">
        <v>29</v>
      </c>
      <c r="K20" s="32">
        <v>8</v>
      </c>
      <c r="L20" s="40"/>
      <c r="M20" s="40"/>
      <c r="N20" s="40"/>
      <c r="O20" s="34">
        <v>8</v>
      </c>
      <c r="P20" s="35">
        <f>ROUND(SUMPRODUCT(H20:O20,$H$10:$O$10)/100,1)</f>
        <v>8.3000000000000007</v>
      </c>
      <c r="Q20" s="36" t="str">
        <f t="shared" si="0"/>
        <v>B+</v>
      </c>
      <c r="R20" s="37" t="str">
        <f t="shared" si="1"/>
        <v>Khá</v>
      </c>
      <c r="S20" s="38" t="str">
        <f t="shared" si="2"/>
        <v/>
      </c>
      <c r="T20" s="39">
        <v>303</v>
      </c>
      <c r="U20" s="3"/>
      <c r="V20" s="26"/>
      <c r="W20" s="77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</row>
    <row r="21" spans="2:38" ht="18.75" customHeight="1" x14ac:dyDescent="0.25">
      <c r="B21" s="27">
        <v>11</v>
      </c>
      <c r="C21" s="28" t="s">
        <v>253</v>
      </c>
      <c r="D21" s="29" t="s">
        <v>254</v>
      </c>
      <c r="E21" s="30" t="s">
        <v>55</v>
      </c>
      <c r="F21" s="31" t="s">
        <v>255</v>
      </c>
      <c r="G21" s="28" t="s">
        <v>227</v>
      </c>
      <c r="H21" s="32">
        <v>5</v>
      </c>
      <c r="I21" s="32">
        <v>6</v>
      </c>
      <c r="J21" s="32" t="s">
        <v>29</v>
      </c>
      <c r="K21" s="32">
        <v>4</v>
      </c>
      <c r="L21" s="40"/>
      <c r="M21" s="40"/>
      <c r="N21" s="40"/>
      <c r="O21" s="34">
        <v>7</v>
      </c>
      <c r="P21" s="35">
        <f>ROUND(SUMPRODUCT(H21:O21,$H$10:$O$10)/100,1)</f>
        <v>6.1</v>
      </c>
      <c r="Q21" s="36" t="str">
        <f t="shared" si="0"/>
        <v>C</v>
      </c>
      <c r="R21" s="37" t="str">
        <f t="shared" si="1"/>
        <v>Trung bình</v>
      </c>
      <c r="S21" s="38" t="str">
        <f t="shared" si="2"/>
        <v/>
      </c>
      <c r="T21" s="39">
        <v>303</v>
      </c>
      <c r="U21" s="3"/>
      <c r="V21" s="26"/>
      <c r="W21" s="77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</row>
    <row r="22" spans="2:38" ht="18.75" customHeight="1" x14ac:dyDescent="0.25">
      <c r="B22" s="27">
        <v>12</v>
      </c>
      <c r="C22" s="28" t="s">
        <v>256</v>
      </c>
      <c r="D22" s="29" t="s">
        <v>257</v>
      </c>
      <c r="E22" s="30" t="s">
        <v>147</v>
      </c>
      <c r="F22" s="31" t="s">
        <v>258</v>
      </c>
      <c r="G22" s="28" t="s">
        <v>149</v>
      </c>
      <c r="H22" s="32">
        <v>10</v>
      </c>
      <c r="I22" s="32">
        <v>8</v>
      </c>
      <c r="J22" s="32" t="s">
        <v>29</v>
      </c>
      <c r="K22" s="32">
        <v>8</v>
      </c>
      <c r="L22" s="40"/>
      <c r="M22" s="40"/>
      <c r="N22" s="40"/>
      <c r="O22" s="34">
        <v>8</v>
      </c>
      <c r="P22" s="35">
        <f>ROUND(SUMPRODUCT(H22:O22,$H$10:$O$10)/100,1)</f>
        <v>8.1999999999999993</v>
      </c>
      <c r="Q22" s="36" t="str">
        <f t="shared" si="0"/>
        <v>B+</v>
      </c>
      <c r="R22" s="37" t="str">
        <f t="shared" si="1"/>
        <v>Khá</v>
      </c>
      <c r="S22" s="38" t="str">
        <f t="shared" si="2"/>
        <v/>
      </c>
      <c r="T22" s="39">
        <v>303</v>
      </c>
      <c r="U22" s="3"/>
      <c r="V22" s="26"/>
      <c r="W22" s="77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</row>
    <row r="23" spans="2:38" ht="18.75" customHeight="1" x14ac:dyDescent="0.25">
      <c r="B23" s="27">
        <v>13</v>
      </c>
      <c r="C23" s="28" t="s">
        <v>259</v>
      </c>
      <c r="D23" s="29" t="s">
        <v>260</v>
      </c>
      <c r="E23" s="30" t="s">
        <v>261</v>
      </c>
      <c r="F23" s="31" t="s">
        <v>262</v>
      </c>
      <c r="G23" s="28" t="s">
        <v>263</v>
      </c>
      <c r="H23" s="32">
        <v>8</v>
      </c>
      <c r="I23" s="32">
        <v>6</v>
      </c>
      <c r="J23" s="32" t="s">
        <v>29</v>
      </c>
      <c r="K23" s="32">
        <v>7</v>
      </c>
      <c r="L23" s="40"/>
      <c r="M23" s="40"/>
      <c r="N23" s="40"/>
      <c r="O23" s="34">
        <v>8</v>
      </c>
      <c r="P23" s="35">
        <f>ROUND(SUMPRODUCT(H23:O23,$H$10:$O$10)/100,1)</f>
        <v>7.6</v>
      </c>
      <c r="Q23" s="36" t="str">
        <f t="shared" si="0"/>
        <v>B</v>
      </c>
      <c r="R23" s="37" t="str">
        <f t="shared" si="1"/>
        <v>Khá</v>
      </c>
      <c r="S23" s="38" t="str">
        <f t="shared" si="2"/>
        <v/>
      </c>
      <c r="T23" s="39">
        <v>303</v>
      </c>
      <c r="U23" s="3"/>
      <c r="V23" s="26"/>
      <c r="W23" s="77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</row>
    <row r="24" spans="2:38" ht="18.75" customHeight="1" x14ac:dyDescent="0.25">
      <c r="B24" s="27">
        <v>14</v>
      </c>
      <c r="C24" s="28" t="s">
        <v>264</v>
      </c>
      <c r="D24" s="29" t="s">
        <v>265</v>
      </c>
      <c r="E24" s="30" t="s">
        <v>261</v>
      </c>
      <c r="F24" s="31" t="s">
        <v>266</v>
      </c>
      <c r="G24" s="28" t="s">
        <v>167</v>
      </c>
      <c r="H24" s="32">
        <v>10</v>
      </c>
      <c r="I24" s="32">
        <v>9</v>
      </c>
      <c r="J24" s="32" t="s">
        <v>29</v>
      </c>
      <c r="K24" s="32">
        <v>8</v>
      </c>
      <c r="L24" s="40"/>
      <c r="M24" s="40"/>
      <c r="N24" s="40"/>
      <c r="O24" s="34">
        <v>8</v>
      </c>
      <c r="P24" s="35">
        <f>ROUND(SUMPRODUCT(H24:O24,$H$10:$O$10)/100,1)</f>
        <v>8.3000000000000007</v>
      </c>
      <c r="Q24" s="36" t="str">
        <f t="shared" si="0"/>
        <v>B+</v>
      </c>
      <c r="R24" s="37" t="str">
        <f t="shared" si="1"/>
        <v>Khá</v>
      </c>
      <c r="S24" s="38" t="str">
        <f t="shared" si="2"/>
        <v/>
      </c>
      <c r="T24" s="39">
        <v>303</v>
      </c>
      <c r="U24" s="3"/>
      <c r="V24" s="26"/>
      <c r="W24" s="77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</row>
    <row r="25" spans="2:38" ht="18.75" customHeight="1" x14ac:dyDescent="0.25">
      <c r="B25" s="27">
        <v>15</v>
      </c>
      <c r="C25" s="28" t="s">
        <v>267</v>
      </c>
      <c r="D25" s="29" t="s">
        <v>268</v>
      </c>
      <c r="E25" s="30" t="s">
        <v>56</v>
      </c>
      <c r="F25" s="31" t="s">
        <v>269</v>
      </c>
      <c r="G25" s="28" t="s">
        <v>270</v>
      </c>
      <c r="H25" s="32">
        <v>0</v>
      </c>
      <c r="I25" s="32">
        <v>0</v>
      </c>
      <c r="J25" s="32" t="s">
        <v>29</v>
      </c>
      <c r="K25" s="32">
        <v>0</v>
      </c>
      <c r="L25" s="40"/>
      <c r="M25" s="40"/>
      <c r="N25" s="40"/>
      <c r="O25" s="34">
        <v>0</v>
      </c>
      <c r="P25" s="35">
        <f>ROUND(SUMPRODUCT(H25:O25,$H$10:$O$10)/100,1)</f>
        <v>0</v>
      </c>
      <c r="Q25" s="36" t="str">
        <f t="shared" si="0"/>
        <v>F</v>
      </c>
      <c r="R25" s="37" t="str">
        <f t="shared" si="1"/>
        <v>Kém</v>
      </c>
      <c r="S25" s="38" t="str">
        <f t="shared" si="2"/>
        <v>Không đủ ĐKDT</v>
      </c>
      <c r="T25" s="39">
        <v>303</v>
      </c>
      <c r="U25" s="3"/>
      <c r="V25" s="26"/>
      <c r="W25" s="77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Học lại</v>
      </c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</row>
    <row r="26" spans="2:38" ht="18.75" customHeight="1" x14ac:dyDescent="0.25">
      <c r="B26" s="27">
        <v>16</v>
      </c>
      <c r="C26" s="28" t="s">
        <v>271</v>
      </c>
      <c r="D26" s="29" t="s">
        <v>57</v>
      </c>
      <c r="E26" s="30" t="s">
        <v>81</v>
      </c>
      <c r="F26" s="31" t="s">
        <v>272</v>
      </c>
      <c r="G26" s="28" t="s">
        <v>227</v>
      </c>
      <c r="H26" s="32">
        <v>10</v>
      </c>
      <c r="I26" s="32">
        <v>9</v>
      </c>
      <c r="J26" s="32" t="s">
        <v>29</v>
      </c>
      <c r="K26" s="32">
        <v>8</v>
      </c>
      <c r="L26" s="40"/>
      <c r="M26" s="40"/>
      <c r="N26" s="40"/>
      <c r="O26" s="34">
        <v>8</v>
      </c>
      <c r="P26" s="35">
        <f>ROUND(SUMPRODUCT(H26:O26,$H$10:$O$10)/100,1)</f>
        <v>8.3000000000000007</v>
      </c>
      <c r="Q26" s="36" t="str">
        <f t="shared" si="0"/>
        <v>B+</v>
      </c>
      <c r="R26" s="37" t="str">
        <f t="shared" si="1"/>
        <v>Khá</v>
      </c>
      <c r="S26" s="38" t="str">
        <f t="shared" si="2"/>
        <v/>
      </c>
      <c r="T26" s="39">
        <v>303</v>
      </c>
      <c r="U26" s="3"/>
      <c r="V26" s="26"/>
      <c r="W26" s="77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</row>
    <row r="27" spans="2:38" ht="18.75" customHeight="1" x14ac:dyDescent="0.25">
      <c r="B27" s="27">
        <v>17</v>
      </c>
      <c r="C27" s="28" t="s">
        <v>273</v>
      </c>
      <c r="D27" s="29" t="s">
        <v>57</v>
      </c>
      <c r="E27" s="30" t="s">
        <v>59</v>
      </c>
      <c r="F27" s="31" t="s">
        <v>274</v>
      </c>
      <c r="G27" s="28" t="s">
        <v>235</v>
      </c>
      <c r="H27" s="32">
        <v>9</v>
      </c>
      <c r="I27" s="32">
        <v>6</v>
      </c>
      <c r="J27" s="32" t="s">
        <v>29</v>
      </c>
      <c r="K27" s="32">
        <v>7</v>
      </c>
      <c r="L27" s="40"/>
      <c r="M27" s="40"/>
      <c r="N27" s="40"/>
      <c r="O27" s="34">
        <v>4</v>
      </c>
      <c r="P27" s="35">
        <f>ROUND(SUMPRODUCT(H27:O27,$H$10:$O$10)/100,1)</f>
        <v>5.3</v>
      </c>
      <c r="Q27" s="36" t="str">
        <f t="shared" si="0"/>
        <v>D+</v>
      </c>
      <c r="R27" s="37" t="str">
        <f t="shared" si="1"/>
        <v>Trung bình yếu</v>
      </c>
      <c r="S27" s="38" t="str">
        <f t="shared" si="2"/>
        <v/>
      </c>
      <c r="T27" s="39">
        <v>303</v>
      </c>
      <c r="U27" s="3"/>
      <c r="V27" s="26"/>
      <c r="W27" s="77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</row>
    <row r="28" spans="2:38" ht="18.75" customHeight="1" x14ac:dyDescent="0.25">
      <c r="B28" s="27">
        <v>18</v>
      </c>
      <c r="C28" s="28" t="s">
        <v>275</v>
      </c>
      <c r="D28" s="29" t="s">
        <v>276</v>
      </c>
      <c r="E28" s="30" t="s">
        <v>277</v>
      </c>
      <c r="F28" s="31" t="s">
        <v>278</v>
      </c>
      <c r="G28" s="28" t="s">
        <v>279</v>
      </c>
      <c r="H28" s="32">
        <v>6</v>
      </c>
      <c r="I28" s="32">
        <v>6</v>
      </c>
      <c r="J28" s="32" t="s">
        <v>29</v>
      </c>
      <c r="K28" s="32">
        <v>7</v>
      </c>
      <c r="L28" s="40"/>
      <c r="M28" s="40"/>
      <c r="N28" s="40"/>
      <c r="O28" s="34">
        <v>6</v>
      </c>
      <c r="P28" s="35">
        <f>ROUND(SUMPRODUCT(H28:O28,$H$10:$O$10)/100,1)</f>
        <v>6.2</v>
      </c>
      <c r="Q28" s="36" t="str">
        <f t="shared" si="0"/>
        <v>C</v>
      </c>
      <c r="R28" s="37" t="str">
        <f t="shared" si="1"/>
        <v>Trung bình</v>
      </c>
      <c r="S28" s="38" t="str">
        <f t="shared" si="2"/>
        <v/>
      </c>
      <c r="T28" s="39">
        <v>303</v>
      </c>
      <c r="U28" s="3"/>
      <c r="V28" s="26"/>
      <c r="W28" s="77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</row>
    <row r="29" spans="2:38" ht="18.75" customHeight="1" x14ac:dyDescent="0.25">
      <c r="B29" s="27">
        <v>19</v>
      </c>
      <c r="C29" s="28" t="s">
        <v>280</v>
      </c>
      <c r="D29" s="29" t="s">
        <v>281</v>
      </c>
      <c r="E29" s="30" t="s">
        <v>282</v>
      </c>
      <c r="F29" s="31" t="s">
        <v>252</v>
      </c>
      <c r="G29" s="28" t="s">
        <v>149</v>
      </c>
      <c r="H29" s="32">
        <v>7</v>
      </c>
      <c r="I29" s="32">
        <v>6</v>
      </c>
      <c r="J29" s="32" t="s">
        <v>29</v>
      </c>
      <c r="K29" s="32">
        <v>5</v>
      </c>
      <c r="L29" s="40"/>
      <c r="M29" s="40"/>
      <c r="N29" s="40"/>
      <c r="O29" s="34">
        <v>5</v>
      </c>
      <c r="P29" s="35">
        <f>ROUND(SUMPRODUCT(H29:O29,$H$10:$O$10)/100,1)</f>
        <v>5.3</v>
      </c>
      <c r="Q29" s="36" t="str">
        <f t="shared" si="0"/>
        <v>D+</v>
      </c>
      <c r="R29" s="37" t="str">
        <f t="shared" si="1"/>
        <v>Trung bình yếu</v>
      </c>
      <c r="S29" s="38" t="str">
        <f t="shared" si="2"/>
        <v/>
      </c>
      <c r="T29" s="39">
        <v>303</v>
      </c>
      <c r="U29" s="3"/>
      <c r="V29" s="26"/>
      <c r="W29" s="77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</row>
    <row r="30" spans="2:38" ht="18.75" customHeight="1" x14ac:dyDescent="0.25">
      <c r="B30" s="27">
        <v>20</v>
      </c>
      <c r="C30" s="28" t="s">
        <v>283</v>
      </c>
      <c r="D30" s="29" t="s">
        <v>284</v>
      </c>
      <c r="E30" s="30" t="s">
        <v>103</v>
      </c>
      <c r="F30" s="31" t="s">
        <v>285</v>
      </c>
      <c r="G30" s="28" t="s">
        <v>162</v>
      </c>
      <c r="H30" s="32">
        <v>10</v>
      </c>
      <c r="I30" s="32">
        <v>8</v>
      </c>
      <c r="J30" s="32" t="s">
        <v>29</v>
      </c>
      <c r="K30" s="32">
        <v>9</v>
      </c>
      <c r="L30" s="40"/>
      <c r="M30" s="40"/>
      <c r="N30" s="40"/>
      <c r="O30" s="34">
        <v>9</v>
      </c>
      <c r="P30" s="35">
        <f>ROUND(SUMPRODUCT(H30:O30,$H$10:$O$10)/100,1)</f>
        <v>9</v>
      </c>
      <c r="Q30" s="36" t="str">
        <f t="shared" si="0"/>
        <v>A+</v>
      </c>
      <c r="R30" s="37" t="str">
        <f t="shared" si="1"/>
        <v>Giỏi</v>
      </c>
      <c r="S30" s="38" t="str">
        <f t="shared" si="2"/>
        <v/>
      </c>
      <c r="T30" s="39">
        <v>303</v>
      </c>
      <c r="U30" s="3"/>
      <c r="V30" s="26"/>
      <c r="W30" s="77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</row>
    <row r="31" spans="2:38" ht="18.75" customHeight="1" x14ac:dyDescent="0.25">
      <c r="B31" s="27">
        <v>21</v>
      </c>
      <c r="C31" s="28" t="s">
        <v>286</v>
      </c>
      <c r="D31" s="29" t="s">
        <v>57</v>
      </c>
      <c r="E31" s="30" t="s">
        <v>103</v>
      </c>
      <c r="F31" s="31" t="s">
        <v>287</v>
      </c>
      <c r="G31" s="28" t="s">
        <v>149</v>
      </c>
      <c r="H31" s="32">
        <v>0</v>
      </c>
      <c r="I31" s="32">
        <v>0</v>
      </c>
      <c r="J31" s="32" t="s">
        <v>29</v>
      </c>
      <c r="K31" s="32">
        <v>0</v>
      </c>
      <c r="L31" s="40"/>
      <c r="M31" s="40"/>
      <c r="N31" s="40"/>
      <c r="O31" s="34">
        <v>0</v>
      </c>
      <c r="P31" s="35">
        <f>ROUND(SUMPRODUCT(H31:O31,$H$10:$O$10)/100,1)</f>
        <v>0</v>
      </c>
      <c r="Q31" s="36" t="str">
        <f t="shared" si="0"/>
        <v>F</v>
      </c>
      <c r="R31" s="37" t="str">
        <f t="shared" si="1"/>
        <v>Kém</v>
      </c>
      <c r="S31" s="38" t="str">
        <f t="shared" si="2"/>
        <v>Không đủ ĐKDT</v>
      </c>
      <c r="T31" s="39">
        <v>303</v>
      </c>
      <c r="U31" s="3"/>
      <c r="V31" s="26"/>
      <c r="W31" s="77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Học lại</v>
      </c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</row>
    <row r="32" spans="2:38" ht="18.75" customHeight="1" x14ac:dyDescent="0.25">
      <c r="B32" s="27">
        <v>22</v>
      </c>
      <c r="C32" s="28" t="s">
        <v>288</v>
      </c>
      <c r="D32" s="29" t="s">
        <v>57</v>
      </c>
      <c r="E32" s="30" t="s">
        <v>103</v>
      </c>
      <c r="F32" s="31" t="s">
        <v>289</v>
      </c>
      <c r="G32" s="28" t="s">
        <v>132</v>
      </c>
      <c r="H32" s="32">
        <v>0</v>
      </c>
      <c r="I32" s="32">
        <v>0</v>
      </c>
      <c r="J32" s="32" t="s">
        <v>29</v>
      </c>
      <c r="K32" s="32">
        <v>0</v>
      </c>
      <c r="L32" s="40"/>
      <c r="M32" s="40"/>
      <c r="N32" s="40"/>
      <c r="O32" s="34">
        <v>0</v>
      </c>
      <c r="P32" s="35">
        <f>ROUND(SUMPRODUCT(H32:O32,$H$10:$O$10)/100,1)</f>
        <v>0</v>
      </c>
      <c r="Q32" s="36" t="str">
        <f t="shared" si="0"/>
        <v>F</v>
      </c>
      <c r="R32" s="37" t="str">
        <f t="shared" si="1"/>
        <v>Kém</v>
      </c>
      <c r="S32" s="38" t="str">
        <f t="shared" si="2"/>
        <v>Không đủ ĐKDT</v>
      </c>
      <c r="T32" s="39">
        <v>303</v>
      </c>
      <c r="U32" s="3"/>
      <c r="V32" s="26"/>
      <c r="W32" s="77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Học lại</v>
      </c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</row>
    <row r="33" spans="2:38" ht="18.75" customHeight="1" x14ac:dyDescent="0.25">
      <c r="B33" s="27">
        <v>23</v>
      </c>
      <c r="C33" s="28" t="s">
        <v>290</v>
      </c>
      <c r="D33" s="29" t="s">
        <v>291</v>
      </c>
      <c r="E33" s="30" t="s">
        <v>103</v>
      </c>
      <c r="F33" s="31" t="s">
        <v>292</v>
      </c>
      <c r="G33" s="28" t="s">
        <v>149</v>
      </c>
      <c r="H33" s="32">
        <v>6</v>
      </c>
      <c r="I33" s="32">
        <v>6</v>
      </c>
      <c r="J33" s="32" t="s">
        <v>29</v>
      </c>
      <c r="K33" s="32">
        <v>6</v>
      </c>
      <c r="L33" s="40"/>
      <c r="M33" s="40"/>
      <c r="N33" s="40"/>
      <c r="O33" s="34">
        <v>5</v>
      </c>
      <c r="P33" s="35">
        <f>ROUND(SUMPRODUCT(H33:O33,$H$10:$O$10)/100,1)</f>
        <v>5.4</v>
      </c>
      <c r="Q33" s="36" t="str">
        <f t="shared" si="0"/>
        <v>D+</v>
      </c>
      <c r="R33" s="37" t="str">
        <f t="shared" si="1"/>
        <v>Trung bình yếu</v>
      </c>
      <c r="S33" s="38" t="str">
        <f t="shared" si="2"/>
        <v/>
      </c>
      <c r="T33" s="39">
        <v>303</v>
      </c>
      <c r="U33" s="3"/>
      <c r="V33" s="26"/>
      <c r="W33" s="77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</row>
    <row r="34" spans="2:38" ht="18.75" customHeight="1" x14ac:dyDescent="0.25">
      <c r="B34" s="27">
        <v>24</v>
      </c>
      <c r="C34" s="28" t="s">
        <v>293</v>
      </c>
      <c r="D34" s="29" t="s">
        <v>89</v>
      </c>
      <c r="E34" s="30" t="s">
        <v>67</v>
      </c>
      <c r="F34" s="31" t="s">
        <v>294</v>
      </c>
      <c r="G34" s="28" t="s">
        <v>235</v>
      </c>
      <c r="H34" s="32">
        <v>10</v>
      </c>
      <c r="I34" s="32">
        <v>9</v>
      </c>
      <c r="J34" s="32" t="s">
        <v>29</v>
      </c>
      <c r="K34" s="32">
        <v>8</v>
      </c>
      <c r="L34" s="40"/>
      <c r="M34" s="40"/>
      <c r="N34" s="40"/>
      <c r="O34" s="34">
        <v>8</v>
      </c>
      <c r="P34" s="35">
        <f>ROUND(SUMPRODUCT(H34:O34,$H$10:$O$10)/100,1)</f>
        <v>8.3000000000000007</v>
      </c>
      <c r="Q34" s="36" t="str">
        <f t="shared" si="0"/>
        <v>B+</v>
      </c>
      <c r="R34" s="37" t="str">
        <f t="shared" si="1"/>
        <v>Khá</v>
      </c>
      <c r="S34" s="38" t="str">
        <f t="shared" si="2"/>
        <v/>
      </c>
      <c r="T34" s="39">
        <v>303</v>
      </c>
      <c r="U34" s="3"/>
      <c r="V34" s="26"/>
      <c r="W34" s="77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</row>
    <row r="35" spans="2:38" ht="18.75" customHeight="1" x14ac:dyDescent="0.25">
      <c r="B35" s="27">
        <v>25</v>
      </c>
      <c r="C35" s="28" t="s">
        <v>295</v>
      </c>
      <c r="D35" s="29" t="s">
        <v>296</v>
      </c>
      <c r="E35" s="30" t="s">
        <v>67</v>
      </c>
      <c r="F35" s="31" t="s">
        <v>297</v>
      </c>
      <c r="G35" s="28" t="s">
        <v>235</v>
      </c>
      <c r="H35" s="32">
        <v>10</v>
      </c>
      <c r="I35" s="32">
        <v>9</v>
      </c>
      <c r="J35" s="32" t="s">
        <v>29</v>
      </c>
      <c r="K35" s="32">
        <v>8</v>
      </c>
      <c r="L35" s="40"/>
      <c r="M35" s="40"/>
      <c r="N35" s="40"/>
      <c r="O35" s="34">
        <v>9</v>
      </c>
      <c r="P35" s="35">
        <f>ROUND(SUMPRODUCT(H35:O35,$H$10:$O$10)/100,1)</f>
        <v>8.9</v>
      </c>
      <c r="Q35" s="36" t="str">
        <f t="shared" si="0"/>
        <v>A</v>
      </c>
      <c r="R35" s="37" t="str">
        <f t="shared" si="1"/>
        <v>Giỏi</v>
      </c>
      <c r="S35" s="38" t="str">
        <f t="shared" si="2"/>
        <v/>
      </c>
      <c r="T35" s="39">
        <v>303</v>
      </c>
      <c r="U35" s="3"/>
      <c r="V35" s="26"/>
      <c r="W35" s="77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</row>
    <row r="36" spans="2:38" ht="18.75" customHeight="1" x14ac:dyDescent="0.25">
      <c r="B36" s="27">
        <v>26</v>
      </c>
      <c r="C36" s="28" t="s">
        <v>298</v>
      </c>
      <c r="D36" s="29" t="s">
        <v>299</v>
      </c>
      <c r="E36" s="30" t="s">
        <v>300</v>
      </c>
      <c r="F36" s="31" t="s">
        <v>301</v>
      </c>
      <c r="G36" s="28" t="s">
        <v>235</v>
      </c>
      <c r="H36" s="32">
        <v>9</v>
      </c>
      <c r="I36" s="32">
        <v>6</v>
      </c>
      <c r="J36" s="32" t="s">
        <v>29</v>
      </c>
      <c r="K36" s="32">
        <v>7</v>
      </c>
      <c r="L36" s="40"/>
      <c r="M36" s="40"/>
      <c r="N36" s="40"/>
      <c r="O36" s="34">
        <v>6</v>
      </c>
      <c r="P36" s="35">
        <f>ROUND(SUMPRODUCT(H36:O36,$H$10:$O$10)/100,1)</f>
        <v>6.5</v>
      </c>
      <c r="Q36" s="36" t="str">
        <f t="shared" si="0"/>
        <v>C+</v>
      </c>
      <c r="R36" s="37" t="str">
        <f t="shared" si="1"/>
        <v>Trung bình</v>
      </c>
      <c r="S36" s="38" t="str">
        <f t="shared" si="2"/>
        <v/>
      </c>
      <c r="T36" s="39">
        <v>304</v>
      </c>
      <c r="U36" s="3"/>
      <c r="V36" s="26"/>
      <c r="W36" s="77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</row>
    <row r="37" spans="2:38" ht="18.75" customHeight="1" x14ac:dyDescent="0.25">
      <c r="B37" s="27">
        <v>27</v>
      </c>
      <c r="C37" s="28" t="s">
        <v>302</v>
      </c>
      <c r="D37" s="29" t="s">
        <v>303</v>
      </c>
      <c r="E37" s="30" t="s">
        <v>304</v>
      </c>
      <c r="F37" s="31" t="s">
        <v>305</v>
      </c>
      <c r="G37" s="28" t="s">
        <v>235</v>
      </c>
      <c r="H37" s="32">
        <v>10</v>
      </c>
      <c r="I37" s="32">
        <v>6</v>
      </c>
      <c r="J37" s="32" t="s">
        <v>29</v>
      </c>
      <c r="K37" s="32">
        <v>8</v>
      </c>
      <c r="L37" s="40"/>
      <c r="M37" s="40"/>
      <c r="N37" s="40"/>
      <c r="O37" s="34">
        <v>9</v>
      </c>
      <c r="P37" s="35">
        <f>ROUND(SUMPRODUCT(H37:O37,$H$10:$O$10)/100,1)</f>
        <v>8.6</v>
      </c>
      <c r="Q37" s="36" t="str">
        <f t="shared" si="0"/>
        <v>A</v>
      </c>
      <c r="R37" s="37" t="str">
        <f t="shared" si="1"/>
        <v>Giỏi</v>
      </c>
      <c r="S37" s="38" t="str">
        <f t="shared" si="2"/>
        <v/>
      </c>
      <c r="T37" s="39">
        <v>304</v>
      </c>
      <c r="U37" s="3"/>
      <c r="V37" s="26"/>
      <c r="W37" s="77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</row>
    <row r="38" spans="2:38" ht="18.75" customHeight="1" x14ac:dyDescent="0.25">
      <c r="B38" s="27">
        <v>28</v>
      </c>
      <c r="C38" s="28" t="s">
        <v>306</v>
      </c>
      <c r="D38" s="29" t="s">
        <v>307</v>
      </c>
      <c r="E38" s="30" t="s">
        <v>61</v>
      </c>
      <c r="F38" s="31" t="s">
        <v>308</v>
      </c>
      <c r="G38" s="28" t="s">
        <v>167</v>
      </c>
      <c r="H38" s="32">
        <v>8</v>
      </c>
      <c r="I38" s="32">
        <v>9</v>
      </c>
      <c r="J38" s="32" t="s">
        <v>29</v>
      </c>
      <c r="K38" s="32">
        <v>8</v>
      </c>
      <c r="L38" s="40"/>
      <c r="M38" s="40"/>
      <c r="N38" s="40"/>
      <c r="O38" s="34">
        <v>9</v>
      </c>
      <c r="P38" s="35">
        <f>ROUND(SUMPRODUCT(H38:O38,$H$10:$O$10)/100,1)</f>
        <v>8.6999999999999993</v>
      </c>
      <c r="Q38" s="36" t="str">
        <f t="shared" si="0"/>
        <v>A</v>
      </c>
      <c r="R38" s="37" t="str">
        <f t="shared" si="1"/>
        <v>Giỏi</v>
      </c>
      <c r="S38" s="38" t="str">
        <f t="shared" si="2"/>
        <v/>
      </c>
      <c r="T38" s="39">
        <v>304</v>
      </c>
      <c r="U38" s="3"/>
      <c r="V38" s="26"/>
      <c r="W38" s="77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</row>
    <row r="39" spans="2:38" ht="18.75" customHeight="1" x14ac:dyDescent="0.25">
      <c r="B39" s="27">
        <v>29</v>
      </c>
      <c r="C39" s="28" t="s">
        <v>309</v>
      </c>
      <c r="D39" s="29" t="s">
        <v>57</v>
      </c>
      <c r="E39" s="30" t="s">
        <v>82</v>
      </c>
      <c r="F39" s="31" t="s">
        <v>95</v>
      </c>
      <c r="G39" s="28" t="s">
        <v>227</v>
      </c>
      <c r="H39" s="32">
        <v>5</v>
      </c>
      <c r="I39" s="32">
        <v>6</v>
      </c>
      <c r="J39" s="32" t="s">
        <v>29</v>
      </c>
      <c r="K39" s="32">
        <v>4</v>
      </c>
      <c r="L39" s="40"/>
      <c r="M39" s="40"/>
      <c r="N39" s="40"/>
      <c r="O39" s="34">
        <v>0</v>
      </c>
      <c r="P39" s="35">
        <f>ROUND(SUMPRODUCT(H39:O39,$H$10:$O$10)/100,1)</f>
        <v>1.9</v>
      </c>
      <c r="Q39" s="36" t="str">
        <f t="shared" si="0"/>
        <v>F</v>
      </c>
      <c r="R39" s="37" t="str">
        <f t="shared" si="1"/>
        <v>Kém</v>
      </c>
      <c r="S39" s="38" t="s">
        <v>476</v>
      </c>
      <c r="T39" s="39">
        <v>304</v>
      </c>
      <c r="U39" s="3"/>
      <c r="V39" s="26"/>
      <c r="W39" s="77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Học lại</v>
      </c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</row>
    <row r="40" spans="2:38" ht="18.75" customHeight="1" x14ac:dyDescent="0.25">
      <c r="B40" s="27">
        <v>30</v>
      </c>
      <c r="C40" s="28" t="s">
        <v>310</v>
      </c>
      <c r="D40" s="29" t="s">
        <v>60</v>
      </c>
      <c r="E40" s="30" t="s">
        <v>82</v>
      </c>
      <c r="F40" s="31" t="s">
        <v>311</v>
      </c>
      <c r="G40" s="28" t="s">
        <v>167</v>
      </c>
      <c r="H40" s="32">
        <v>10</v>
      </c>
      <c r="I40" s="32">
        <v>9</v>
      </c>
      <c r="J40" s="32" t="s">
        <v>29</v>
      </c>
      <c r="K40" s="32">
        <v>8</v>
      </c>
      <c r="L40" s="40"/>
      <c r="M40" s="40"/>
      <c r="N40" s="40"/>
      <c r="O40" s="34">
        <v>9</v>
      </c>
      <c r="P40" s="35">
        <f>ROUND(SUMPRODUCT(H40:O40,$H$10:$O$10)/100,1)</f>
        <v>8.9</v>
      </c>
      <c r="Q40" s="36" t="str">
        <f t="shared" si="0"/>
        <v>A</v>
      </c>
      <c r="R40" s="37" t="str">
        <f t="shared" si="1"/>
        <v>Giỏi</v>
      </c>
      <c r="S40" s="38" t="str">
        <f>+IF(OR($H40=0,$I40=0,$J40=0,$K40=0),"Không đủ ĐKDT","")</f>
        <v/>
      </c>
      <c r="T40" s="39">
        <v>304</v>
      </c>
      <c r="U40" s="3"/>
      <c r="V40" s="26"/>
      <c r="W40" s="77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</row>
    <row r="41" spans="2:38" ht="18.75" customHeight="1" x14ac:dyDescent="0.25">
      <c r="B41" s="27">
        <v>31</v>
      </c>
      <c r="C41" s="28" t="s">
        <v>312</v>
      </c>
      <c r="D41" s="29" t="s">
        <v>313</v>
      </c>
      <c r="E41" s="30" t="s">
        <v>314</v>
      </c>
      <c r="F41" s="31" t="s">
        <v>315</v>
      </c>
      <c r="G41" s="28" t="s">
        <v>149</v>
      </c>
      <c r="H41" s="32">
        <v>6</v>
      </c>
      <c r="I41" s="32">
        <v>6</v>
      </c>
      <c r="J41" s="32" t="s">
        <v>29</v>
      </c>
      <c r="K41" s="32">
        <v>4</v>
      </c>
      <c r="L41" s="40"/>
      <c r="M41" s="40"/>
      <c r="N41" s="40"/>
      <c r="O41" s="34">
        <v>6</v>
      </c>
      <c r="P41" s="35">
        <f>ROUND(SUMPRODUCT(H41:O41,$H$10:$O$10)/100,1)</f>
        <v>5.6</v>
      </c>
      <c r="Q41" s="36" t="str">
        <f t="shared" si="0"/>
        <v>C</v>
      </c>
      <c r="R41" s="37" t="str">
        <f t="shared" si="1"/>
        <v>Trung bình</v>
      </c>
      <c r="S41" s="38" t="str">
        <f>+IF(OR($H41=0,$I41=0,$J41=0,$K41=0),"Không đủ ĐKDT","")</f>
        <v/>
      </c>
      <c r="T41" s="39">
        <v>304</v>
      </c>
      <c r="U41" s="3"/>
      <c r="V41" s="26"/>
      <c r="W41" s="77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</row>
    <row r="42" spans="2:38" ht="18.75" customHeight="1" x14ac:dyDescent="0.25">
      <c r="B42" s="27">
        <v>32</v>
      </c>
      <c r="C42" s="28" t="s">
        <v>316</v>
      </c>
      <c r="D42" s="29" t="s">
        <v>317</v>
      </c>
      <c r="E42" s="30" t="s">
        <v>318</v>
      </c>
      <c r="F42" s="31" t="s">
        <v>170</v>
      </c>
      <c r="G42" s="28" t="s">
        <v>149</v>
      </c>
      <c r="H42" s="32">
        <v>10</v>
      </c>
      <c r="I42" s="32">
        <v>10</v>
      </c>
      <c r="J42" s="32" t="s">
        <v>29</v>
      </c>
      <c r="K42" s="32">
        <v>8</v>
      </c>
      <c r="L42" s="40"/>
      <c r="M42" s="40"/>
      <c r="N42" s="40"/>
      <c r="O42" s="34">
        <v>9</v>
      </c>
      <c r="P42" s="35">
        <f>ROUND(SUMPRODUCT(H42:O42,$H$10:$O$10)/100,1)</f>
        <v>9</v>
      </c>
      <c r="Q42" s="36" t="str">
        <f t="shared" si="0"/>
        <v>A+</v>
      </c>
      <c r="R42" s="37" t="str">
        <f t="shared" si="1"/>
        <v>Giỏi</v>
      </c>
      <c r="S42" s="38" t="str">
        <f>+IF(OR($H42=0,$I42=0,$J42=0,$K42=0),"Không đủ ĐKDT","")</f>
        <v/>
      </c>
      <c r="T42" s="39">
        <v>304</v>
      </c>
      <c r="U42" s="3"/>
      <c r="V42" s="26"/>
      <c r="W42" s="77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</row>
    <row r="43" spans="2:38" ht="18.75" customHeight="1" x14ac:dyDescent="0.25">
      <c r="B43" s="27">
        <v>33</v>
      </c>
      <c r="C43" s="28" t="s">
        <v>319</v>
      </c>
      <c r="D43" s="29" t="s">
        <v>320</v>
      </c>
      <c r="E43" s="30" t="s">
        <v>318</v>
      </c>
      <c r="F43" s="31" t="s">
        <v>321</v>
      </c>
      <c r="G43" s="28" t="s">
        <v>167</v>
      </c>
      <c r="H43" s="32">
        <v>10</v>
      </c>
      <c r="I43" s="32">
        <v>8</v>
      </c>
      <c r="J43" s="32" t="s">
        <v>29</v>
      </c>
      <c r="K43" s="32">
        <v>8</v>
      </c>
      <c r="L43" s="40"/>
      <c r="M43" s="40"/>
      <c r="N43" s="40"/>
      <c r="O43" s="34">
        <v>9</v>
      </c>
      <c r="P43" s="35">
        <f>ROUND(SUMPRODUCT(H43:O43,$H$10:$O$10)/100,1)</f>
        <v>8.8000000000000007</v>
      </c>
      <c r="Q43" s="36" t="str">
        <f t="shared" ref="Q43:Q59" si="3">IF(AND($P43&gt;=9,$P43&lt;=10),"A+","")&amp;IF(AND($P43&gt;=8.5,$P43&lt;=8.9),"A","")&amp;IF(AND($P43&gt;=8,$P43&lt;=8.4),"B+","")&amp;IF(AND($P43&gt;=7,$P43&lt;=7.9),"B","")&amp;IF(AND($P43&gt;=6.5,$P43&lt;=6.9),"C+","")&amp;IF(AND($P43&gt;=5.5,$P43&lt;=6.4),"C","")&amp;IF(AND($P43&gt;=5,$P43&lt;=5.4),"D+","")&amp;IF(AND($P43&gt;=4,$P43&lt;=4.9),"D","")&amp;IF(AND($P43&lt;4),"F","")</f>
        <v>A</v>
      </c>
      <c r="R43" s="37" t="str">
        <f t="shared" ref="R43:R59" si="4">IF($P43&lt;4,"Kém",IF(AND($P43&gt;=4,$P43&lt;=5.4),"Trung bình yếu",IF(AND($P43&gt;=5.5,$P43&lt;=6.9),"Trung bình",IF(AND($P43&gt;=7,$P43&lt;=8.4),"Khá",IF(AND($P43&gt;=8.5,$P43&lt;=10),"Giỏi","")))))</f>
        <v>Giỏi</v>
      </c>
      <c r="S43" s="38"/>
      <c r="T43" s="39">
        <v>304</v>
      </c>
      <c r="U43" s="3"/>
      <c r="V43" s="26"/>
      <c r="W43" s="77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</row>
    <row r="44" spans="2:38" ht="18.75" customHeight="1" x14ac:dyDescent="0.25">
      <c r="B44" s="27">
        <v>34</v>
      </c>
      <c r="C44" s="28" t="s">
        <v>322</v>
      </c>
      <c r="D44" s="29" t="s">
        <v>323</v>
      </c>
      <c r="E44" s="30" t="s">
        <v>324</v>
      </c>
      <c r="F44" s="31" t="s">
        <v>185</v>
      </c>
      <c r="G44" s="28" t="s">
        <v>235</v>
      </c>
      <c r="H44" s="32">
        <v>8</v>
      </c>
      <c r="I44" s="32">
        <v>6</v>
      </c>
      <c r="J44" s="32" t="s">
        <v>29</v>
      </c>
      <c r="K44" s="32">
        <v>6</v>
      </c>
      <c r="L44" s="40"/>
      <c r="M44" s="40"/>
      <c r="N44" s="40"/>
      <c r="O44" s="34">
        <v>6</v>
      </c>
      <c r="P44" s="35">
        <f>ROUND(SUMPRODUCT(H44:O44,$H$10:$O$10)/100,1)</f>
        <v>6.2</v>
      </c>
      <c r="Q44" s="36" t="str">
        <f t="shared" si="3"/>
        <v>C</v>
      </c>
      <c r="R44" s="37" t="str">
        <f t="shared" si="4"/>
        <v>Trung bình</v>
      </c>
      <c r="S44" s="38"/>
      <c r="T44" s="39">
        <v>304</v>
      </c>
      <c r="U44" s="3"/>
      <c r="V44" s="26"/>
      <c r="W44" s="77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</row>
    <row r="45" spans="2:38" ht="18.75" customHeight="1" x14ac:dyDescent="0.25">
      <c r="B45" s="27">
        <v>35</v>
      </c>
      <c r="C45" s="28" t="s">
        <v>325</v>
      </c>
      <c r="D45" s="29" t="s">
        <v>57</v>
      </c>
      <c r="E45" s="30" t="s">
        <v>326</v>
      </c>
      <c r="F45" s="31" t="s">
        <v>96</v>
      </c>
      <c r="G45" s="28" t="s">
        <v>121</v>
      </c>
      <c r="H45" s="32">
        <v>10</v>
      </c>
      <c r="I45" s="32">
        <v>8</v>
      </c>
      <c r="J45" s="32" t="s">
        <v>29</v>
      </c>
      <c r="K45" s="32">
        <v>8</v>
      </c>
      <c r="L45" s="40"/>
      <c r="M45" s="40"/>
      <c r="N45" s="40"/>
      <c r="O45" s="34">
        <v>9</v>
      </c>
      <c r="P45" s="35">
        <f>ROUND(SUMPRODUCT(H45:O45,$H$10:$O$10)/100,1)</f>
        <v>8.8000000000000007</v>
      </c>
      <c r="Q45" s="36" t="str">
        <f t="shared" si="3"/>
        <v>A</v>
      </c>
      <c r="R45" s="37" t="str">
        <f t="shared" si="4"/>
        <v>Giỏi</v>
      </c>
      <c r="S45" s="38"/>
      <c r="T45" s="39">
        <v>304</v>
      </c>
      <c r="U45" s="3"/>
      <c r="V45" s="26"/>
      <c r="W45" s="77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</row>
    <row r="46" spans="2:38" ht="18.75" customHeight="1" x14ac:dyDescent="0.25">
      <c r="B46" s="27">
        <v>36</v>
      </c>
      <c r="C46" s="28" t="s">
        <v>327</v>
      </c>
      <c r="D46" s="29" t="s">
        <v>328</v>
      </c>
      <c r="E46" s="30" t="s">
        <v>69</v>
      </c>
      <c r="F46" s="31" t="s">
        <v>329</v>
      </c>
      <c r="G46" s="28" t="s">
        <v>330</v>
      </c>
      <c r="H46" s="32">
        <v>8</v>
      </c>
      <c r="I46" s="32">
        <v>6</v>
      </c>
      <c r="J46" s="32" t="s">
        <v>29</v>
      </c>
      <c r="K46" s="32">
        <v>6</v>
      </c>
      <c r="L46" s="40"/>
      <c r="M46" s="40"/>
      <c r="N46" s="40"/>
      <c r="O46" s="34">
        <v>9</v>
      </c>
      <c r="P46" s="35">
        <f>ROUND(SUMPRODUCT(H46:O46,$H$10:$O$10)/100,1)</f>
        <v>8</v>
      </c>
      <c r="Q46" s="36" t="str">
        <f t="shared" si="3"/>
        <v>B+</v>
      </c>
      <c r="R46" s="37" t="str">
        <f t="shared" si="4"/>
        <v>Khá</v>
      </c>
      <c r="S46" s="38"/>
      <c r="T46" s="39">
        <v>304</v>
      </c>
      <c r="U46" s="3"/>
      <c r="V46" s="26"/>
      <c r="W46" s="77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</row>
    <row r="47" spans="2:38" ht="18.75" customHeight="1" x14ac:dyDescent="0.25">
      <c r="B47" s="27">
        <v>37</v>
      </c>
      <c r="C47" s="28" t="s">
        <v>331</v>
      </c>
      <c r="D47" s="29" t="s">
        <v>237</v>
      </c>
      <c r="E47" s="30" t="s">
        <v>332</v>
      </c>
      <c r="F47" s="31" t="s">
        <v>333</v>
      </c>
      <c r="G47" s="28" t="s">
        <v>330</v>
      </c>
      <c r="H47" s="32">
        <v>9</v>
      </c>
      <c r="I47" s="32">
        <v>6</v>
      </c>
      <c r="J47" s="32" t="s">
        <v>29</v>
      </c>
      <c r="K47" s="32">
        <v>7</v>
      </c>
      <c r="L47" s="40"/>
      <c r="M47" s="40"/>
      <c r="N47" s="40"/>
      <c r="O47" s="34">
        <v>9.5</v>
      </c>
      <c r="P47" s="35">
        <f>ROUND(SUMPRODUCT(H47:O47,$H$10:$O$10)/100,1)</f>
        <v>8.6</v>
      </c>
      <c r="Q47" s="36" t="str">
        <f t="shared" si="3"/>
        <v>A</v>
      </c>
      <c r="R47" s="37" t="str">
        <f t="shared" si="4"/>
        <v>Giỏi</v>
      </c>
      <c r="S47" s="38"/>
      <c r="T47" s="39">
        <v>304</v>
      </c>
      <c r="U47" s="3"/>
      <c r="V47" s="26"/>
      <c r="W47" s="77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</row>
    <row r="48" spans="2:38" ht="18.75" customHeight="1" x14ac:dyDescent="0.25">
      <c r="B48" s="27">
        <v>38</v>
      </c>
      <c r="C48" s="28" t="s">
        <v>334</v>
      </c>
      <c r="D48" s="29" t="s">
        <v>335</v>
      </c>
      <c r="E48" s="30" t="s">
        <v>200</v>
      </c>
      <c r="F48" s="31" t="s">
        <v>99</v>
      </c>
      <c r="G48" s="28" t="s">
        <v>336</v>
      </c>
      <c r="H48" s="32">
        <v>10</v>
      </c>
      <c r="I48" s="32">
        <v>9</v>
      </c>
      <c r="J48" s="32" t="s">
        <v>29</v>
      </c>
      <c r="K48" s="32">
        <v>9</v>
      </c>
      <c r="L48" s="40"/>
      <c r="M48" s="40"/>
      <c r="N48" s="40"/>
      <c r="O48" s="34">
        <v>9.5</v>
      </c>
      <c r="P48" s="35">
        <f>ROUND(SUMPRODUCT(H48:O48,$H$10:$O$10)/100,1)</f>
        <v>9.4</v>
      </c>
      <c r="Q48" s="36" t="str">
        <f t="shared" si="3"/>
        <v>A+</v>
      </c>
      <c r="R48" s="37" t="str">
        <f t="shared" si="4"/>
        <v>Giỏi</v>
      </c>
      <c r="S48" s="38"/>
      <c r="T48" s="39">
        <v>304</v>
      </c>
      <c r="U48" s="3"/>
      <c r="V48" s="26"/>
      <c r="W48" s="77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</row>
    <row r="49" spans="1:38" ht="18.75" customHeight="1" x14ac:dyDescent="0.25">
      <c r="B49" s="27">
        <v>39</v>
      </c>
      <c r="C49" s="28" t="s">
        <v>337</v>
      </c>
      <c r="D49" s="29" t="s">
        <v>338</v>
      </c>
      <c r="E49" s="30" t="s">
        <v>86</v>
      </c>
      <c r="F49" s="31" t="s">
        <v>339</v>
      </c>
      <c r="G49" s="28" t="s">
        <v>149</v>
      </c>
      <c r="H49" s="32">
        <v>8</v>
      </c>
      <c r="I49" s="32">
        <v>9</v>
      </c>
      <c r="J49" s="32" t="s">
        <v>29</v>
      </c>
      <c r="K49" s="32">
        <v>8</v>
      </c>
      <c r="L49" s="40"/>
      <c r="M49" s="40"/>
      <c r="N49" s="40"/>
      <c r="O49" s="34">
        <v>9</v>
      </c>
      <c r="P49" s="35">
        <f>ROUND(SUMPRODUCT(H49:O49,$H$10:$O$10)/100,1)</f>
        <v>8.6999999999999993</v>
      </c>
      <c r="Q49" s="36" t="str">
        <f t="shared" si="3"/>
        <v>A</v>
      </c>
      <c r="R49" s="37" t="str">
        <f t="shared" si="4"/>
        <v>Giỏi</v>
      </c>
      <c r="S49" s="38"/>
      <c r="T49" s="39">
        <v>304</v>
      </c>
      <c r="U49" s="3"/>
      <c r="V49" s="26"/>
      <c r="W49" s="77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</row>
    <row r="50" spans="1:38" ht="18.75" customHeight="1" x14ac:dyDescent="0.25">
      <c r="B50" s="27">
        <v>40</v>
      </c>
      <c r="C50" s="28" t="s">
        <v>340</v>
      </c>
      <c r="D50" s="29" t="s">
        <v>134</v>
      </c>
      <c r="E50" s="30" t="s">
        <v>203</v>
      </c>
      <c r="F50" s="31" t="s">
        <v>341</v>
      </c>
      <c r="G50" s="28" t="s">
        <v>167</v>
      </c>
      <c r="H50" s="32">
        <v>10</v>
      </c>
      <c r="I50" s="32">
        <v>10</v>
      </c>
      <c r="J50" s="32" t="s">
        <v>29</v>
      </c>
      <c r="K50" s="32">
        <v>9</v>
      </c>
      <c r="L50" s="40"/>
      <c r="M50" s="40"/>
      <c r="N50" s="40"/>
      <c r="O50" s="34">
        <v>9</v>
      </c>
      <c r="P50" s="35">
        <f>ROUND(SUMPRODUCT(H50:O50,$H$10:$O$10)/100,1)</f>
        <v>9.1999999999999993</v>
      </c>
      <c r="Q50" s="36" t="str">
        <f t="shared" si="3"/>
        <v>A+</v>
      </c>
      <c r="R50" s="37" t="str">
        <f t="shared" si="4"/>
        <v>Giỏi</v>
      </c>
      <c r="S50" s="38"/>
      <c r="T50" s="39">
        <v>304</v>
      </c>
      <c r="U50" s="3"/>
      <c r="V50" s="26"/>
      <c r="W50" s="77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</row>
    <row r="51" spans="1:38" ht="18.75" customHeight="1" x14ac:dyDescent="0.25">
      <c r="B51" s="27">
        <v>41</v>
      </c>
      <c r="C51" s="28" t="s">
        <v>342</v>
      </c>
      <c r="D51" s="29" t="s">
        <v>343</v>
      </c>
      <c r="E51" s="30" t="s">
        <v>344</v>
      </c>
      <c r="F51" s="31" t="s">
        <v>345</v>
      </c>
      <c r="G51" s="28" t="s">
        <v>74</v>
      </c>
      <c r="H51" s="32">
        <v>10</v>
      </c>
      <c r="I51" s="32">
        <v>9</v>
      </c>
      <c r="J51" s="32" t="s">
        <v>29</v>
      </c>
      <c r="K51" s="32">
        <v>8</v>
      </c>
      <c r="L51" s="40"/>
      <c r="M51" s="40"/>
      <c r="N51" s="40"/>
      <c r="O51" s="34">
        <v>9</v>
      </c>
      <c r="P51" s="35">
        <f>ROUND(SUMPRODUCT(H51:O51,$H$10:$O$10)/100,1)</f>
        <v>8.9</v>
      </c>
      <c r="Q51" s="36" t="str">
        <f t="shared" si="3"/>
        <v>A</v>
      </c>
      <c r="R51" s="37" t="str">
        <f t="shared" si="4"/>
        <v>Giỏi</v>
      </c>
      <c r="S51" s="38"/>
      <c r="T51" s="39">
        <v>304</v>
      </c>
      <c r="U51" s="3"/>
      <c r="V51" s="26"/>
      <c r="W51" s="77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</row>
    <row r="52" spans="1:38" ht="18.75" customHeight="1" x14ac:dyDescent="0.25">
      <c r="B52" s="27">
        <v>42</v>
      </c>
      <c r="C52" s="28" t="s">
        <v>346</v>
      </c>
      <c r="D52" s="29" t="s">
        <v>347</v>
      </c>
      <c r="E52" s="30" t="s">
        <v>88</v>
      </c>
      <c r="F52" s="31" t="s">
        <v>348</v>
      </c>
      <c r="G52" s="28" t="s">
        <v>349</v>
      </c>
      <c r="H52" s="32">
        <v>10</v>
      </c>
      <c r="I52" s="32">
        <v>10</v>
      </c>
      <c r="J52" s="32" t="s">
        <v>29</v>
      </c>
      <c r="K52" s="32">
        <v>9</v>
      </c>
      <c r="L52" s="40"/>
      <c r="M52" s="40"/>
      <c r="N52" s="40"/>
      <c r="O52" s="34">
        <v>9</v>
      </c>
      <c r="P52" s="35">
        <f>ROUND(SUMPRODUCT(H52:O52,$H$10:$O$10)/100,1)</f>
        <v>9.1999999999999993</v>
      </c>
      <c r="Q52" s="36" t="str">
        <f t="shared" si="3"/>
        <v>A+</v>
      </c>
      <c r="R52" s="37" t="str">
        <f t="shared" si="4"/>
        <v>Giỏi</v>
      </c>
      <c r="S52" s="38"/>
      <c r="T52" s="39">
        <v>304</v>
      </c>
      <c r="U52" s="3"/>
      <c r="V52" s="26"/>
      <c r="W52" s="77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</row>
    <row r="53" spans="1:38" ht="18.75" customHeight="1" x14ac:dyDescent="0.25">
      <c r="B53" s="27">
        <v>43</v>
      </c>
      <c r="C53" s="28" t="s">
        <v>350</v>
      </c>
      <c r="D53" s="29" t="s">
        <v>351</v>
      </c>
      <c r="E53" s="30" t="s">
        <v>64</v>
      </c>
      <c r="F53" s="31" t="s">
        <v>352</v>
      </c>
      <c r="G53" s="28" t="s">
        <v>149</v>
      </c>
      <c r="H53" s="32">
        <v>9</v>
      </c>
      <c r="I53" s="32">
        <v>6</v>
      </c>
      <c r="J53" s="32" t="s">
        <v>29</v>
      </c>
      <c r="K53" s="32">
        <v>8</v>
      </c>
      <c r="L53" s="40"/>
      <c r="M53" s="40"/>
      <c r="N53" s="40"/>
      <c r="O53" s="34">
        <v>8</v>
      </c>
      <c r="P53" s="35">
        <f>ROUND(SUMPRODUCT(H53:O53,$H$10:$O$10)/100,1)</f>
        <v>7.9</v>
      </c>
      <c r="Q53" s="36" t="str">
        <f t="shared" si="3"/>
        <v>B</v>
      </c>
      <c r="R53" s="37" t="str">
        <f t="shared" si="4"/>
        <v>Khá</v>
      </c>
      <c r="S53" s="38"/>
      <c r="T53" s="39">
        <v>304</v>
      </c>
      <c r="U53" s="3"/>
      <c r="V53" s="26"/>
      <c r="W53" s="77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</row>
    <row r="54" spans="1:38" ht="18.75" customHeight="1" x14ac:dyDescent="0.25">
      <c r="B54" s="27">
        <v>44</v>
      </c>
      <c r="C54" s="28" t="s">
        <v>112</v>
      </c>
      <c r="D54" s="29" t="s">
        <v>60</v>
      </c>
      <c r="E54" s="30" t="s">
        <v>64</v>
      </c>
      <c r="F54" s="31" t="s">
        <v>100</v>
      </c>
      <c r="G54" s="28" t="s">
        <v>79</v>
      </c>
      <c r="H54" s="32">
        <v>10</v>
      </c>
      <c r="I54" s="32">
        <v>8</v>
      </c>
      <c r="J54" s="32" t="s">
        <v>29</v>
      </c>
      <c r="K54" s="32">
        <v>7</v>
      </c>
      <c r="L54" s="40"/>
      <c r="M54" s="40"/>
      <c r="N54" s="40"/>
      <c r="O54" s="34">
        <v>8</v>
      </c>
      <c r="P54" s="35">
        <f>ROUND(SUMPRODUCT(H54:O54,$H$10:$O$10)/100,1)</f>
        <v>8</v>
      </c>
      <c r="Q54" s="36" t="str">
        <f t="shared" si="3"/>
        <v>B+</v>
      </c>
      <c r="R54" s="37" t="str">
        <f t="shared" si="4"/>
        <v>Khá</v>
      </c>
      <c r="S54" s="38"/>
      <c r="T54" s="39">
        <v>304</v>
      </c>
      <c r="U54" s="3"/>
      <c r="V54" s="26"/>
      <c r="W54" s="77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</row>
    <row r="55" spans="1:38" ht="18.75" customHeight="1" x14ac:dyDescent="0.25">
      <c r="B55" s="27">
        <v>45</v>
      </c>
      <c r="C55" s="28" t="s">
        <v>353</v>
      </c>
      <c r="D55" s="29" t="s">
        <v>354</v>
      </c>
      <c r="E55" s="30" t="s">
        <v>355</v>
      </c>
      <c r="F55" s="31" t="s">
        <v>356</v>
      </c>
      <c r="G55" s="28" t="s">
        <v>124</v>
      </c>
      <c r="H55" s="32">
        <v>10</v>
      </c>
      <c r="I55" s="32">
        <v>9</v>
      </c>
      <c r="J55" s="32" t="s">
        <v>29</v>
      </c>
      <c r="K55" s="32">
        <v>8</v>
      </c>
      <c r="L55" s="40"/>
      <c r="M55" s="40"/>
      <c r="N55" s="40"/>
      <c r="O55" s="34">
        <v>5</v>
      </c>
      <c r="P55" s="35">
        <f>ROUND(SUMPRODUCT(H55:O55,$H$10:$O$10)/100,1)</f>
        <v>6.5</v>
      </c>
      <c r="Q55" s="36" t="str">
        <f t="shared" si="3"/>
        <v>C+</v>
      </c>
      <c r="R55" s="37" t="str">
        <f t="shared" si="4"/>
        <v>Trung bình</v>
      </c>
      <c r="S55" s="38"/>
      <c r="T55" s="39">
        <v>304</v>
      </c>
      <c r="U55" s="3"/>
      <c r="V55" s="26"/>
      <c r="W55" s="77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</row>
    <row r="56" spans="1:38" ht="18.75" customHeight="1" x14ac:dyDescent="0.25">
      <c r="B56" s="27">
        <v>46</v>
      </c>
      <c r="C56" s="28" t="s">
        <v>357</v>
      </c>
      <c r="D56" s="29" t="s">
        <v>84</v>
      </c>
      <c r="E56" s="30" t="s">
        <v>358</v>
      </c>
      <c r="F56" s="31" t="s">
        <v>359</v>
      </c>
      <c r="G56" s="28" t="s">
        <v>360</v>
      </c>
      <c r="H56" s="32">
        <v>10</v>
      </c>
      <c r="I56" s="32">
        <v>10</v>
      </c>
      <c r="J56" s="32" t="s">
        <v>29</v>
      </c>
      <c r="K56" s="32">
        <v>8</v>
      </c>
      <c r="L56" s="40"/>
      <c r="M56" s="40"/>
      <c r="N56" s="40"/>
      <c r="O56" s="34">
        <v>7</v>
      </c>
      <c r="P56" s="35">
        <f>ROUND(SUMPRODUCT(H56:O56,$H$10:$O$10)/100,1)</f>
        <v>7.8</v>
      </c>
      <c r="Q56" s="36" t="str">
        <f t="shared" si="3"/>
        <v>B</v>
      </c>
      <c r="R56" s="37" t="str">
        <f t="shared" si="4"/>
        <v>Khá</v>
      </c>
      <c r="S56" s="38"/>
      <c r="T56" s="39">
        <v>304</v>
      </c>
      <c r="U56" s="3"/>
      <c r="V56" s="26"/>
      <c r="W56" s="77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</row>
    <row r="57" spans="1:38" ht="18.75" customHeight="1" x14ac:dyDescent="0.25">
      <c r="B57" s="27">
        <v>47</v>
      </c>
      <c r="C57" s="28" t="s">
        <v>361</v>
      </c>
      <c r="D57" s="29" t="s">
        <v>362</v>
      </c>
      <c r="E57" s="30" t="s">
        <v>363</v>
      </c>
      <c r="F57" s="31" t="s">
        <v>364</v>
      </c>
      <c r="G57" s="28" t="s">
        <v>167</v>
      </c>
      <c r="H57" s="32">
        <v>6</v>
      </c>
      <c r="I57" s="32">
        <v>6</v>
      </c>
      <c r="J57" s="32" t="s">
        <v>29</v>
      </c>
      <c r="K57" s="32">
        <v>6</v>
      </c>
      <c r="L57" s="40"/>
      <c r="M57" s="40"/>
      <c r="N57" s="40"/>
      <c r="O57" s="34">
        <v>6</v>
      </c>
      <c r="P57" s="35">
        <f>ROUND(SUMPRODUCT(H57:O57,$H$10:$O$10)/100,1)</f>
        <v>6</v>
      </c>
      <c r="Q57" s="36" t="str">
        <f t="shared" si="3"/>
        <v>C</v>
      </c>
      <c r="R57" s="37" t="str">
        <f t="shared" si="4"/>
        <v>Trung bình</v>
      </c>
      <c r="S57" s="38"/>
      <c r="T57" s="39">
        <v>304</v>
      </c>
      <c r="U57" s="3"/>
      <c r="V57" s="26"/>
      <c r="W57" s="77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</row>
    <row r="58" spans="1:38" ht="18.75" customHeight="1" x14ac:dyDescent="0.25">
      <c r="B58" s="27">
        <v>48</v>
      </c>
      <c r="C58" s="28" t="s">
        <v>365</v>
      </c>
      <c r="D58" s="29" t="s">
        <v>366</v>
      </c>
      <c r="E58" s="30" t="s">
        <v>113</v>
      </c>
      <c r="F58" s="31" t="s">
        <v>367</v>
      </c>
      <c r="G58" s="28" t="s">
        <v>167</v>
      </c>
      <c r="H58" s="32">
        <v>10</v>
      </c>
      <c r="I58" s="32">
        <v>9</v>
      </c>
      <c r="J58" s="32" t="s">
        <v>29</v>
      </c>
      <c r="K58" s="32">
        <v>8</v>
      </c>
      <c r="L58" s="40"/>
      <c r="M58" s="40"/>
      <c r="N58" s="40"/>
      <c r="O58" s="34">
        <v>9</v>
      </c>
      <c r="P58" s="35">
        <f>ROUND(SUMPRODUCT(H58:O58,$H$10:$O$10)/100,1)</f>
        <v>8.9</v>
      </c>
      <c r="Q58" s="36" t="str">
        <f t="shared" si="3"/>
        <v>A</v>
      </c>
      <c r="R58" s="37" t="str">
        <f t="shared" si="4"/>
        <v>Giỏi</v>
      </c>
      <c r="S58" s="38"/>
      <c r="T58" s="39">
        <v>304</v>
      </c>
      <c r="U58" s="3"/>
      <c r="V58" s="26"/>
      <c r="W58" s="77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</row>
    <row r="59" spans="1:38" x14ac:dyDescent="0.25">
      <c r="B59" s="27">
        <v>49</v>
      </c>
      <c r="C59" s="28" t="s">
        <v>368</v>
      </c>
      <c r="D59" s="29" t="s">
        <v>369</v>
      </c>
      <c r="E59" s="30" t="s">
        <v>70</v>
      </c>
      <c r="F59" s="31" t="s">
        <v>370</v>
      </c>
      <c r="G59" s="28" t="s">
        <v>167</v>
      </c>
      <c r="H59" s="32">
        <v>10</v>
      </c>
      <c r="I59" s="32">
        <v>10</v>
      </c>
      <c r="J59" s="32" t="s">
        <v>29</v>
      </c>
      <c r="K59" s="32">
        <v>9</v>
      </c>
      <c r="L59" s="40"/>
      <c r="M59" s="40"/>
      <c r="N59" s="40"/>
      <c r="O59" s="34">
        <v>9</v>
      </c>
      <c r="P59" s="35">
        <f>ROUND(SUMPRODUCT(H59:O59,$H$10:$O$10)/100,1)</f>
        <v>9.1999999999999993</v>
      </c>
      <c r="Q59" s="36" t="str">
        <f t="shared" si="3"/>
        <v>A+</v>
      </c>
      <c r="R59" s="37" t="str">
        <f t="shared" si="4"/>
        <v>Giỏi</v>
      </c>
      <c r="S59" s="38"/>
      <c r="T59" s="39">
        <v>304</v>
      </c>
      <c r="U59" s="3"/>
      <c r="V59" s="26"/>
      <c r="W59" s="77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</row>
    <row r="60" spans="1:38" ht="16.5" x14ac:dyDescent="0.25">
      <c r="A60" s="2"/>
      <c r="B60" s="41"/>
      <c r="C60" s="42"/>
      <c r="D60" s="42"/>
      <c r="E60" s="43"/>
      <c r="F60" s="43"/>
      <c r="G60" s="43"/>
      <c r="H60" s="44"/>
      <c r="I60" s="45"/>
      <c r="J60" s="45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3"/>
    </row>
    <row r="61" spans="1:38" ht="16.5" x14ac:dyDescent="0.25">
      <c r="A61" s="2"/>
      <c r="B61" s="104" t="s">
        <v>30</v>
      </c>
      <c r="C61" s="104"/>
      <c r="D61" s="42"/>
      <c r="E61" s="43"/>
      <c r="F61" s="43"/>
      <c r="G61" s="43"/>
      <c r="H61" s="44"/>
      <c r="I61" s="45"/>
      <c r="J61" s="45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3"/>
    </row>
    <row r="62" spans="1:38" x14ac:dyDescent="0.25">
      <c r="A62" s="2"/>
      <c r="B62" s="47" t="s">
        <v>31</v>
      </c>
      <c r="C62" s="47"/>
      <c r="D62" s="48">
        <f>+$Z$9</f>
        <v>49</v>
      </c>
      <c r="E62" s="49" t="s">
        <v>32</v>
      </c>
      <c r="F62" s="118" t="s">
        <v>33</v>
      </c>
      <c r="G62" s="118"/>
      <c r="H62" s="118"/>
      <c r="I62" s="118"/>
      <c r="J62" s="118"/>
      <c r="K62" s="118"/>
      <c r="L62" s="118"/>
      <c r="M62" s="118"/>
      <c r="N62" s="118"/>
      <c r="O62" s="50">
        <f>$Z$9 -COUNTIF($S$10:$S$247,"Vắng") -COUNTIF($S$10:$S$247,"Vắng có phép") - COUNTIF($S$10:$S$247,"Đình chỉ thi") - COUNTIF($S$10:$S$247,"Không đủ ĐKDT")</f>
        <v>44</v>
      </c>
      <c r="P62" s="50"/>
      <c r="Q62" s="50"/>
      <c r="R62" s="51"/>
      <c r="S62" s="52" t="s">
        <v>32</v>
      </c>
      <c r="T62" s="51"/>
      <c r="U62" s="3"/>
    </row>
    <row r="63" spans="1:38" x14ac:dyDescent="0.25">
      <c r="A63" s="2"/>
      <c r="B63" s="47" t="s">
        <v>34</v>
      </c>
      <c r="C63" s="47"/>
      <c r="D63" s="48">
        <f>+$AK$9</f>
        <v>44</v>
      </c>
      <c r="E63" s="49" t="s">
        <v>32</v>
      </c>
      <c r="F63" s="118" t="s">
        <v>35</v>
      </c>
      <c r="G63" s="118"/>
      <c r="H63" s="118"/>
      <c r="I63" s="118"/>
      <c r="J63" s="118"/>
      <c r="K63" s="118"/>
      <c r="L63" s="118"/>
      <c r="M63" s="118"/>
      <c r="N63" s="118"/>
      <c r="O63" s="53">
        <f>COUNTIF($S$10:$S$123,"Vắng")</f>
        <v>1</v>
      </c>
      <c r="P63" s="53"/>
      <c r="Q63" s="53"/>
      <c r="R63" s="54"/>
      <c r="S63" s="52" t="s">
        <v>32</v>
      </c>
      <c r="T63" s="54"/>
      <c r="U63" s="3"/>
    </row>
    <row r="64" spans="1:38" x14ac:dyDescent="0.25">
      <c r="A64" s="2"/>
      <c r="B64" s="47" t="s">
        <v>49</v>
      </c>
      <c r="C64" s="47"/>
      <c r="D64" s="63">
        <f>COUNTIF(W11:W59,"Học lại")</f>
        <v>5</v>
      </c>
      <c r="E64" s="49" t="s">
        <v>32</v>
      </c>
      <c r="F64" s="118" t="s">
        <v>50</v>
      </c>
      <c r="G64" s="118"/>
      <c r="H64" s="118"/>
      <c r="I64" s="118"/>
      <c r="J64" s="118"/>
      <c r="K64" s="118"/>
      <c r="L64" s="118"/>
      <c r="M64" s="118"/>
      <c r="N64" s="118"/>
      <c r="O64" s="50">
        <f>COUNTIF($S$10:$S$123,"Vắng có phép")</f>
        <v>0</v>
      </c>
      <c r="P64" s="50"/>
      <c r="Q64" s="50"/>
      <c r="R64" s="51"/>
      <c r="S64" s="52" t="s">
        <v>32</v>
      </c>
      <c r="T64" s="51"/>
      <c r="U64" s="3"/>
    </row>
    <row r="65" spans="1:38" ht="16.5" x14ac:dyDescent="0.25">
      <c r="A65" s="2"/>
      <c r="B65" s="41"/>
      <c r="C65" s="42"/>
      <c r="D65" s="42"/>
      <c r="E65" s="43"/>
      <c r="F65" s="43"/>
      <c r="G65" s="43"/>
      <c r="H65" s="44"/>
      <c r="I65" s="45"/>
      <c r="J65" s="45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3"/>
    </row>
    <row r="66" spans="1:38" x14ac:dyDescent="0.25">
      <c r="B66" s="82" t="s">
        <v>51</v>
      </c>
      <c r="C66" s="82"/>
      <c r="D66" s="83">
        <f>COUNTIF(W11:W59,"Thi lại")</f>
        <v>0</v>
      </c>
      <c r="E66" s="84" t="s">
        <v>32</v>
      </c>
      <c r="F66" s="3"/>
      <c r="G66" s="3"/>
      <c r="H66" s="3"/>
      <c r="I66" s="3"/>
      <c r="J66" s="119"/>
      <c r="K66" s="119"/>
      <c r="L66" s="119"/>
      <c r="M66" s="119"/>
      <c r="N66" s="119"/>
      <c r="O66" s="119"/>
      <c r="P66" s="119"/>
      <c r="Q66" s="119"/>
      <c r="R66" s="119"/>
      <c r="S66" s="119"/>
      <c r="T66" s="119"/>
      <c r="U66" s="3"/>
    </row>
    <row r="67" spans="1:38" ht="16.5" customHeight="1" x14ac:dyDescent="0.25">
      <c r="B67" s="82"/>
      <c r="C67" s="82"/>
      <c r="D67" s="83"/>
      <c r="E67" s="84"/>
      <c r="F67" s="3"/>
      <c r="G67" s="3"/>
      <c r="H67" s="3"/>
      <c r="I67" s="3"/>
      <c r="J67" s="119" t="s">
        <v>477</v>
      </c>
      <c r="K67" s="119"/>
      <c r="L67" s="119"/>
      <c r="M67" s="119"/>
      <c r="N67" s="119"/>
      <c r="O67" s="119"/>
      <c r="P67" s="119"/>
      <c r="Q67" s="119"/>
      <c r="R67" s="119"/>
      <c r="S67" s="119"/>
      <c r="T67" s="119"/>
      <c r="U67" s="3"/>
    </row>
    <row r="68" spans="1:38" ht="16.5" customHeight="1" x14ac:dyDescent="0.25">
      <c r="A68" s="55"/>
      <c r="B68" s="116" t="s">
        <v>36</v>
      </c>
      <c r="C68" s="116"/>
      <c r="D68" s="116"/>
      <c r="E68" s="116"/>
      <c r="F68" s="116"/>
      <c r="G68" s="116"/>
      <c r="H68" s="116"/>
      <c r="I68" s="56"/>
      <c r="J68" s="117" t="s">
        <v>37</v>
      </c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3"/>
    </row>
    <row r="69" spans="1:38" ht="16.5" customHeight="1" x14ac:dyDescent="0.25">
      <c r="A69" s="2"/>
      <c r="B69" s="41"/>
      <c r="C69" s="57"/>
      <c r="D69" s="57"/>
      <c r="E69" s="58"/>
      <c r="F69" s="58"/>
      <c r="G69" s="58"/>
      <c r="H69" s="59"/>
      <c r="I69" s="60"/>
      <c r="J69" s="60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38" s="2" customFormat="1" ht="16.5" customHeight="1" x14ac:dyDescent="0.25">
      <c r="B70" s="116" t="s">
        <v>38</v>
      </c>
      <c r="C70" s="116"/>
      <c r="D70" s="120" t="s">
        <v>39</v>
      </c>
      <c r="E70" s="120"/>
      <c r="F70" s="120"/>
      <c r="G70" s="120"/>
      <c r="H70" s="120"/>
      <c r="I70" s="60"/>
      <c r="J70" s="60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3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</row>
    <row r="71" spans="1:38" s="2" customFormat="1" ht="16.5" customHeight="1" x14ac:dyDescent="0.25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W71" s="64"/>
      <c r="X71" s="64"/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</row>
    <row r="72" spans="1:38" s="2" customFormat="1" ht="16.5" customHeight="1" x14ac:dyDescent="0.25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W72" s="64"/>
      <c r="X72" s="64"/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</row>
    <row r="73" spans="1:38" s="2" customFormat="1" ht="16.5" customHeight="1" x14ac:dyDescent="0.25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W73" s="64"/>
      <c r="X73" s="64"/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</row>
    <row r="74" spans="1:38" s="2" customFormat="1" ht="16.5" customHeight="1" x14ac:dyDescent="0.25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W74" s="64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</row>
    <row r="75" spans="1:38" s="2" customFormat="1" ht="16.5" customHeight="1" x14ac:dyDescent="0.25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</row>
    <row r="76" spans="1:38" s="2" customFormat="1" x14ac:dyDescent="0.25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</row>
    <row r="77" spans="1:38" s="2" customFormat="1" hidden="1" x14ac:dyDescent="0.25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</row>
    <row r="78" spans="1:38" s="2" customFormat="1" hidden="1" x14ac:dyDescent="0.25">
      <c r="A78" s="1"/>
      <c r="B78" s="116" t="s">
        <v>41</v>
      </c>
      <c r="C78" s="116"/>
      <c r="D78" s="116"/>
      <c r="E78" s="116"/>
      <c r="F78" s="116"/>
      <c r="G78" s="116"/>
      <c r="H78" s="116"/>
      <c r="I78" s="56"/>
      <c r="J78" s="117" t="s">
        <v>37</v>
      </c>
      <c r="K78" s="117"/>
      <c r="L78" s="117"/>
      <c r="M78" s="117"/>
      <c r="N78" s="117"/>
      <c r="O78" s="117"/>
      <c r="P78" s="117"/>
      <c r="Q78" s="117"/>
      <c r="R78" s="117"/>
      <c r="S78" s="117"/>
      <c r="T78" s="117"/>
      <c r="U78" s="3"/>
      <c r="W78" s="64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</row>
    <row r="79" spans="1:38" s="2" customFormat="1" hidden="1" x14ac:dyDescent="0.25">
      <c r="A79" s="1"/>
      <c r="B79" s="116" t="s">
        <v>38</v>
      </c>
      <c r="C79" s="116"/>
      <c r="D79" s="120" t="s">
        <v>90</v>
      </c>
      <c r="E79" s="120"/>
      <c r="F79" s="120"/>
      <c r="G79" s="120"/>
      <c r="H79" s="120"/>
      <c r="I79" s="60"/>
      <c r="J79" s="60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1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</row>
    <row r="80" spans="1:38" s="2" customFormat="1" hidden="1" x14ac:dyDescent="0.25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1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</row>
    <row r="81" spans="2:20" hidden="1" x14ac:dyDescent="0.25"/>
    <row r="82" spans="2:20" ht="2.25" hidden="1" customHeight="1" x14ac:dyDescent="0.25"/>
    <row r="83" spans="2:20" hidden="1" x14ac:dyDescent="0.25"/>
    <row r="84" spans="2:20" hidden="1" x14ac:dyDescent="0.25">
      <c r="B84" s="121"/>
      <c r="C84" s="121"/>
      <c r="D84" s="121"/>
      <c r="E84" s="121"/>
      <c r="F84" s="121"/>
      <c r="G84" s="121"/>
      <c r="H84" s="121"/>
      <c r="I84" s="121"/>
      <c r="J84" s="121" t="s">
        <v>40</v>
      </c>
      <c r="K84" s="121"/>
      <c r="L84" s="121"/>
      <c r="M84" s="121"/>
      <c r="N84" s="121"/>
      <c r="O84" s="121"/>
      <c r="P84" s="121"/>
      <c r="Q84" s="121"/>
      <c r="R84" s="121"/>
      <c r="S84" s="121"/>
      <c r="T84" s="121"/>
    </row>
  </sheetData>
  <sheetProtection formatCells="0" formatColumns="0" formatRows="0" insertColumns="0" insertRows="0" insertHyperlinks="0" deleteColumns="0" deleteRows="0" sort="0" autoFilter="0" pivotTables="0"/>
  <autoFilter ref="A9:AL59">
    <filterColumn colId="3" showButton="0"/>
  </autoFilter>
  <sortState ref="B11:T59">
    <sortCondition ref="B11:B59"/>
  </sortState>
  <mergeCells count="56">
    <mergeCell ref="F62:N62"/>
    <mergeCell ref="B79:C79"/>
    <mergeCell ref="D79:H79"/>
    <mergeCell ref="B84:C84"/>
    <mergeCell ref="D84:I84"/>
    <mergeCell ref="J84:T84"/>
    <mergeCell ref="K8:K9"/>
    <mergeCell ref="L8:L9"/>
    <mergeCell ref="P8:P10"/>
    <mergeCell ref="Q8:Q9"/>
    <mergeCell ref="B78:H78"/>
    <mergeCell ref="J78:T78"/>
    <mergeCell ref="F63:N63"/>
    <mergeCell ref="F64:N64"/>
    <mergeCell ref="J66:T66"/>
    <mergeCell ref="J67:T67"/>
    <mergeCell ref="B68:H68"/>
    <mergeCell ref="J68:T68"/>
    <mergeCell ref="B70:C70"/>
    <mergeCell ref="D70:H70"/>
    <mergeCell ref="B61:C61"/>
    <mergeCell ref="AA5:AD7"/>
    <mergeCell ref="AE5:AF7"/>
    <mergeCell ref="AG5:AH7"/>
    <mergeCell ref="B8:B9"/>
    <mergeCell ref="C8:C9"/>
    <mergeCell ref="D8:E9"/>
    <mergeCell ref="F8:F9"/>
    <mergeCell ref="B6:C6"/>
    <mergeCell ref="G6:N6"/>
    <mergeCell ref="O6:T6"/>
    <mergeCell ref="B5:C5"/>
    <mergeCell ref="D5:N5"/>
    <mergeCell ref="O5:T5"/>
    <mergeCell ref="R8:R9"/>
    <mergeCell ref="M8:M9"/>
    <mergeCell ref="AI5:AJ7"/>
    <mergeCell ref="AK5:AL7"/>
    <mergeCell ref="X5:X8"/>
    <mergeCell ref="Y5:Y8"/>
    <mergeCell ref="Z5:Z8"/>
    <mergeCell ref="S8:S10"/>
    <mergeCell ref="T8:T10"/>
    <mergeCell ref="H1:K1"/>
    <mergeCell ref="L1:T1"/>
    <mergeCell ref="B2:G2"/>
    <mergeCell ref="H2:T2"/>
    <mergeCell ref="B3:G3"/>
    <mergeCell ref="H3:T3"/>
    <mergeCell ref="B10:G10"/>
    <mergeCell ref="N8:N9"/>
    <mergeCell ref="O8:O9"/>
    <mergeCell ref="G8:G9"/>
    <mergeCell ref="H8:H9"/>
    <mergeCell ref="I8:I9"/>
    <mergeCell ref="J8:J9"/>
  </mergeCells>
  <conditionalFormatting sqref="H11:O11">
    <cfRule type="cellIs" dxfId="9" priority="4" operator="greaterThan">
      <formula>10</formula>
    </cfRule>
  </conditionalFormatting>
  <conditionalFormatting sqref="H12:O59">
    <cfRule type="cellIs" dxfId="8" priority="3" operator="greaterThan">
      <formula>10</formula>
    </cfRule>
  </conditionalFormatting>
  <conditionalFormatting sqref="C76:C1048576 C60:C66 C1:C11">
    <cfRule type="duplicateValues" dxfId="7" priority="6"/>
  </conditionalFormatting>
  <conditionalFormatting sqref="C12:C59">
    <cfRule type="duplicateValues" dxfId="6" priority="31"/>
  </conditionalFormatting>
  <conditionalFormatting sqref="C67:C75">
    <cfRule type="duplicateValues" dxfId="5" priority="41"/>
  </conditionalFormatting>
  <dataValidations count="1">
    <dataValidation allowBlank="1" showInputMessage="1" showErrorMessage="1" errorTitle="Không xóa dữ liệu" error="Không xóa dữ liệu" prompt="Không xóa dữ liệu" sqref="D64 X3:AL9 W11:W5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8"/>
  <sheetViews>
    <sheetView tabSelected="1" zoomScaleNormal="100" workbookViewId="0">
      <pane ySplit="4" topLeftCell="A5" activePane="bottomLeft" state="frozen"/>
      <selection activeCell="O4" sqref="O1:O1048576"/>
      <selection pane="bottomLeft" activeCell="P73" sqref="P73"/>
    </sheetView>
  </sheetViews>
  <sheetFormatPr defaultColWidth="9" defaultRowHeight="15.75" x14ac:dyDescent="0.25"/>
  <cols>
    <col min="1" max="1" width="0.625" style="1" customWidth="1"/>
    <col min="2" max="2" width="5.25" style="1" customWidth="1"/>
    <col min="3" max="3" width="12.75" style="1" customWidth="1"/>
    <col min="4" max="4" width="14.875" style="1" customWidth="1"/>
    <col min="5" max="6" width="6.625" style="1" customWidth="1"/>
    <col min="7" max="7" width="11.125" style="1" customWidth="1"/>
    <col min="8" max="9" width="4.625" style="1" customWidth="1"/>
    <col min="10" max="10" width="4.625" style="1" hidden="1" customWidth="1"/>
    <col min="11" max="11" width="4.62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125" style="1" customWidth="1"/>
    <col min="20" max="20" width="5.125" style="1" hidden="1" customWidth="1"/>
    <col min="21" max="21" width="6.5" style="1" customWidth="1"/>
    <col min="22" max="22" width="6.5" style="2" customWidth="1"/>
    <col min="23" max="23" width="9" style="64"/>
    <col min="24" max="24" width="9.125" style="64" bestFit="1" customWidth="1"/>
    <col min="25" max="25" width="9" style="64"/>
    <col min="26" max="26" width="10.375" style="64" bestFit="1" customWidth="1"/>
    <col min="27" max="27" width="9.125" style="64" bestFit="1" customWidth="1"/>
    <col min="28" max="38" width="9" style="64"/>
    <col min="39" max="16384" width="9" style="1"/>
  </cols>
  <sheetData>
    <row r="1" spans="2:38" ht="21.75" hidden="1" customHeight="1" x14ac:dyDescent="0.4">
      <c r="H1" s="93" t="s">
        <v>0</v>
      </c>
      <c r="I1" s="93"/>
      <c r="J1" s="93"/>
      <c r="K1" s="93"/>
      <c r="L1" s="93">
        <v>207</v>
      </c>
      <c r="M1" s="93"/>
      <c r="N1" s="93"/>
      <c r="O1" s="93"/>
      <c r="P1" s="93"/>
      <c r="Q1" s="93"/>
      <c r="R1" s="93"/>
      <c r="S1" s="93"/>
      <c r="T1" s="93"/>
    </row>
    <row r="2" spans="2:38" ht="19.5" customHeight="1" x14ac:dyDescent="0.3">
      <c r="B2" s="94" t="s">
        <v>1</v>
      </c>
      <c r="C2" s="94"/>
      <c r="D2" s="94"/>
      <c r="E2" s="94"/>
      <c r="F2" s="94"/>
      <c r="G2" s="94"/>
      <c r="H2" s="95" t="s">
        <v>475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3"/>
    </row>
    <row r="3" spans="2:38" ht="19.5" customHeight="1" x14ac:dyDescent="0.25">
      <c r="B3" s="96" t="s">
        <v>2</v>
      </c>
      <c r="C3" s="96"/>
      <c r="D3" s="96"/>
      <c r="E3" s="96"/>
      <c r="F3" s="96"/>
      <c r="G3" s="96"/>
      <c r="H3" s="97" t="s">
        <v>52</v>
      </c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4"/>
      <c r="V3" s="5"/>
      <c r="AD3" s="65"/>
      <c r="AE3" s="66"/>
      <c r="AF3" s="65"/>
      <c r="AG3" s="65"/>
      <c r="AH3" s="65"/>
      <c r="AI3" s="66"/>
      <c r="AJ3" s="65"/>
    </row>
    <row r="4" spans="2:38" ht="4.5" customHeight="1" x14ac:dyDescent="0.25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7"/>
      <c r="AI4" s="67"/>
    </row>
    <row r="5" spans="2:38" ht="23.25" customHeight="1" x14ac:dyDescent="0.25">
      <c r="B5" s="113" t="s">
        <v>3</v>
      </c>
      <c r="C5" s="113"/>
      <c r="D5" s="114" t="s">
        <v>117</v>
      </c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5" t="s">
        <v>115</v>
      </c>
      <c r="P5" s="115"/>
      <c r="Q5" s="115"/>
      <c r="R5" s="115"/>
      <c r="S5" s="115"/>
      <c r="T5" s="115"/>
      <c r="W5" s="65"/>
      <c r="X5" s="103" t="s">
        <v>48</v>
      </c>
      <c r="Y5" s="103" t="s">
        <v>9</v>
      </c>
      <c r="Z5" s="103" t="s">
        <v>47</v>
      </c>
      <c r="AA5" s="103" t="s">
        <v>46</v>
      </c>
      <c r="AB5" s="103"/>
      <c r="AC5" s="103"/>
      <c r="AD5" s="103"/>
      <c r="AE5" s="103" t="s">
        <v>45</v>
      </c>
      <c r="AF5" s="103"/>
      <c r="AG5" s="103" t="s">
        <v>43</v>
      </c>
      <c r="AH5" s="103"/>
      <c r="AI5" s="103" t="s">
        <v>44</v>
      </c>
      <c r="AJ5" s="103"/>
      <c r="AK5" s="103" t="s">
        <v>42</v>
      </c>
      <c r="AL5" s="103"/>
    </row>
    <row r="6" spans="2:38" ht="17.25" customHeight="1" x14ac:dyDescent="0.25">
      <c r="B6" s="111" t="s">
        <v>4</v>
      </c>
      <c r="C6" s="111"/>
      <c r="D6" s="9"/>
      <c r="G6" s="112" t="s">
        <v>114</v>
      </c>
      <c r="H6" s="112"/>
      <c r="I6" s="112"/>
      <c r="J6" s="112"/>
      <c r="K6" s="112"/>
      <c r="L6" s="112"/>
      <c r="M6" s="112"/>
      <c r="N6" s="112"/>
      <c r="O6" s="112" t="s">
        <v>116</v>
      </c>
      <c r="P6" s="112"/>
      <c r="Q6" s="112"/>
      <c r="R6" s="112"/>
      <c r="S6" s="112"/>
      <c r="T6" s="112"/>
      <c r="W6" s="65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</row>
    <row r="7" spans="2:38" ht="5.2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61"/>
      <c r="P7" s="3"/>
      <c r="Q7" s="3"/>
      <c r="R7" s="3"/>
      <c r="S7" s="3"/>
      <c r="T7" s="3"/>
      <c r="W7" s="65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</row>
    <row r="8" spans="2:38" ht="31.5" customHeight="1" x14ac:dyDescent="0.25">
      <c r="B8" s="90" t="s">
        <v>5</v>
      </c>
      <c r="C8" s="105" t="s">
        <v>6</v>
      </c>
      <c r="D8" s="107" t="s">
        <v>7</v>
      </c>
      <c r="E8" s="108"/>
      <c r="F8" s="90" t="s">
        <v>8</v>
      </c>
      <c r="G8" s="90" t="s">
        <v>9</v>
      </c>
      <c r="H8" s="102" t="s">
        <v>10</v>
      </c>
      <c r="I8" s="102" t="s">
        <v>11</v>
      </c>
      <c r="J8" s="102" t="s">
        <v>12</v>
      </c>
      <c r="K8" s="102" t="s">
        <v>13</v>
      </c>
      <c r="L8" s="101" t="s">
        <v>14</v>
      </c>
      <c r="M8" s="101" t="s">
        <v>15</v>
      </c>
      <c r="N8" s="101" t="s">
        <v>16</v>
      </c>
      <c r="O8" s="101" t="s">
        <v>17</v>
      </c>
      <c r="P8" s="90" t="s">
        <v>18</v>
      </c>
      <c r="Q8" s="101" t="s">
        <v>19</v>
      </c>
      <c r="R8" s="90" t="s">
        <v>20</v>
      </c>
      <c r="S8" s="90" t="s">
        <v>21</v>
      </c>
      <c r="T8" s="90" t="s">
        <v>22</v>
      </c>
      <c r="W8" s="65"/>
      <c r="X8" s="103"/>
      <c r="Y8" s="103"/>
      <c r="Z8" s="103"/>
      <c r="AA8" s="68" t="s">
        <v>23</v>
      </c>
      <c r="AB8" s="68" t="s">
        <v>24</v>
      </c>
      <c r="AC8" s="68" t="s">
        <v>25</v>
      </c>
      <c r="AD8" s="68" t="s">
        <v>26</v>
      </c>
      <c r="AE8" s="68" t="s">
        <v>27</v>
      </c>
      <c r="AF8" s="68" t="s">
        <v>26</v>
      </c>
      <c r="AG8" s="68" t="s">
        <v>27</v>
      </c>
      <c r="AH8" s="68" t="s">
        <v>26</v>
      </c>
      <c r="AI8" s="68" t="s">
        <v>27</v>
      </c>
      <c r="AJ8" s="68" t="s">
        <v>26</v>
      </c>
      <c r="AK8" s="68" t="s">
        <v>27</v>
      </c>
      <c r="AL8" s="69" t="s">
        <v>26</v>
      </c>
    </row>
    <row r="9" spans="2:38" ht="31.5" customHeight="1" x14ac:dyDescent="0.25">
      <c r="B9" s="92"/>
      <c r="C9" s="106"/>
      <c r="D9" s="109"/>
      <c r="E9" s="110"/>
      <c r="F9" s="92"/>
      <c r="G9" s="92"/>
      <c r="H9" s="102"/>
      <c r="I9" s="102"/>
      <c r="J9" s="102"/>
      <c r="K9" s="102"/>
      <c r="L9" s="101"/>
      <c r="M9" s="101"/>
      <c r="N9" s="101"/>
      <c r="O9" s="101"/>
      <c r="P9" s="91"/>
      <c r="Q9" s="101"/>
      <c r="R9" s="92"/>
      <c r="S9" s="91"/>
      <c r="T9" s="91"/>
      <c r="V9" s="11"/>
      <c r="W9" s="65"/>
      <c r="X9" s="70" t="str">
        <f>+D5</f>
        <v>Kinh tế vi mô 1</v>
      </c>
      <c r="Y9" s="71" t="str">
        <f>+O5</f>
        <v>Nhóm:   BSA1310 - 1</v>
      </c>
      <c r="Z9" s="72">
        <f>+$AI$9+$AK$9+$AG$9</f>
        <v>32</v>
      </c>
      <c r="AA9" s="66">
        <f>COUNTIF($S$10:$S$100,"Khiển trách")</f>
        <v>0</v>
      </c>
      <c r="AB9" s="66">
        <f>COUNTIF($S$10:$S$100,"Cảnh cáo")</f>
        <v>0</v>
      </c>
      <c r="AC9" s="66">
        <f>COUNTIF($S$10:$S$100,"Đình chỉ thi")</f>
        <v>0</v>
      </c>
      <c r="AD9" s="73">
        <f>+($AA$9+$AB$9+$AC$9)/$Z$9*100%</f>
        <v>0</v>
      </c>
      <c r="AE9" s="66">
        <f>SUM(COUNTIF($S$10:$S$98,"Vắng"),COUNTIF($S$10:$S$98,"Vắng có phép"))</f>
        <v>1</v>
      </c>
      <c r="AF9" s="74">
        <f>+$AE$9/$Z$9</f>
        <v>3.125E-2</v>
      </c>
      <c r="AG9" s="75">
        <f>COUNTIF($W$10:$W$98,"Thi lại")</f>
        <v>0</v>
      </c>
      <c r="AH9" s="74">
        <f>+$AG$9/$Z$9</f>
        <v>0</v>
      </c>
      <c r="AI9" s="75">
        <f>COUNTIF($W$10:$W$99,"Học lại")</f>
        <v>5</v>
      </c>
      <c r="AJ9" s="74">
        <f>+$AI$9/$Z$9</f>
        <v>0.15625</v>
      </c>
      <c r="AK9" s="66">
        <f>COUNTIF($W$11:$W$99,"Đạt")</f>
        <v>27</v>
      </c>
      <c r="AL9" s="73">
        <f>+$AK$9/$Z$9</f>
        <v>0.84375</v>
      </c>
    </row>
    <row r="10" spans="2:38" ht="14.25" customHeight="1" x14ac:dyDescent="0.25">
      <c r="B10" s="98" t="s">
        <v>28</v>
      </c>
      <c r="C10" s="99"/>
      <c r="D10" s="99"/>
      <c r="E10" s="99"/>
      <c r="F10" s="99"/>
      <c r="G10" s="100"/>
      <c r="H10" s="12">
        <v>10</v>
      </c>
      <c r="I10" s="12">
        <v>10</v>
      </c>
      <c r="J10" s="13"/>
      <c r="K10" s="12">
        <v>20</v>
      </c>
      <c r="L10" s="14"/>
      <c r="M10" s="15"/>
      <c r="N10" s="15"/>
      <c r="O10" s="62">
        <f>100-(H10+I10+J10+K10)</f>
        <v>60</v>
      </c>
      <c r="P10" s="92"/>
      <c r="Q10" s="16"/>
      <c r="R10" s="16"/>
      <c r="S10" s="92"/>
      <c r="T10" s="92"/>
      <c r="W10" s="65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</row>
    <row r="11" spans="2:38" ht="18.75" customHeight="1" x14ac:dyDescent="0.25">
      <c r="B11" s="17">
        <v>1</v>
      </c>
      <c r="C11" s="18" t="s">
        <v>118</v>
      </c>
      <c r="D11" s="19" t="s">
        <v>119</v>
      </c>
      <c r="E11" s="20" t="s">
        <v>53</v>
      </c>
      <c r="F11" s="21" t="s">
        <v>120</v>
      </c>
      <c r="G11" s="18" t="s">
        <v>121</v>
      </c>
      <c r="H11" s="22">
        <v>10</v>
      </c>
      <c r="I11" s="22">
        <v>9</v>
      </c>
      <c r="J11" s="22" t="s">
        <v>29</v>
      </c>
      <c r="K11" s="22">
        <v>9</v>
      </c>
      <c r="L11" s="88"/>
      <c r="M11" s="88"/>
      <c r="N11" s="88"/>
      <c r="O11" s="89">
        <v>7</v>
      </c>
      <c r="P11" s="23">
        <f>ROUND(SUMPRODUCT(H11:O11,$H$10:$O$10)/100,1)</f>
        <v>7.9</v>
      </c>
      <c r="Q11" s="24" t="str">
        <f t="shared" ref="Q11:Q42" si="0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B</v>
      </c>
      <c r="R11" s="24" t="str">
        <f t="shared" ref="R11:R42" si="1">IF($P11&lt;4,"Kém",IF(AND($P11&gt;=4,$P11&lt;=5.4),"Trung bình yếu",IF(AND($P11&gt;=5.5,$P11&lt;=6.9),"Trung bình",IF(AND($P11&gt;=7,$P11&lt;=8.4),"Khá",IF(AND($P11&gt;=8.5,$P11&lt;=10),"Giỏi","")))))</f>
        <v>Khá</v>
      </c>
      <c r="S11" s="85" t="str">
        <f t="shared" ref="S11:S28" si="2">+IF(OR($H11=0,$I11=0,$J11=0,$K11=0),"Không đủ ĐKDT","")</f>
        <v/>
      </c>
      <c r="T11" s="25">
        <v>207</v>
      </c>
      <c r="U11" s="3"/>
      <c r="V11" s="26"/>
      <c r="W11" s="77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</row>
    <row r="12" spans="2:38" ht="18.75" customHeight="1" x14ac:dyDescent="0.25">
      <c r="B12" s="27">
        <v>2</v>
      </c>
      <c r="C12" s="28" t="s">
        <v>122</v>
      </c>
      <c r="D12" s="29" t="s">
        <v>111</v>
      </c>
      <c r="E12" s="30" t="s">
        <v>53</v>
      </c>
      <c r="F12" s="31" t="s">
        <v>123</v>
      </c>
      <c r="G12" s="28" t="s">
        <v>124</v>
      </c>
      <c r="H12" s="32">
        <v>10</v>
      </c>
      <c r="I12" s="32">
        <v>6</v>
      </c>
      <c r="J12" s="32" t="s">
        <v>29</v>
      </c>
      <c r="K12" s="32">
        <v>8</v>
      </c>
      <c r="L12" s="33"/>
      <c r="M12" s="33"/>
      <c r="N12" s="33"/>
      <c r="O12" s="34">
        <v>6</v>
      </c>
      <c r="P12" s="35">
        <f>ROUND(SUMPRODUCT(H12:O12,$H$10:$O$10)/100,1)</f>
        <v>6.8</v>
      </c>
      <c r="Q12" s="36" t="str">
        <f t="shared" si="0"/>
        <v>C+</v>
      </c>
      <c r="R12" s="37" t="str">
        <f t="shared" si="1"/>
        <v>Trung bình</v>
      </c>
      <c r="S12" s="38" t="str">
        <f t="shared" si="2"/>
        <v/>
      </c>
      <c r="T12" s="39">
        <v>207</v>
      </c>
      <c r="U12" s="3"/>
      <c r="V12" s="26"/>
      <c r="W12" s="77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6"/>
      <c r="Y12" s="76"/>
      <c r="Z12" s="76"/>
      <c r="AA12" s="68"/>
      <c r="AB12" s="68"/>
      <c r="AC12" s="68"/>
      <c r="AD12" s="68"/>
      <c r="AE12" s="67"/>
      <c r="AF12" s="68"/>
      <c r="AG12" s="68"/>
      <c r="AH12" s="68"/>
      <c r="AI12" s="68"/>
      <c r="AJ12" s="68"/>
      <c r="AK12" s="68"/>
      <c r="AL12" s="69"/>
    </row>
    <row r="13" spans="2:38" ht="18.75" customHeight="1" x14ac:dyDescent="0.25">
      <c r="B13" s="27">
        <v>3</v>
      </c>
      <c r="C13" s="28" t="s">
        <v>125</v>
      </c>
      <c r="D13" s="29" t="s">
        <v>126</v>
      </c>
      <c r="E13" s="30" t="s">
        <v>53</v>
      </c>
      <c r="F13" s="31" t="s">
        <v>127</v>
      </c>
      <c r="G13" s="28" t="s">
        <v>128</v>
      </c>
      <c r="H13" s="32">
        <v>10</v>
      </c>
      <c r="I13" s="32">
        <v>9</v>
      </c>
      <c r="J13" s="32" t="s">
        <v>29</v>
      </c>
      <c r="K13" s="32">
        <v>8</v>
      </c>
      <c r="L13" s="40"/>
      <c r="M13" s="40"/>
      <c r="N13" s="40"/>
      <c r="O13" s="34">
        <v>5</v>
      </c>
      <c r="P13" s="35">
        <f>ROUND(SUMPRODUCT(H13:O13,$H$10:$O$10)/100,1)</f>
        <v>6.5</v>
      </c>
      <c r="Q13" s="36" t="str">
        <f t="shared" si="0"/>
        <v>C+</v>
      </c>
      <c r="R13" s="37" t="str">
        <f t="shared" si="1"/>
        <v>Trung bình</v>
      </c>
      <c r="S13" s="38" t="str">
        <f t="shared" si="2"/>
        <v/>
      </c>
      <c r="T13" s="39">
        <v>207</v>
      </c>
      <c r="U13" s="3"/>
      <c r="V13" s="26"/>
      <c r="W13" s="77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78"/>
      <c r="Y13" s="78"/>
      <c r="Z13" s="86"/>
      <c r="AA13" s="67"/>
      <c r="AB13" s="67"/>
      <c r="AC13" s="67"/>
      <c r="AD13" s="79"/>
      <c r="AE13" s="67"/>
      <c r="AF13" s="80"/>
      <c r="AG13" s="81"/>
      <c r="AH13" s="80"/>
      <c r="AI13" s="81"/>
      <c r="AJ13" s="80"/>
      <c r="AK13" s="67"/>
      <c r="AL13" s="79"/>
    </row>
    <row r="14" spans="2:38" ht="18.75" customHeight="1" x14ac:dyDescent="0.25">
      <c r="B14" s="27">
        <v>4</v>
      </c>
      <c r="C14" s="28" t="s">
        <v>129</v>
      </c>
      <c r="D14" s="29" t="s">
        <v>57</v>
      </c>
      <c r="E14" s="30" t="s">
        <v>130</v>
      </c>
      <c r="F14" s="31" t="s">
        <v>131</v>
      </c>
      <c r="G14" s="28" t="s">
        <v>132</v>
      </c>
      <c r="H14" s="32">
        <v>10</v>
      </c>
      <c r="I14" s="32">
        <v>8</v>
      </c>
      <c r="J14" s="32" t="s">
        <v>29</v>
      </c>
      <c r="K14" s="32">
        <v>8</v>
      </c>
      <c r="L14" s="40"/>
      <c r="M14" s="40"/>
      <c r="N14" s="40"/>
      <c r="O14" s="34">
        <v>9</v>
      </c>
      <c r="P14" s="35">
        <f>ROUND(SUMPRODUCT(H14:O14,$H$10:$O$10)/100,1)</f>
        <v>8.8000000000000007</v>
      </c>
      <c r="Q14" s="36" t="str">
        <f t="shared" si="0"/>
        <v>A</v>
      </c>
      <c r="R14" s="37" t="str">
        <f t="shared" si="1"/>
        <v>Giỏi</v>
      </c>
      <c r="S14" s="38" t="str">
        <f t="shared" si="2"/>
        <v/>
      </c>
      <c r="T14" s="39">
        <v>207</v>
      </c>
      <c r="U14" s="3"/>
      <c r="V14" s="26"/>
      <c r="W14" s="77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</row>
    <row r="15" spans="2:38" ht="18.75" customHeight="1" x14ac:dyDescent="0.25">
      <c r="B15" s="27">
        <v>5</v>
      </c>
      <c r="C15" s="28" t="s">
        <v>133</v>
      </c>
      <c r="D15" s="29" t="s">
        <v>134</v>
      </c>
      <c r="E15" s="30" t="s">
        <v>135</v>
      </c>
      <c r="F15" s="31" t="s">
        <v>136</v>
      </c>
      <c r="G15" s="28" t="s">
        <v>124</v>
      </c>
      <c r="H15" s="32">
        <v>10</v>
      </c>
      <c r="I15" s="32">
        <v>9</v>
      </c>
      <c r="J15" s="32" t="s">
        <v>29</v>
      </c>
      <c r="K15" s="32">
        <v>8</v>
      </c>
      <c r="L15" s="40"/>
      <c r="M15" s="40"/>
      <c r="N15" s="40"/>
      <c r="O15" s="34">
        <v>6</v>
      </c>
      <c r="P15" s="35">
        <f>ROUND(SUMPRODUCT(H15:O15,$H$10:$O$10)/100,1)</f>
        <v>7.1</v>
      </c>
      <c r="Q15" s="36" t="str">
        <f t="shared" si="0"/>
        <v>B</v>
      </c>
      <c r="R15" s="37" t="str">
        <f t="shared" si="1"/>
        <v>Khá</v>
      </c>
      <c r="S15" s="38" t="str">
        <f t="shared" si="2"/>
        <v/>
      </c>
      <c r="T15" s="39">
        <v>207</v>
      </c>
      <c r="U15" s="3"/>
      <c r="V15" s="26"/>
      <c r="W15" s="77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</row>
    <row r="16" spans="2:38" ht="18.75" customHeight="1" x14ac:dyDescent="0.25">
      <c r="B16" s="27">
        <v>6</v>
      </c>
      <c r="C16" s="28" t="s">
        <v>137</v>
      </c>
      <c r="D16" s="29" t="s">
        <v>138</v>
      </c>
      <c r="E16" s="30" t="s">
        <v>54</v>
      </c>
      <c r="F16" s="31" t="s">
        <v>139</v>
      </c>
      <c r="G16" s="28" t="s">
        <v>124</v>
      </c>
      <c r="H16" s="32">
        <v>6</v>
      </c>
      <c r="I16" s="32">
        <v>6</v>
      </c>
      <c r="J16" s="32" t="s">
        <v>29</v>
      </c>
      <c r="K16" s="32">
        <v>4</v>
      </c>
      <c r="L16" s="40"/>
      <c r="M16" s="40"/>
      <c r="N16" s="40"/>
      <c r="O16" s="34">
        <v>3</v>
      </c>
      <c r="P16" s="35">
        <f>ROUND(SUMPRODUCT(H16:O16,$H$10:$O$10)/100,1)</f>
        <v>3.8</v>
      </c>
      <c r="Q16" s="36" t="str">
        <f t="shared" si="0"/>
        <v>F</v>
      </c>
      <c r="R16" s="37" t="str">
        <f t="shared" si="1"/>
        <v>Kém</v>
      </c>
      <c r="S16" s="38" t="str">
        <f t="shared" si="2"/>
        <v/>
      </c>
      <c r="T16" s="39">
        <v>207</v>
      </c>
      <c r="U16" s="3"/>
      <c r="V16" s="26"/>
      <c r="W16" s="77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Học lại</v>
      </c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</row>
    <row r="17" spans="2:38" ht="18.75" customHeight="1" x14ac:dyDescent="0.25">
      <c r="B17" s="27">
        <v>7</v>
      </c>
      <c r="C17" s="28" t="s">
        <v>140</v>
      </c>
      <c r="D17" s="29" t="s">
        <v>141</v>
      </c>
      <c r="E17" s="30" t="s">
        <v>55</v>
      </c>
      <c r="F17" s="31" t="s">
        <v>142</v>
      </c>
      <c r="G17" s="28" t="s">
        <v>132</v>
      </c>
      <c r="H17" s="32">
        <v>8</v>
      </c>
      <c r="I17" s="32">
        <v>9</v>
      </c>
      <c r="J17" s="32" t="s">
        <v>29</v>
      </c>
      <c r="K17" s="32">
        <v>8</v>
      </c>
      <c r="L17" s="40"/>
      <c r="M17" s="40"/>
      <c r="N17" s="40"/>
      <c r="O17" s="34">
        <v>8</v>
      </c>
      <c r="P17" s="35">
        <f>ROUND(SUMPRODUCT(H17:O17,$H$10:$O$10)/100,1)</f>
        <v>8.1</v>
      </c>
      <c r="Q17" s="36" t="str">
        <f t="shared" si="0"/>
        <v>B+</v>
      </c>
      <c r="R17" s="37" t="str">
        <f t="shared" si="1"/>
        <v>Khá</v>
      </c>
      <c r="S17" s="38" t="str">
        <f t="shared" si="2"/>
        <v/>
      </c>
      <c r="T17" s="39">
        <v>207</v>
      </c>
      <c r="U17" s="3"/>
      <c r="V17" s="26"/>
      <c r="W17" s="77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</row>
    <row r="18" spans="2:38" ht="18.75" customHeight="1" x14ac:dyDescent="0.25">
      <c r="B18" s="27">
        <v>8</v>
      </c>
      <c r="C18" s="28" t="s">
        <v>143</v>
      </c>
      <c r="D18" s="29" t="s">
        <v>144</v>
      </c>
      <c r="E18" s="30" t="s">
        <v>55</v>
      </c>
      <c r="F18" s="31" t="s">
        <v>145</v>
      </c>
      <c r="G18" s="28" t="s">
        <v>132</v>
      </c>
      <c r="H18" s="32">
        <v>7</v>
      </c>
      <c r="I18" s="32">
        <v>6</v>
      </c>
      <c r="J18" s="32" t="s">
        <v>29</v>
      </c>
      <c r="K18" s="32">
        <v>7</v>
      </c>
      <c r="L18" s="40"/>
      <c r="M18" s="40"/>
      <c r="N18" s="40"/>
      <c r="O18" s="34">
        <v>3</v>
      </c>
      <c r="P18" s="35">
        <f>ROUND(SUMPRODUCT(H18:O18,$H$10:$O$10)/100,1)</f>
        <v>4.5</v>
      </c>
      <c r="Q18" s="36" t="str">
        <f t="shared" si="0"/>
        <v>D</v>
      </c>
      <c r="R18" s="37" t="str">
        <f t="shared" si="1"/>
        <v>Trung bình yếu</v>
      </c>
      <c r="S18" s="38" t="str">
        <f t="shared" si="2"/>
        <v/>
      </c>
      <c r="T18" s="39">
        <v>207</v>
      </c>
      <c r="U18" s="3"/>
      <c r="V18" s="26"/>
      <c r="W18" s="77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</row>
    <row r="19" spans="2:38" ht="18.75" customHeight="1" x14ac:dyDescent="0.25">
      <c r="B19" s="27">
        <v>9</v>
      </c>
      <c r="C19" s="28" t="s">
        <v>146</v>
      </c>
      <c r="D19" s="29" t="s">
        <v>57</v>
      </c>
      <c r="E19" s="30" t="s">
        <v>147</v>
      </c>
      <c r="F19" s="31" t="s">
        <v>148</v>
      </c>
      <c r="G19" s="28" t="s">
        <v>149</v>
      </c>
      <c r="H19" s="32">
        <v>10</v>
      </c>
      <c r="I19" s="32">
        <v>8</v>
      </c>
      <c r="J19" s="32" t="s">
        <v>29</v>
      </c>
      <c r="K19" s="32">
        <v>7</v>
      </c>
      <c r="L19" s="40"/>
      <c r="M19" s="40"/>
      <c r="N19" s="40"/>
      <c r="O19" s="34">
        <v>5</v>
      </c>
      <c r="P19" s="35">
        <f>ROUND(SUMPRODUCT(H19:O19,$H$10:$O$10)/100,1)</f>
        <v>6.2</v>
      </c>
      <c r="Q19" s="36" t="str">
        <f t="shared" si="0"/>
        <v>C</v>
      </c>
      <c r="R19" s="37" t="str">
        <f t="shared" si="1"/>
        <v>Trung bình</v>
      </c>
      <c r="S19" s="38" t="str">
        <f t="shared" si="2"/>
        <v/>
      </c>
      <c r="T19" s="39">
        <v>207</v>
      </c>
      <c r="U19" s="3"/>
      <c r="V19" s="26"/>
      <c r="W19" s="77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</row>
    <row r="20" spans="2:38" ht="18.75" customHeight="1" x14ac:dyDescent="0.25">
      <c r="B20" s="27">
        <v>10</v>
      </c>
      <c r="C20" s="28" t="s">
        <v>150</v>
      </c>
      <c r="D20" s="29" t="s">
        <v>57</v>
      </c>
      <c r="E20" s="30" t="s">
        <v>151</v>
      </c>
      <c r="F20" s="31" t="s">
        <v>152</v>
      </c>
      <c r="G20" s="28" t="s">
        <v>128</v>
      </c>
      <c r="H20" s="32">
        <v>10</v>
      </c>
      <c r="I20" s="32">
        <v>9</v>
      </c>
      <c r="J20" s="32" t="s">
        <v>29</v>
      </c>
      <c r="K20" s="32">
        <v>8</v>
      </c>
      <c r="L20" s="40"/>
      <c r="M20" s="40"/>
      <c r="N20" s="40"/>
      <c r="O20" s="34">
        <v>6</v>
      </c>
      <c r="P20" s="35">
        <f>ROUND(SUMPRODUCT(H20:O20,$H$10:$O$10)/100,1)</f>
        <v>7.1</v>
      </c>
      <c r="Q20" s="36" t="str">
        <f t="shared" si="0"/>
        <v>B</v>
      </c>
      <c r="R20" s="37" t="str">
        <f t="shared" si="1"/>
        <v>Khá</v>
      </c>
      <c r="S20" s="38" t="str">
        <f t="shared" si="2"/>
        <v/>
      </c>
      <c r="T20" s="39">
        <v>207</v>
      </c>
      <c r="U20" s="3"/>
      <c r="V20" s="26"/>
      <c r="W20" s="77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</row>
    <row r="21" spans="2:38" ht="18.75" customHeight="1" x14ac:dyDescent="0.25">
      <c r="B21" s="27">
        <v>11</v>
      </c>
      <c r="C21" s="28" t="s">
        <v>153</v>
      </c>
      <c r="D21" s="29" t="s">
        <v>154</v>
      </c>
      <c r="E21" s="30" t="s">
        <v>151</v>
      </c>
      <c r="F21" s="31" t="s">
        <v>155</v>
      </c>
      <c r="G21" s="28" t="s">
        <v>156</v>
      </c>
      <c r="H21" s="32">
        <v>10</v>
      </c>
      <c r="I21" s="32">
        <v>9</v>
      </c>
      <c r="J21" s="32" t="s">
        <v>29</v>
      </c>
      <c r="K21" s="32">
        <v>9</v>
      </c>
      <c r="L21" s="40"/>
      <c r="M21" s="40"/>
      <c r="N21" s="40"/>
      <c r="O21" s="34">
        <v>9</v>
      </c>
      <c r="P21" s="35">
        <f>ROUND(SUMPRODUCT(H21:O21,$H$10:$O$10)/100,1)</f>
        <v>9.1</v>
      </c>
      <c r="Q21" s="36" t="str">
        <f t="shared" si="0"/>
        <v>A+</v>
      </c>
      <c r="R21" s="37" t="str">
        <f t="shared" si="1"/>
        <v>Giỏi</v>
      </c>
      <c r="S21" s="38" t="str">
        <f t="shared" si="2"/>
        <v/>
      </c>
      <c r="T21" s="39">
        <v>207</v>
      </c>
      <c r="U21" s="3"/>
      <c r="V21" s="26"/>
      <c r="W21" s="77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</row>
    <row r="22" spans="2:38" ht="18.75" customHeight="1" x14ac:dyDescent="0.25">
      <c r="B22" s="27">
        <v>12</v>
      </c>
      <c r="C22" s="28" t="s">
        <v>157</v>
      </c>
      <c r="D22" s="29" t="s">
        <v>154</v>
      </c>
      <c r="E22" s="30" t="s">
        <v>151</v>
      </c>
      <c r="F22" s="31" t="s">
        <v>158</v>
      </c>
      <c r="G22" s="28" t="s">
        <v>159</v>
      </c>
      <c r="H22" s="32">
        <v>8</v>
      </c>
      <c r="I22" s="32">
        <v>8</v>
      </c>
      <c r="J22" s="32" t="s">
        <v>29</v>
      </c>
      <c r="K22" s="32">
        <v>8</v>
      </c>
      <c r="L22" s="40"/>
      <c r="M22" s="40"/>
      <c r="N22" s="40"/>
      <c r="O22" s="34">
        <v>2</v>
      </c>
      <c r="P22" s="35">
        <f>ROUND(SUMPRODUCT(H22:O22,$H$10:$O$10)/100,1)</f>
        <v>4.4000000000000004</v>
      </c>
      <c r="Q22" s="36" t="str">
        <f t="shared" si="0"/>
        <v>D</v>
      </c>
      <c r="R22" s="37" t="str">
        <f t="shared" si="1"/>
        <v>Trung bình yếu</v>
      </c>
      <c r="S22" s="38" t="str">
        <f t="shared" si="2"/>
        <v/>
      </c>
      <c r="T22" s="39">
        <v>207</v>
      </c>
      <c r="U22" s="3"/>
      <c r="V22" s="26"/>
      <c r="W22" s="77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</row>
    <row r="23" spans="2:38" ht="18.75" customHeight="1" x14ac:dyDescent="0.25">
      <c r="B23" s="27">
        <v>13</v>
      </c>
      <c r="C23" s="28" t="s">
        <v>160</v>
      </c>
      <c r="D23" s="29" t="s">
        <v>68</v>
      </c>
      <c r="E23" s="30" t="s">
        <v>59</v>
      </c>
      <c r="F23" s="31" t="s">
        <v>161</v>
      </c>
      <c r="G23" s="28" t="s">
        <v>162</v>
      </c>
      <c r="H23" s="32">
        <v>8</v>
      </c>
      <c r="I23" s="32">
        <v>8</v>
      </c>
      <c r="J23" s="32" t="s">
        <v>29</v>
      </c>
      <c r="K23" s="32">
        <v>8</v>
      </c>
      <c r="L23" s="40"/>
      <c r="M23" s="40"/>
      <c r="N23" s="40"/>
      <c r="O23" s="34">
        <v>9</v>
      </c>
      <c r="P23" s="35">
        <f>ROUND(SUMPRODUCT(H23:O23,$H$10:$O$10)/100,1)</f>
        <v>8.6</v>
      </c>
      <c r="Q23" s="36" t="str">
        <f t="shared" si="0"/>
        <v>A</v>
      </c>
      <c r="R23" s="37" t="str">
        <f t="shared" si="1"/>
        <v>Giỏi</v>
      </c>
      <c r="S23" s="38" t="str">
        <f t="shared" si="2"/>
        <v/>
      </c>
      <c r="T23" s="39">
        <v>207</v>
      </c>
      <c r="U23" s="3"/>
      <c r="V23" s="26"/>
      <c r="W23" s="77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</row>
    <row r="24" spans="2:38" ht="18.75" customHeight="1" x14ac:dyDescent="0.25">
      <c r="B24" s="27">
        <v>14</v>
      </c>
      <c r="C24" s="28" t="s">
        <v>163</v>
      </c>
      <c r="D24" s="29" t="s">
        <v>164</v>
      </c>
      <c r="E24" s="30" t="s">
        <v>165</v>
      </c>
      <c r="F24" s="31" t="s">
        <v>166</v>
      </c>
      <c r="G24" s="28" t="s">
        <v>167</v>
      </c>
      <c r="H24" s="32">
        <v>10</v>
      </c>
      <c r="I24" s="32">
        <v>8</v>
      </c>
      <c r="J24" s="32" t="s">
        <v>29</v>
      </c>
      <c r="K24" s="32">
        <v>8</v>
      </c>
      <c r="L24" s="40"/>
      <c r="M24" s="40"/>
      <c r="N24" s="40"/>
      <c r="O24" s="34">
        <v>9</v>
      </c>
      <c r="P24" s="35">
        <f>ROUND(SUMPRODUCT(H24:O24,$H$10:$O$10)/100,1)</f>
        <v>8.8000000000000007</v>
      </c>
      <c r="Q24" s="36" t="str">
        <f t="shared" si="0"/>
        <v>A</v>
      </c>
      <c r="R24" s="37" t="str">
        <f t="shared" si="1"/>
        <v>Giỏi</v>
      </c>
      <c r="S24" s="38" t="str">
        <f t="shared" si="2"/>
        <v/>
      </c>
      <c r="T24" s="39">
        <v>207</v>
      </c>
      <c r="U24" s="3"/>
      <c r="V24" s="26"/>
      <c r="W24" s="77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</row>
    <row r="25" spans="2:38" ht="18.75" customHeight="1" x14ac:dyDescent="0.25">
      <c r="B25" s="27">
        <v>15</v>
      </c>
      <c r="C25" s="28" t="s">
        <v>168</v>
      </c>
      <c r="D25" s="29" t="s">
        <v>68</v>
      </c>
      <c r="E25" s="30" t="s">
        <v>169</v>
      </c>
      <c r="F25" s="31" t="s">
        <v>170</v>
      </c>
      <c r="G25" s="28" t="s">
        <v>128</v>
      </c>
      <c r="H25" s="32">
        <v>10</v>
      </c>
      <c r="I25" s="32">
        <v>9</v>
      </c>
      <c r="J25" s="32" t="s">
        <v>29</v>
      </c>
      <c r="K25" s="32">
        <v>8</v>
      </c>
      <c r="L25" s="40"/>
      <c r="M25" s="40"/>
      <c r="N25" s="40"/>
      <c r="O25" s="34">
        <v>8</v>
      </c>
      <c r="P25" s="35">
        <f>ROUND(SUMPRODUCT(H25:O25,$H$10:$O$10)/100,1)</f>
        <v>8.3000000000000007</v>
      </c>
      <c r="Q25" s="36" t="str">
        <f t="shared" si="0"/>
        <v>B+</v>
      </c>
      <c r="R25" s="37" t="str">
        <f t="shared" si="1"/>
        <v>Khá</v>
      </c>
      <c r="S25" s="38" t="str">
        <f t="shared" si="2"/>
        <v/>
      </c>
      <c r="T25" s="39">
        <v>207</v>
      </c>
      <c r="U25" s="3"/>
      <c r="V25" s="26"/>
      <c r="W25" s="77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</row>
    <row r="26" spans="2:38" ht="18.75" customHeight="1" x14ac:dyDescent="0.25">
      <c r="B26" s="27">
        <v>16</v>
      </c>
      <c r="C26" s="28" t="s">
        <v>171</v>
      </c>
      <c r="D26" s="29" t="s">
        <v>172</v>
      </c>
      <c r="E26" s="30" t="s">
        <v>67</v>
      </c>
      <c r="F26" s="31" t="s">
        <v>173</v>
      </c>
      <c r="G26" s="28" t="s">
        <v>124</v>
      </c>
      <c r="H26" s="32">
        <v>10</v>
      </c>
      <c r="I26" s="32">
        <v>8</v>
      </c>
      <c r="J26" s="32" t="s">
        <v>29</v>
      </c>
      <c r="K26" s="32">
        <v>8</v>
      </c>
      <c r="L26" s="40"/>
      <c r="M26" s="40"/>
      <c r="N26" s="40"/>
      <c r="O26" s="34">
        <v>9</v>
      </c>
      <c r="P26" s="35">
        <f>ROUND(SUMPRODUCT(H26:O26,$H$10:$O$10)/100,1)</f>
        <v>8.8000000000000007</v>
      </c>
      <c r="Q26" s="36" t="str">
        <f t="shared" si="0"/>
        <v>A</v>
      </c>
      <c r="R26" s="37" t="str">
        <f t="shared" si="1"/>
        <v>Giỏi</v>
      </c>
      <c r="S26" s="38" t="str">
        <f t="shared" si="2"/>
        <v/>
      </c>
      <c r="T26" s="39">
        <v>207</v>
      </c>
      <c r="U26" s="3"/>
      <c r="V26" s="26"/>
      <c r="W26" s="77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</row>
    <row r="27" spans="2:38" ht="18.75" customHeight="1" x14ac:dyDescent="0.25">
      <c r="B27" s="27">
        <v>17</v>
      </c>
      <c r="C27" s="28" t="s">
        <v>174</v>
      </c>
      <c r="D27" s="29" t="s">
        <v>57</v>
      </c>
      <c r="E27" s="30" t="s">
        <v>104</v>
      </c>
      <c r="F27" s="31" t="s">
        <v>175</v>
      </c>
      <c r="G27" s="28" t="s">
        <v>121</v>
      </c>
      <c r="H27" s="32">
        <v>8</v>
      </c>
      <c r="I27" s="32">
        <v>8</v>
      </c>
      <c r="J27" s="32" t="s">
        <v>29</v>
      </c>
      <c r="K27" s="32">
        <v>8</v>
      </c>
      <c r="L27" s="40"/>
      <c r="M27" s="40"/>
      <c r="N27" s="40"/>
      <c r="O27" s="34">
        <v>9</v>
      </c>
      <c r="P27" s="35">
        <f>ROUND(SUMPRODUCT(H27:O27,$H$10:$O$10)/100,1)</f>
        <v>8.6</v>
      </c>
      <c r="Q27" s="36" t="str">
        <f t="shared" si="0"/>
        <v>A</v>
      </c>
      <c r="R27" s="37" t="str">
        <f t="shared" si="1"/>
        <v>Giỏi</v>
      </c>
      <c r="S27" s="38" t="str">
        <f t="shared" si="2"/>
        <v/>
      </c>
      <c r="T27" s="39">
        <v>207</v>
      </c>
      <c r="U27" s="3"/>
      <c r="V27" s="26"/>
      <c r="W27" s="77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</row>
    <row r="28" spans="2:38" ht="18.75" customHeight="1" x14ac:dyDescent="0.25">
      <c r="B28" s="27">
        <v>18</v>
      </c>
      <c r="C28" s="28" t="s">
        <v>176</v>
      </c>
      <c r="D28" s="29" t="s">
        <v>177</v>
      </c>
      <c r="E28" s="30" t="s">
        <v>61</v>
      </c>
      <c r="F28" s="31" t="s">
        <v>95</v>
      </c>
      <c r="G28" s="28" t="s">
        <v>121</v>
      </c>
      <c r="H28" s="32">
        <v>10</v>
      </c>
      <c r="I28" s="32">
        <v>10</v>
      </c>
      <c r="J28" s="32" t="s">
        <v>29</v>
      </c>
      <c r="K28" s="32">
        <v>9</v>
      </c>
      <c r="L28" s="40"/>
      <c r="M28" s="40"/>
      <c r="N28" s="40"/>
      <c r="O28" s="34">
        <v>7</v>
      </c>
      <c r="P28" s="35">
        <f>ROUND(SUMPRODUCT(H28:O28,$H$10:$O$10)/100,1)</f>
        <v>8</v>
      </c>
      <c r="Q28" s="36" t="str">
        <f t="shared" si="0"/>
        <v>B+</v>
      </c>
      <c r="R28" s="37" t="str">
        <f t="shared" si="1"/>
        <v>Khá</v>
      </c>
      <c r="S28" s="38" t="str">
        <f t="shared" si="2"/>
        <v/>
      </c>
      <c r="T28" s="39">
        <v>207</v>
      </c>
      <c r="U28" s="3"/>
      <c r="V28" s="26"/>
      <c r="W28" s="77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</row>
    <row r="29" spans="2:38" ht="18.75" customHeight="1" x14ac:dyDescent="0.25">
      <c r="B29" s="27">
        <v>19</v>
      </c>
      <c r="C29" s="28" t="s">
        <v>178</v>
      </c>
      <c r="D29" s="29" t="s">
        <v>179</v>
      </c>
      <c r="E29" s="30" t="s">
        <v>180</v>
      </c>
      <c r="F29" s="31" t="s">
        <v>181</v>
      </c>
      <c r="G29" s="28" t="s">
        <v>182</v>
      </c>
      <c r="H29" s="32">
        <v>8</v>
      </c>
      <c r="I29" s="32">
        <v>9</v>
      </c>
      <c r="J29" s="32" t="s">
        <v>29</v>
      </c>
      <c r="K29" s="32">
        <v>4</v>
      </c>
      <c r="L29" s="40"/>
      <c r="M29" s="40"/>
      <c r="N29" s="40"/>
      <c r="O29" s="34">
        <v>0</v>
      </c>
      <c r="P29" s="35">
        <f>ROUND(SUMPRODUCT(H29:O29,$H$10:$O$10)/100,1)</f>
        <v>2.5</v>
      </c>
      <c r="Q29" s="36" t="str">
        <f t="shared" si="0"/>
        <v>F</v>
      </c>
      <c r="R29" s="37" t="str">
        <f t="shared" si="1"/>
        <v>Kém</v>
      </c>
      <c r="S29" s="38" t="s">
        <v>476</v>
      </c>
      <c r="T29" s="39">
        <v>207</v>
      </c>
      <c r="U29" s="3"/>
      <c r="V29" s="26"/>
      <c r="W29" s="77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Học lại</v>
      </c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</row>
    <row r="30" spans="2:38" ht="18.75" customHeight="1" x14ac:dyDescent="0.25">
      <c r="B30" s="27">
        <v>20</v>
      </c>
      <c r="C30" s="28" t="s">
        <v>183</v>
      </c>
      <c r="D30" s="29" t="s">
        <v>184</v>
      </c>
      <c r="E30" s="30" t="s">
        <v>180</v>
      </c>
      <c r="F30" s="31" t="s">
        <v>185</v>
      </c>
      <c r="G30" s="28" t="s">
        <v>186</v>
      </c>
      <c r="H30" s="32">
        <v>5</v>
      </c>
      <c r="I30" s="32">
        <v>6</v>
      </c>
      <c r="J30" s="32" t="s">
        <v>29</v>
      </c>
      <c r="K30" s="32">
        <v>4</v>
      </c>
      <c r="L30" s="40"/>
      <c r="M30" s="40"/>
      <c r="N30" s="40"/>
      <c r="O30" s="34">
        <v>4</v>
      </c>
      <c r="P30" s="35">
        <f>ROUND(SUMPRODUCT(H30:O30,$H$10:$O$10)/100,1)</f>
        <v>4.3</v>
      </c>
      <c r="Q30" s="36" t="str">
        <f t="shared" si="0"/>
        <v>D</v>
      </c>
      <c r="R30" s="37" t="str">
        <f t="shared" si="1"/>
        <v>Trung bình yếu</v>
      </c>
      <c r="S30" s="38" t="str">
        <f t="shared" ref="S30:S42" si="3">+IF(OR($H30=0,$I30=0,$J30=0,$K30=0),"Không đủ ĐKDT","")</f>
        <v/>
      </c>
      <c r="T30" s="39">
        <v>207</v>
      </c>
      <c r="U30" s="3"/>
      <c r="V30" s="26"/>
      <c r="W30" s="77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</row>
    <row r="31" spans="2:38" ht="18.75" customHeight="1" x14ac:dyDescent="0.25">
      <c r="B31" s="27">
        <v>21</v>
      </c>
      <c r="C31" s="28" t="s">
        <v>187</v>
      </c>
      <c r="D31" s="29" t="s">
        <v>188</v>
      </c>
      <c r="E31" s="30" t="s">
        <v>189</v>
      </c>
      <c r="F31" s="31" t="s">
        <v>110</v>
      </c>
      <c r="G31" s="28" t="s">
        <v>162</v>
      </c>
      <c r="H31" s="32">
        <v>10</v>
      </c>
      <c r="I31" s="32">
        <v>8</v>
      </c>
      <c r="J31" s="32" t="s">
        <v>29</v>
      </c>
      <c r="K31" s="32">
        <v>8</v>
      </c>
      <c r="L31" s="40"/>
      <c r="M31" s="40"/>
      <c r="N31" s="40"/>
      <c r="O31" s="34">
        <v>9</v>
      </c>
      <c r="P31" s="35">
        <f>ROUND(SUMPRODUCT(H31:O31,$H$10:$O$10)/100,1)</f>
        <v>8.8000000000000007</v>
      </c>
      <c r="Q31" s="36" t="str">
        <f t="shared" si="0"/>
        <v>A</v>
      </c>
      <c r="R31" s="37" t="str">
        <f t="shared" si="1"/>
        <v>Giỏi</v>
      </c>
      <c r="S31" s="38" t="str">
        <f t="shared" si="3"/>
        <v/>
      </c>
      <c r="T31" s="39">
        <v>207</v>
      </c>
      <c r="U31" s="3"/>
      <c r="V31" s="26"/>
      <c r="W31" s="77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</row>
    <row r="32" spans="2:38" ht="18.75" customHeight="1" x14ac:dyDescent="0.25">
      <c r="B32" s="27">
        <v>22</v>
      </c>
      <c r="C32" s="28" t="s">
        <v>190</v>
      </c>
      <c r="D32" s="29" t="s">
        <v>191</v>
      </c>
      <c r="E32" s="30" t="s">
        <v>192</v>
      </c>
      <c r="F32" s="31" t="s">
        <v>193</v>
      </c>
      <c r="G32" s="28" t="s">
        <v>194</v>
      </c>
      <c r="H32" s="32">
        <v>0</v>
      </c>
      <c r="I32" s="32">
        <v>0</v>
      </c>
      <c r="J32" s="32" t="s">
        <v>29</v>
      </c>
      <c r="K32" s="32">
        <v>0</v>
      </c>
      <c r="L32" s="40"/>
      <c r="M32" s="40"/>
      <c r="N32" s="40"/>
      <c r="O32" s="34">
        <v>0</v>
      </c>
      <c r="P32" s="35">
        <f>ROUND(SUMPRODUCT(H32:O32,$H$10:$O$10)/100,1)</f>
        <v>0</v>
      </c>
      <c r="Q32" s="36" t="str">
        <f t="shared" si="0"/>
        <v>F</v>
      </c>
      <c r="R32" s="37" t="str">
        <f t="shared" si="1"/>
        <v>Kém</v>
      </c>
      <c r="S32" s="38" t="str">
        <f t="shared" si="3"/>
        <v>Không đủ ĐKDT</v>
      </c>
      <c r="T32" s="39">
        <v>207</v>
      </c>
      <c r="U32" s="3"/>
      <c r="V32" s="26"/>
      <c r="W32" s="77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Học lại</v>
      </c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</row>
    <row r="33" spans="1:38" ht="18.75" customHeight="1" x14ac:dyDescent="0.25">
      <c r="B33" s="27">
        <v>23</v>
      </c>
      <c r="C33" s="28" t="s">
        <v>195</v>
      </c>
      <c r="D33" s="29" t="s">
        <v>196</v>
      </c>
      <c r="E33" s="30" t="s">
        <v>69</v>
      </c>
      <c r="F33" s="31" t="s">
        <v>197</v>
      </c>
      <c r="G33" s="28" t="s">
        <v>75</v>
      </c>
      <c r="H33" s="32">
        <v>8</v>
      </c>
      <c r="I33" s="32">
        <v>8</v>
      </c>
      <c r="J33" s="32" t="s">
        <v>29</v>
      </c>
      <c r="K33" s="32">
        <v>9</v>
      </c>
      <c r="L33" s="40"/>
      <c r="M33" s="40"/>
      <c r="N33" s="40"/>
      <c r="O33" s="34">
        <v>8</v>
      </c>
      <c r="P33" s="35">
        <f>ROUND(SUMPRODUCT(H33:O33,$H$10:$O$10)/100,1)</f>
        <v>8.1999999999999993</v>
      </c>
      <c r="Q33" s="36" t="str">
        <f t="shared" si="0"/>
        <v>B+</v>
      </c>
      <c r="R33" s="37" t="str">
        <f t="shared" si="1"/>
        <v>Khá</v>
      </c>
      <c r="S33" s="38" t="str">
        <f t="shared" si="3"/>
        <v/>
      </c>
      <c r="T33" s="39">
        <v>207</v>
      </c>
      <c r="U33" s="3"/>
      <c r="V33" s="26"/>
      <c r="W33" s="77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</row>
    <row r="34" spans="1:38" ht="18.75" customHeight="1" x14ac:dyDescent="0.25">
      <c r="B34" s="27">
        <v>24</v>
      </c>
      <c r="C34" s="28" t="s">
        <v>198</v>
      </c>
      <c r="D34" s="29" t="s">
        <v>199</v>
      </c>
      <c r="E34" s="30" t="s">
        <v>200</v>
      </c>
      <c r="F34" s="31" t="s">
        <v>102</v>
      </c>
      <c r="G34" s="28" t="s">
        <v>201</v>
      </c>
      <c r="H34" s="32">
        <v>10</v>
      </c>
      <c r="I34" s="32">
        <v>9</v>
      </c>
      <c r="J34" s="32" t="s">
        <v>29</v>
      </c>
      <c r="K34" s="32">
        <v>9</v>
      </c>
      <c r="L34" s="40"/>
      <c r="M34" s="40"/>
      <c r="N34" s="40"/>
      <c r="O34" s="34">
        <v>8</v>
      </c>
      <c r="P34" s="35">
        <f>ROUND(SUMPRODUCT(H34:O34,$H$10:$O$10)/100,1)</f>
        <v>8.5</v>
      </c>
      <c r="Q34" s="36" t="str">
        <f t="shared" si="0"/>
        <v>A</v>
      </c>
      <c r="R34" s="37" t="str">
        <f t="shared" si="1"/>
        <v>Giỏi</v>
      </c>
      <c r="S34" s="38" t="str">
        <f t="shared" si="3"/>
        <v/>
      </c>
      <c r="T34" s="39">
        <v>207</v>
      </c>
      <c r="U34" s="3"/>
      <c r="V34" s="26"/>
      <c r="W34" s="77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</row>
    <row r="35" spans="1:38" ht="18.75" customHeight="1" x14ac:dyDescent="0.25">
      <c r="B35" s="27">
        <v>25</v>
      </c>
      <c r="C35" s="28" t="s">
        <v>202</v>
      </c>
      <c r="D35" s="29" t="s">
        <v>68</v>
      </c>
      <c r="E35" s="30" t="s">
        <v>203</v>
      </c>
      <c r="F35" s="31" t="s">
        <v>204</v>
      </c>
      <c r="G35" s="28" t="s">
        <v>162</v>
      </c>
      <c r="H35" s="32">
        <v>0</v>
      </c>
      <c r="I35" s="32">
        <v>0</v>
      </c>
      <c r="J35" s="32" t="s">
        <v>29</v>
      </c>
      <c r="K35" s="32">
        <v>0</v>
      </c>
      <c r="L35" s="40"/>
      <c r="M35" s="40"/>
      <c r="N35" s="40"/>
      <c r="O35" s="34">
        <v>0</v>
      </c>
      <c r="P35" s="35">
        <f>ROUND(SUMPRODUCT(H35:O35,$H$10:$O$10)/100,1)</f>
        <v>0</v>
      </c>
      <c r="Q35" s="36" t="str">
        <f t="shared" si="0"/>
        <v>F</v>
      </c>
      <c r="R35" s="37" t="str">
        <f t="shared" si="1"/>
        <v>Kém</v>
      </c>
      <c r="S35" s="38" t="str">
        <f t="shared" si="3"/>
        <v>Không đủ ĐKDT</v>
      </c>
      <c r="T35" s="39">
        <v>207</v>
      </c>
      <c r="U35" s="3"/>
      <c r="V35" s="26"/>
      <c r="W35" s="77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Học lại</v>
      </c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</row>
    <row r="36" spans="1:38" ht="18.75" customHeight="1" x14ac:dyDescent="0.25">
      <c r="B36" s="27">
        <v>26</v>
      </c>
      <c r="C36" s="28" t="s">
        <v>205</v>
      </c>
      <c r="D36" s="29" t="s">
        <v>206</v>
      </c>
      <c r="E36" s="30" t="s">
        <v>203</v>
      </c>
      <c r="F36" s="31" t="s">
        <v>207</v>
      </c>
      <c r="G36" s="28" t="s">
        <v>208</v>
      </c>
      <c r="H36" s="32">
        <v>8</v>
      </c>
      <c r="I36" s="32">
        <v>8</v>
      </c>
      <c r="J36" s="32" t="s">
        <v>29</v>
      </c>
      <c r="K36" s="32">
        <v>8</v>
      </c>
      <c r="L36" s="40"/>
      <c r="M36" s="40"/>
      <c r="N36" s="40"/>
      <c r="O36" s="34">
        <v>7</v>
      </c>
      <c r="P36" s="35">
        <f>ROUND(SUMPRODUCT(H36:O36,$H$10:$O$10)/100,1)</f>
        <v>7.4</v>
      </c>
      <c r="Q36" s="36" t="str">
        <f t="shared" si="0"/>
        <v>B</v>
      </c>
      <c r="R36" s="37" t="str">
        <f t="shared" si="1"/>
        <v>Khá</v>
      </c>
      <c r="S36" s="38" t="str">
        <f t="shared" si="3"/>
        <v/>
      </c>
      <c r="T36" s="39">
        <v>207</v>
      </c>
      <c r="U36" s="3"/>
      <c r="V36" s="26"/>
      <c r="W36" s="77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</row>
    <row r="37" spans="1:38" ht="18.75" customHeight="1" x14ac:dyDescent="0.25">
      <c r="B37" s="27">
        <v>27</v>
      </c>
      <c r="C37" s="28" t="s">
        <v>209</v>
      </c>
      <c r="D37" s="29" t="s">
        <v>58</v>
      </c>
      <c r="E37" s="30" t="s">
        <v>210</v>
      </c>
      <c r="F37" s="31" t="s">
        <v>211</v>
      </c>
      <c r="G37" s="28" t="s">
        <v>212</v>
      </c>
      <c r="H37" s="32">
        <v>10</v>
      </c>
      <c r="I37" s="32">
        <v>9</v>
      </c>
      <c r="J37" s="32" t="s">
        <v>29</v>
      </c>
      <c r="K37" s="32">
        <v>9</v>
      </c>
      <c r="L37" s="40"/>
      <c r="M37" s="40"/>
      <c r="N37" s="40"/>
      <c r="O37" s="34">
        <v>9</v>
      </c>
      <c r="P37" s="35">
        <f>ROUND(SUMPRODUCT(H37:O37,$H$10:$O$10)/100,1)</f>
        <v>9.1</v>
      </c>
      <c r="Q37" s="36" t="str">
        <f t="shared" si="0"/>
        <v>A+</v>
      </c>
      <c r="R37" s="37" t="str">
        <f t="shared" si="1"/>
        <v>Giỏi</v>
      </c>
      <c r="S37" s="38" t="str">
        <f t="shared" si="3"/>
        <v/>
      </c>
      <c r="T37" s="39">
        <v>207</v>
      </c>
      <c r="U37" s="3"/>
      <c r="V37" s="26"/>
      <c r="W37" s="77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</row>
    <row r="38" spans="1:38" ht="18.75" customHeight="1" x14ac:dyDescent="0.25">
      <c r="B38" s="27">
        <v>28</v>
      </c>
      <c r="C38" s="28" t="s">
        <v>213</v>
      </c>
      <c r="D38" s="29" t="s">
        <v>57</v>
      </c>
      <c r="E38" s="30" t="s">
        <v>214</v>
      </c>
      <c r="F38" s="31" t="s">
        <v>215</v>
      </c>
      <c r="G38" s="28" t="s">
        <v>167</v>
      </c>
      <c r="H38" s="32">
        <v>10</v>
      </c>
      <c r="I38" s="32">
        <v>7</v>
      </c>
      <c r="J38" s="32" t="s">
        <v>29</v>
      </c>
      <c r="K38" s="32">
        <v>8</v>
      </c>
      <c r="L38" s="40"/>
      <c r="M38" s="40"/>
      <c r="N38" s="40"/>
      <c r="O38" s="34">
        <v>6</v>
      </c>
      <c r="P38" s="35">
        <f>ROUND(SUMPRODUCT(H38:O38,$H$10:$O$10)/100,1)</f>
        <v>6.9</v>
      </c>
      <c r="Q38" s="36" t="str">
        <f t="shared" si="0"/>
        <v>C+</v>
      </c>
      <c r="R38" s="37" t="str">
        <f t="shared" si="1"/>
        <v>Trung bình</v>
      </c>
      <c r="S38" s="38" t="str">
        <f t="shared" si="3"/>
        <v/>
      </c>
      <c r="T38" s="39">
        <v>207</v>
      </c>
      <c r="U38" s="3"/>
      <c r="V38" s="26"/>
      <c r="W38" s="77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</row>
    <row r="39" spans="1:38" ht="18.75" customHeight="1" x14ac:dyDescent="0.25">
      <c r="B39" s="27">
        <v>29</v>
      </c>
      <c r="C39" s="28" t="s">
        <v>216</v>
      </c>
      <c r="D39" s="29" t="s">
        <v>217</v>
      </c>
      <c r="E39" s="30" t="s">
        <v>88</v>
      </c>
      <c r="F39" s="31" t="s">
        <v>218</v>
      </c>
      <c r="G39" s="28" t="s">
        <v>121</v>
      </c>
      <c r="H39" s="32">
        <v>8</v>
      </c>
      <c r="I39" s="32">
        <v>8</v>
      </c>
      <c r="J39" s="32" t="s">
        <v>29</v>
      </c>
      <c r="K39" s="32">
        <v>8</v>
      </c>
      <c r="L39" s="40"/>
      <c r="M39" s="40"/>
      <c r="N39" s="40"/>
      <c r="O39" s="34">
        <v>9</v>
      </c>
      <c r="P39" s="35">
        <f>ROUND(SUMPRODUCT(H39:O39,$H$10:$O$10)/100,1)</f>
        <v>8.6</v>
      </c>
      <c r="Q39" s="36" t="str">
        <f t="shared" si="0"/>
        <v>A</v>
      </c>
      <c r="R39" s="37" t="str">
        <f t="shared" si="1"/>
        <v>Giỏi</v>
      </c>
      <c r="S39" s="38" t="str">
        <f t="shared" si="3"/>
        <v/>
      </c>
      <c r="T39" s="39">
        <v>207</v>
      </c>
      <c r="U39" s="3"/>
      <c r="V39" s="26"/>
      <c r="W39" s="77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</row>
    <row r="40" spans="1:38" ht="18.75" customHeight="1" x14ac:dyDescent="0.25">
      <c r="B40" s="27">
        <v>30</v>
      </c>
      <c r="C40" s="28" t="s">
        <v>219</v>
      </c>
      <c r="D40" s="29" t="s">
        <v>220</v>
      </c>
      <c r="E40" s="30" t="s">
        <v>64</v>
      </c>
      <c r="F40" s="31" t="s">
        <v>221</v>
      </c>
      <c r="G40" s="28" t="s">
        <v>222</v>
      </c>
      <c r="H40" s="32">
        <v>8</v>
      </c>
      <c r="I40" s="32">
        <v>9</v>
      </c>
      <c r="J40" s="32" t="s">
        <v>29</v>
      </c>
      <c r="K40" s="32">
        <v>8</v>
      </c>
      <c r="L40" s="40"/>
      <c r="M40" s="40"/>
      <c r="N40" s="40"/>
      <c r="O40" s="34">
        <v>9</v>
      </c>
      <c r="P40" s="35">
        <f>ROUND(SUMPRODUCT(H40:O40,$H$10:$O$10)/100,1)</f>
        <v>8.6999999999999993</v>
      </c>
      <c r="Q40" s="36" t="str">
        <f t="shared" si="0"/>
        <v>A</v>
      </c>
      <c r="R40" s="37" t="str">
        <f t="shared" si="1"/>
        <v>Giỏi</v>
      </c>
      <c r="S40" s="38" t="str">
        <f t="shared" si="3"/>
        <v/>
      </c>
      <c r="T40" s="39">
        <v>207</v>
      </c>
      <c r="U40" s="3"/>
      <c r="V40" s="26"/>
      <c r="W40" s="77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</row>
    <row r="41" spans="1:38" ht="18.75" customHeight="1" x14ac:dyDescent="0.25">
      <c r="B41" s="27">
        <v>31</v>
      </c>
      <c r="C41" s="28" t="s">
        <v>223</v>
      </c>
      <c r="D41" s="29" t="s">
        <v>224</v>
      </c>
      <c r="E41" s="30" t="s">
        <v>225</v>
      </c>
      <c r="F41" s="31" t="s">
        <v>226</v>
      </c>
      <c r="G41" s="28" t="s">
        <v>227</v>
      </c>
      <c r="H41" s="32">
        <v>0</v>
      </c>
      <c r="I41" s="32">
        <v>0</v>
      </c>
      <c r="J41" s="32" t="s">
        <v>29</v>
      </c>
      <c r="K41" s="32">
        <v>0</v>
      </c>
      <c r="L41" s="40"/>
      <c r="M41" s="40"/>
      <c r="N41" s="40"/>
      <c r="O41" s="34">
        <v>0</v>
      </c>
      <c r="P41" s="35">
        <f>ROUND(SUMPRODUCT(H41:O41,$H$10:$O$10)/100,1)</f>
        <v>0</v>
      </c>
      <c r="Q41" s="36" t="str">
        <f t="shared" si="0"/>
        <v>F</v>
      </c>
      <c r="R41" s="37" t="str">
        <f t="shared" si="1"/>
        <v>Kém</v>
      </c>
      <c r="S41" s="38" t="str">
        <f t="shared" si="3"/>
        <v>Không đủ ĐKDT</v>
      </c>
      <c r="T41" s="39">
        <v>207</v>
      </c>
      <c r="U41" s="3"/>
      <c r="V41" s="26"/>
      <c r="W41" s="77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Học lại</v>
      </c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</row>
    <row r="42" spans="1:38" x14ac:dyDescent="0.25">
      <c r="B42" s="27">
        <v>32</v>
      </c>
      <c r="C42" s="28" t="s">
        <v>228</v>
      </c>
      <c r="D42" s="29" t="s">
        <v>229</v>
      </c>
      <c r="E42" s="30" t="s">
        <v>230</v>
      </c>
      <c r="F42" s="31" t="s">
        <v>231</v>
      </c>
      <c r="G42" s="28" t="s">
        <v>182</v>
      </c>
      <c r="H42" s="32">
        <v>9</v>
      </c>
      <c r="I42" s="32">
        <v>9</v>
      </c>
      <c r="J42" s="32" t="s">
        <v>29</v>
      </c>
      <c r="K42" s="32">
        <v>8</v>
      </c>
      <c r="L42" s="40"/>
      <c r="M42" s="40"/>
      <c r="N42" s="40"/>
      <c r="O42" s="34">
        <v>7</v>
      </c>
      <c r="P42" s="35">
        <f>ROUND(SUMPRODUCT(H42:O42,$H$10:$O$10)/100,1)</f>
        <v>7.6</v>
      </c>
      <c r="Q42" s="36" t="str">
        <f t="shared" si="0"/>
        <v>B</v>
      </c>
      <c r="R42" s="37" t="str">
        <f t="shared" si="1"/>
        <v>Khá</v>
      </c>
      <c r="S42" s="38" t="str">
        <f t="shared" si="3"/>
        <v/>
      </c>
      <c r="T42" s="39">
        <v>207</v>
      </c>
      <c r="U42" s="3"/>
      <c r="V42" s="26"/>
      <c r="W42" s="77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</row>
    <row r="43" spans="1:38" ht="16.5" x14ac:dyDescent="0.25">
      <c r="A43" s="2"/>
      <c r="B43" s="41"/>
      <c r="C43" s="42"/>
      <c r="D43" s="42"/>
      <c r="E43" s="43"/>
      <c r="F43" s="43"/>
      <c r="G43" s="43"/>
      <c r="H43" s="44"/>
      <c r="I43" s="45"/>
      <c r="J43" s="45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3"/>
    </row>
    <row r="44" spans="1:38" ht="16.5" x14ac:dyDescent="0.25">
      <c r="A44" s="2"/>
      <c r="B44" s="104" t="s">
        <v>30</v>
      </c>
      <c r="C44" s="104"/>
      <c r="D44" s="42"/>
      <c r="E44" s="43"/>
      <c r="F44" s="43"/>
      <c r="G44" s="43"/>
      <c r="H44" s="44"/>
      <c r="I44" s="45"/>
      <c r="J44" s="45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3"/>
    </row>
    <row r="45" spans="1:38" x14ac:dyDescent="0.25">
      <c r="A45" s="2"/>
      <c r="B45" s="47" t="s">
        <v>31</v>
      </c>
      <c r="C45" s="47"/>
      <c r="D45" s="48">
        <f>+$Z$9</f>
        <v>32</v>
      </c>
      <c r="E45" s="49" t="s">
        <v>32</v>
      </c>
      <c r="F45" s="118" t="s">
        <v>33</v>
      </c>
      <c r="G45" s="118"/>
      <c r="H45" s="118"/>
      <c r="I45" s="118"/>
      <c r="J45" s="118"/>
      <c r="K45" s="118"/>
      <c r="L45" s="118"/>
      <c r="M45" s="118"/>
      <c r="N45" s="118"/>
      <c r="O45" s="50">
        <f>$Z$9 -COUNTIF($S$10:$S$230,"Vắng") -COUNTIF($S$10:$S$230,"Vắng có phép") - COUNTIF($S$10:$S$230,"Đình chỉ thi") - COUNTIF($S$10:$S$230,"Không đủ ĐKDT")</f>
        <v>28</v>
      </c>
      <c r="P45" s="50"/>
      <c r="Q45" s="50"/>
      <c r="R45" s="51"/>
      <c r="S45" s="52" t="s">
        <v>32</v>
      </c>
      <c r="T45" s="51"/>
      <c r="U45" s="3"/>
    </row>
    <row r="46" spans="1:38" x14ac:dyDescent="0.25">
      <c r="A46" s="2"/>
      <c r="B46" s="47" t="s">
        <v>34</v>
      </c>
      <c r="C46" s="47"/>
      <c r="D46" s="48">
        <f>+$AK$9</f>
        <v>27</v>
      </c>
      <c r="E46" s="49" t="s">
        <v>32</v>
      </c>
      <c r="F46" s="118" t="s">
        <v>35</v>
      </c>
      <c r="G46" s="118"/>
      <c r="H46" s="118"/>
      <c r="I46" s="118"/>
      <c r="J46" s="118"/>
      <c r="K46" s="118"/>
      <c r="L46" s="118"/>
      <c r="M46" s="118"/>
      <c r="N46" s="118"/>
      <c r="O46" s="53">
        <f>COUNTIF($S$10:$S$106,"Vắng")</f>
        <v>1</v>
      </c>
      <c r="P46" s="53"/>
      <c r="Q46" s="53"/>
      <c r="R46" s="54"/>
      <c r="S46" s="52" t="s">
        <v>32</v>
      </c>
      <c r="T46" s="54"/>
      <c r="U46" s="3"/>
    </row>
    <row r="47" spans="1:38" x14ac:dyDescent="0.25">
      <c r="A47" s="2"/>
      <c r="B47" s="47" t="s">
        <v>49</v>
      </c>
      <c r="C47" s="47"/>
      <c r="D47" s="63">
        <f>COUNTIF(W11:W42,"Học lại")</f>
        <v>5</v>
      </c>
      <c r="E47" s="49" t="s">
        <v>32</v>
      </c>
      <c r="F47" s="118" t="s">
        <v>50</v>
      </c>
      <c r="G47" s="118"/>
      <c r="H47" s="118"/>
      <c r="I47" s="118"/>
      <c r="J47" s="118"/>
      <c r="K47" s="118"/>
      <c r="L47" s="118"/>
      <c r="M47" s="118"/>
      <c r="N47" s="118"/>
      <c r="O47" s="50">
        <f>COUNTIF($S$10:$S$106,"Vắng có phép")</f>
        <v>0</v>
      </c>
      <c r="P47" s="50"/>
      <c r="Q47" s="50"/>
      <c r="R47" s="51"/>
      <c r="S47" s="52" t="s">
        <v>32</v>
      </c>
      <c r="T47" s="51"/>
      <c r="U47" s="3"/>
    </row>
    <row r="48" spans="1:38" ht="16.5" x14ac:dyDescent="0.25">
      <c r="A48" s="2"/>
      <c r="B48" s="41"/>
      <c r="C48" s="42"/>
      <c r="D48" s="42"/>
      <c r="E48" s="43"/>
      <c r="F48" s="43"/>
      <c r="G48" s="43"/>
      <c r="H48" s="44"/>
      <c r="I48" s="45"/>
      <c r="J48" s="45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3"/>
    </row>
    <row r="49" spans="1:38" x14ac:dyDescent="0.25">
      <c r="B49" s="82" t="s">
        <v>51</v>
      </c>
      <c r="C49" s="82"/>
      <c r="D49" s="83">
        <f>COUNTIF(W11:W42,"Thi lại")</f>
        <v>0</v>
      </c>
      <c r="E49" s="84" t="s">
        <v>32</v>
      </c>
      <c r="F49" s="3"/>
      <c r="G49" s="3"/>
      <c r="H49" s="3"/>
      <c r="I49" s="3"/>
      <c r="J49" s="119"/>
      <c r="K49" s="119"/>
      <c r="L49" s="119"/>
      <c r="M49" s="119"/>
      <c r="N49" s="119"/>
      <c r="O49" s="119"/>
      <c r="P49" s="119"/>
      <c r="Q49" s="119"/>
      <c r="R49" s="119"/>
      <c r="S49" s="119"/>
      <c r="T49" s="119"/>
      <c r="U49" s="3"/>
    </row>
    <row r="50" spans="1:38" ht="16.5" customHeight="1" x14ac:dyDescent="0.25">
      <c r="B50" s="82"/>
      <c r="C50" s="82"/>
      <c r="D50" s="83"/>
      <c r="E50" s="84"/>
      <c r="F50" s="3"/>
      <c r="G50" s="3"/>
      <c r="H50" s="3"/>
      <c r="I50" s="3"/>
      <c r="J50" s="119" t="s">
        <v>477</v>
      </c>
      <c r="K50" s="119"/>
      <c r="L50" s="119"/>
      <c r="M50" s="119"/>
      <c r="N50" s="119"/>
      <c r="O50" s="119"/>
      <c r="P50" s="119"/>
      <c r="Q50" s="119"/>
      <c r="R50" s="119"/>
      <c r="S50" s="119"/>
      <c r="T50" s="119"/>
      <c r="U50" s="3"/>
    </row>
    <row r="51" spans="1:38" ht="16.5" customHeight="1" x14ac:dyDescent="0.25">
      <c r="A51" s="55"/>
      <c r="B51" s="116" t="s">
        <v>36</v>
      </c>
      <c r="C51" s="116"/>
      <c r="D51" s="116"/>
      <c r="E51" s="116"/>
      <c r="F51" s="116"/>
      <c r="G51" s="116"/>
      <c r="H51" s="116"/>
      <c r="I51" s="56"/>
      <c r="J51" s="117" t="s">
        <v>37</v>
      </c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3"/>
    </row>
    <row r="52" spans="1:38" ht="16.5" customHeight="1" x14ac:dyDescent="0.25">
      <c r="A52" s="2"/>
      <c r="B52" s="41"/>
      <c r="C52" s="57"/>
      <c r="D52" s="57"/>
      <c r="E52" s="58"/>
      <c r="F52" s="58"/>
      <c r="G52" s="58"/>
      <c r="H52" s="59"/>
      <c r="I52" s="60"/>
      <c r="J52" s="60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38" s="2" customFormat="1" ht="16.5" customHeight="1" x14ac:dyDescent="0.25">
      <c r="B53" s="116" t="s">
        <v>38</v>
      </c>
      <c r="C53" s="116"/>
      <c r="D53" s="120" t="s">
        <v>39</v>
      </c>
      <c r="E53" s="120"/>
      <c r="F53" s="120"/>
      <c r="G53" s="120"/>
      <c r="H53" s="120"/>
      <c r="I53" s="60"/>
      <c r="J53" s="60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3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</row>
    <row r="54" spans="1:38" s="2" customFormat="1" ht="16.5" customHeight="1" x14ac:dyDescent="0.25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</row>
    <row r="55" spans="1:38" s="2" customFormat="1" ht="16.5" customHeight="1" x14ac:dyDescent="0.25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</row>
    <row r="56" spans="1:38" s="2" customFormat="1" ht="16.5" customHeight="1" x14ac:dyDescent="0.25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W56" s="64"/>
      <c r="X56" s="64"/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</row>
    <row r="57" spans="1:38" s="2" customFormat="1" ht="16.5" customHeight="1" x14ac:dyDescent="0.25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</row>
    <row r="58" spans="1:38" s="2" customFormat="1" ht="16.5" customHeight="1" x14ac:dyDescent="0.25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</row>
    <row r="59" spans="1:38" s="2" customFormat="1" ht="15.75" hidden="1" customHeight="1" x14ac:dyDescent="0.25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W59" s="64"/>
      <c r="X59" s="64"/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</row>
    <row r="60" spans="1:38" s="2" customFormat="1" ht="15.75" hidden="1" customHeight="1" x14ac:dyDescent="0.25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W60" s="64"/>
      <c r="X60" s="64"/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</row>
    <row r="61" spans="1:38" s="2" customFormat="1" ht="15.75" hidden="1" customHeight="1" x14ac:dyDescent="0.25">
      <c r="A61" s="1"/>
      <c r="B61" s="116" t="s">
        <v>41</v>
      </c>
      <c r="C61" s="116"/>
      <c r="D61" s="116"/>
      <c r="E61" s="116"/>
      <c r="F61" s="116"/>
      <c r="G61" s="116"/>
      <c r="H61" s="116"/>
      <c r="I61" s="56"/>
      <c r="J61" s="117" t="s">
        <v>37</v>
      </c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3"/>
      <c r="W61" s="64"/>
      <c r="X61" s="64"/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</row>
    <row r="62" spans="1:38" s="2" customFormat="1" ht="15.75" hidden="1" customHeight="1" x14ac:dyDescent="0.25">
      <c r="A62" s="1"/>
      <c r="B62" s="116" t="s">
        <v>38</v>
      </c>
      <c r="C62" s="116"/>
      <c r="D62" s="120" t="s">
        <v>90</v>
      </c>
      <c r="E62" s="120"/>
      <c r="F62" s="120"/>
      <c r="G62" s="120"/>
      <c r="H62" s="120"/>
      <c r="I62" s="60"/>
      <c r="J62" s="60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1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</row>
    <row r="63" spans="1:38" s="2" customFormat="1" ht="15.75" hidden="1" customHeight="1" x14ac:dyDescent="0.25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1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</row>
    <row r="64" spans="1:38" ht="15.75" hidden="1" customHeight="1" x14ac:dyDescent="0.25"/>
    <row r="65" spans="2:20" ht="2.25" hidden="1" customHeight="1" x14ac:dyDescent="0.25"/>
    <row r="66" spans="2:20" ht="15.75" hidden="1" customHeight="1" x14ac:dyDescent="0.25"/>
    <row r="67" spans="2:20" ht="15.75" hidden="1" customHeight="1" x14ac:dyDescent="0.25">
      <c r="B67" s="121"/>
      <c r="C67" s="121"/>
      <c r="D67" s="121"/>
      <c r="E67" s="121"/>
      <c r="F67" s="121"/>
      <c r="G67" s="121"/>
      <c r="H67" s="121"/>
      <c r="I67" s="121"/>
      <c r="J67" s="121" t="s">
        <v>40</v>
      </c>
      <c r="K67" s="121"/>
      <c r="L67" s="121"/>
      <c r="M67" s="121"/>
      <c r="N67" s="121"/>
      <c r="O67" s="121"/>
      <c r="P67" s="121"/>
      <c r="Q67" s="121"/>
      <c r="R67" s="121"/>
      <c r="S67" s="121"/>
      <c r="T67" s="121"/>
    </row>
    <row r="68" spans="2:20" ht="15.75" hidden="1" customHeight="1" x14ac:dyDescent="0.25"/>
  </sheetData>
  <sheetProtection formatCells="0" formatColumns="0" formatRows="0" insertColumns="0" insertRows="0" insertHyperlinks="0" deleteColumns="0" deleteRows="0" sort="0" autoFilter="0" pivotTables="0"/>
  <autoFilter ref="A9:AL42">
    <filterColumn colId="3" showButton="0"/>
  </autoFilter>
  <sortState ref="B11:T42">
    <sortCondition ref="B11:B42"/>
  </sortState>
  <mergeCells count="56">
    <mergeCell ref="B51:H51"/>
    <mergeCell ref="J51:T51"/>
    <mergeCell ref="F47:N47"/>
    <mergeCell ref="B67:C67"/>
    <mergeCell ref="D67:I67"/>
    <mergeCell ref="J67:T67"/>
    <mergeCell ref="B61:H61"/>
    <mergeCell ref="J61:T61"/>
    <mergeCell ref="B62:C62"/>
    <mergeCell ref="D62:H62"/>
    <mergeCell ref="J50:T50"/>
    <mergeCell ref="AA5:AD7"/>
    <mergeCell ref="B53:C53"/>
    <mergeCell ref="D53:H53"/>
    <mergeCell ref="R8:R9"/>
    <mergeCell ref="S8:S10"/>
    <mergeCell ref="T8:T10"/>
    <mergeCell ref="B10:G10"/>
    <mergeCell ref="B44:C44"/>
    <mergeCell ref="M8:M9"/>
    <mergeCell ref="N8:N9"/>
    <mergeCell ref="O8:O9"/>
    <mergeCell ref="P8:P10"/>
    <mergeCell ref="Q8:Q9"/>
    <mergeCell ref="G8:G9"/>
    <mergeCell ref="J49:T49"/>
    <mergeCell ref="AE5:AF7"/>
    <mergeCell ref="AG5:AH7"/>
    <mergeCell ref="AI5:AJ7"/>
    <mergeCell ref="AK5:AL7"/>
    <mergeCell ref="B6:C6"/>
    <mergeCell ref="B5:C5"/>
    <mergeCell ref="X5:X8"/>
    <mergeCell ref="Y5:Y8"/>
    <mergeCell ref="Z5:Z8"/>
    <mergeCell ref="B8:B9"/>
    <mergeCell ref="C8:C9"/>
    <mergeCell ref="D8:E9"/>
    <mergeCell ref="F8:F9"/>
    <mergeCell ref="I8:I9"/>
    <mergeCell ref="J8:J9"/>
    <mergeCell ref="K8:K9"/>
    <mergeCell ref="O5:T5"/>
    <mergeCell ref="O6:T6"/>
    <mergeCell ref="H1:K1"/>
    <mergeCell ref="L1:T1"/>
    <mergeCell ref="B2:G2"/>
    <mergeCell ref="H2:T2"/>
    <mergeCell ref="B3:G3"/>
    <mergeCell ref="H3:T3"/>
    <mergeCell ref="F45:N45"/>
    <mergeCell ref="F46:N46"/>
    <mergeCell ref="L8:L9"/>
    <mergeCell ref="H8:H9"/>
    <mergeCell ref="D5:N5"/>
    <mergeCell ref="G6:N6"/>
  </mergeCells>
  <conditionalFormatting sqref="H11:O11">
    <cfRule type="cellIs" dxfId="4" priority="15" operator="greaterThan">
      <formula>10</formula>
    </cfRule>
  </conditionalFormatting>
  <conditionalFormatting sqref="H12:O42">
    <cfRule type="cellIs" dxfId="3" priority="5" operator="greaterThan">
      <formula>10</formula>
    </cfRule>
  </conditionalFormatting>
  <conditionalFormatting sqref="C59:C1048576 C43:C49 C1:C11">
    <cfRule type="duplicateValues" dxfId="2" priority="19"/>
  </conditionalFormatting>
  <conditionalFormatting sqref="C12:C42">
    <cfRule type="duplicateValues" dxfId="1" priority="27"/>
  </conditionalFormatting>
  <conditionalFormatting sqref="C50:C58">
    <cfRule type="duplicateValues" dxfId="0" priority="44"/>
  </conditionalFormatting>
  <dataValidations count="1">
    <dataValidation allowBlank="1" showInputMessage="1" showErrorMessage="1" errorTitle="Không xóa dữ liệu" error="Không xóa dữ liệu" prompt="Không xóa dữ liệu" sqref="D47 X3:AL9 W11:W42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Nhóm(3)</vt:lpstr>
      <vt:lpstr>Nhóm(2)</vt:lpstr>
      <vt:lpstr>Nhóm(1)</vt:lpstr>
      <vt:lpstr>'Nhóm(1)'!Print_Titles</vt:lpstr>
      <vt:lpstr>'Nhóm(2)'!Print_Titles</vt:lpstr>
      <vt:lpstr>'Nhóm(3)'!Print_Titles</vt:lpstr>
    </vt:vector>
  </TitlesOfParts>
  <Company>Micrsoft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My PC</cp:lastModifiedBy>
  <cp:lastPrinted>2016-08-05T09:36:33Z</cp:lastPrinted>
  <dcterms:created xsi:type="dcterms:W3CDTF">2015-04-17T02:48:53Z</dcterms:created>
  <dcterms:modified xsi:type="dcterms:W3CDTF">2016-08-18T06:13:10Z</dcterms:modified>
</cp:coreProperties>
</file>