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 activeTab="1"/>
  </bookViews>
  <sheets>
    <sheet name="Nhóm(2)" sheetId="2" r:id="rId1"/>
    <sheet name="Nhóm(1)" sheetId="1" r:id="rId2"/>
  </sheets>
  <definedNames>
    <definedName name="_xlnm._FilterDatabase" localSheetId="1" hidden="1">'Nhóm(1)'!$A$9:$AL$48</definedName>
    <definedName name="_xlnm._FilterDatabase" localSheetId="0" hidden="1">'Nhóm(2)'!$A$9:$AL$46</definedName>
    <definedName name="_xlnm.Print_Titles" localSheetId="1">'Nhóm(1)'!$5:$10</definedName>
    <definedName name="_xlnm.Print_Titles" localSheetId="0">'Nhóm(2)'!$5:$10</definedName>
  </definedNames>
  <calcPr calcId="152511"/>
</workbook>
</file>

<file path=xl/calcChain.xml><?xml version="1.0" encoding="utf-8"?>
<calcChain xmlns="http://schemas.openxmlformats.org/spreadsheetml/2006/main">
  <c r="S46" i="1" l="1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O10" i="2"/>
  <c r="Y9" i="2"/>
  <c r="X9" i="2"/>
  <c r="P44" i="2" l="1"/>
  <c r="P45" i="2"/>
  <c r="P46" i="2"/>
  <c r="P43" i="2"/>
  <c r="W42" i="2"/>
  <c r="AE9" i="2"/>
  <c r="AA9" i="2"/>
  <c r="P41" i="2"/>
  <c r="P39" i="2"/>
  <c r="W39" i="2" s="1"/>
  <c r="P37" i="2"/>
  <c r="W37" i="2" s="1"/>
  <c r="P35" i="2"/>
  <c r="P33" i="2"/>
  <c r="W34" i="2" s="1"/>
  <c r="P31" i="2"/>
  <c r="P29" i="2"/>
  <c r="P27" i="2"/>
  <c r="P25" i="2"/>
  <c r="P23" i="2"/>
  <c r="P21" i="2"/>
  <c r="W21" i="2" s="1"/>
  <c r="P19" i="2"/>
  <c r="P17" i="2"/>
  <c r="P15" i="2"/>
  <c r="P13" i="2"/>
  <c r="P11" i="2"/>
  <c r="P42" i="2"/>
  <c r="P40" i="2"/>
  <c r="AB9" i="2"/>
  <c r="O51" i="2"/>
  <c r="O50" i="2"/>
  <c r="AC9" i="2"/>
  <c r="P12" i="2"/>
  <c r="P14" i="2"/>
  <c r="P16" i="2"/>
  <c r="P18" i="2"/>
  <c r="W18" i="2" s="1"/>
  <c r="P20" i="2"/>
  <c r="P22" i="2"/>
  <c r="P24" i="2"/>
  <c r="P26" i="2"/>
  <c r="P28" i="2"/>
  <c r="P30" i="2"/>
  <c r="P32" i="2"/>
  <c r="P34" i="2"/>
  <c r="P36" i="2"/>
  <c r="P38" i="2"/>
  <c r="W41" i="2"/>
  <c r="S42" i="1"/>
  <c r="S41" i="1"/>
  <c r="S40" i="1"/>
  <c r="S39" i="1"/>
  <c r="S38" i="1"/>
  <c r="S37" i="1"/>
  <c r="S36" i="1"/>
  <c r="S35" i="1"/>
  <c r="S34" i="1"/>
  <c r="S32" i="1"/>
  <c r="S31" i="1"/>
  <c r="S30" i="1"/>
  <c r="S28" i="1"/>
  <c r="S26" i="1"/>
  <c r="S25" i="1"/>
  <c r="S23" i="1"/>
  <c r="S22" i="1"/>
  <c r="S21" i="1"/>
  <c r="S20" i="1"/>
  <c r="S19" i="1"/>
  <c r="S18" i="1"/>
  <c r="S17" i="1"/>
  <c r="S16" i="1"/>
  <c r="S15" i="1"/>
  <c r="S14" i="1"/>
  <c r="S13" i="1"/>
  <c r="S12" i="1"/>
  <c r="Q43" i="2" l="1"/>
  <c r="R43" i="2"/>
  <c r="Q45" i="2"/>
  <c r="R45" i="2"/>
  <c r="Q46" i="2"/>
  <c r="R46" i="2"/>
  <c r="R44" i="2"/>
  <c r="Q44" i="2"/>
  <c r="W33" i="2"/>
  <c r="W25" i="2"/>
  <c r="W13" i="2"/>
  <c r="W17" i="2"/>
  <c r="W29" i="2"/>
  <c r="W15" i="2"/>
  <c r="Q36" i="2"/>
  <c r="W36" i="2"/>
  <c r="R36" i="2"/>
  <c r="Q32" i="2"/>
  <c r="W32" i="2"/>
  <c r="R32" i="2"/>
  <c r="Q28" i="2"/>
  <c r="W28" i="2"/>
  <c r="R28" i="2"/>
  <c r="Q24" i="2"/>
  <c r="W24" i="2"/>
  <c r="R24" i="2"/>
  <c r="Q20" i="2"/>
  <c r="W20" i="2"/>
  <c r="R20" i="2"/>
  <c r="Q16" i="2"/>
  <c r="W16" i="2"/>
  <c r="R16" i="2"/>
  <c r="Q12" i="2"/>
  <c r="W12" i="2"/>
  <c r="R12" i="2"/>
  <c r="Q40" i="2"/>
  <c r="W40" i="2"/>
  <c r="R40" i="2"/>
  <c r="R11" i="2"/>
  <c r="Q11" i="2"/>
  <c r="R15" i="2"/>
  <c r="Q15" i="2"/>
  <c r="R19" i="2"/>
  <c r="Q19" i="2"/>
  <c r="R23" i="2"/>
  <c r="Q23" i="2"/>
  <c r="R27" i="2"/>
  <c r="Q27" i="2"/>
  <c r="R31" i="2"/>
  <c r="Q31" i="2"/>
  <c r="R35" i="2"/>
  <c r="Q35" i="2"/>
  <c r="R39" i="2"/>
  <c r="Q39" i="2"/>
  <c r="Q38" i="2"/>
  <c r="W38" i="2"/>
  <c r="R38" i="2"/>
  <c r="Q34" i="2"/>
  <c r="R34" i="2"/>
  <c r="Q30" i="2"/>
  <c r="W30" i="2"/>
  <c r="R30" i="2"/>
  <c r="Q26" i="2"/>
  <c r="W26" i="2"/>
  <c r="R26" i="2"/>
  <c r="Q22" i="2"/>
  <c r="W22" i="2"/>
  <c r="R22" i="2"/>
  <c r="Q18" i="2"/>
  <c r="R18" i="2"/>
  <c r="Q14" i="2"/>
  <c r="W14" i="2"/>
  <c r="R14" i="2"/>
  <c r="W35" i="2"/>
  <c r="W31" i="2"/>
  <c r="W27" i="2"/>
  <c r="W23" i="2"/>
  <c r="W19" i="2"/>
  <c r="W11" i="2"/>
  <c r="Q42" i="2"/>
  <c r="R42" i="2"/>
  <c r="R13" i="2"/>
  <c r="Q13" i="2"/>
  <c r="R17" i="2"/>
  <c r="Q17" i="2"/>
  <c r="R21" i="2"/>
  <c r="Q21" i="2"/>
  <c r="R25" i="2"/>
  <c r="Q25" i="2"/>
  <c r="R29" i="2"/>
  <c r="Q29" i="2"/>
  <c r="R33" i="2"/>
  <c r="Q33" i="2"/>
  <c r="R37" i="2"/>
  <c r="Q37" i="2"/>
  <c r="R41" i="2"/>
  <c r="Q41" i="2"/>
  <c r="S11" i="1"/>
  <c r="D53" i="2" l="1"/>
  <c r="D51" i="2"/>
  <c r="AK9" i="2"/>
  <c r="AG9" i="2"/>
  <c r="AI9" i="2"/>
  <c r="O10" i="1"/>
  <c r="P47" i="1" l="1"/>
  <c r="P43" i="1"/>
  <c r="P45" i="1"/>
  <c r="P44" i="1"/>
  <c r="P46" i="1"/>
  <c r="Z9" i="2"/>
  <c r="AJ9" i="2" s="1"/>
  <c r="D50" i="2"/>
  <c r="AL9" i="2"/>
  <c r="P40" i="1"/>
  <c r="P39" i="1"/>
  <c r="P38" i="1"/>
  <c r="P37" i="1"/>
  <c r="P32" i="1"/>
  <c r="P31" i="1"/>
  <c r="P30" i="1"/>
  <c r="P29" i="1"/>
  <c r="P24" i="1"/>
  <c r="P23" i="1"/>
  <c r="P22" i="1"/>
  <c r="P21" i="1"/>
  <c r="P16" i="1"/>
  <c r="P15" i="1"/>
  <c r="P14" i="1"/>
  <c r="P13" i="1"/>
  <c r="P42" i="1"/>
  <c r="P41" i="1"/>
  <c r="P36" i="1"/>
  <c r="P35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Q44" i="1" l="1"/>
  <c r="R44" i="1"/>
  <c r="Q43" i="1"/>
  <c r="R43" i="1"/>
  <c r="Q46" i="1"/>
  <c r="R46" i="1"/>
  <c r="Q45" i="1"/>
  <c r="R45" i="1"/>
  <c r="Q47" i="1"/>
  <c r="R47" i="1"/>
  <c r="D49" i="2"/>
  <c r="O49" i="2"/>
  <c r="AF9" i="2"/>
  <c r="AD9" i="2"/>
  <c r="AH9" i="2"/>
  <c r="R12" i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36" i="1"/>
  <c r="Q36" i="1"/>
  <c r="W36" i="1"/>
  <c r="R42" i="1"/>
  <c r="Q42" i="1"/>
  <c r="W42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R38" i="1"/>
  <c r="W38" i="1"/>
  <c r="Q38" i="1"/>
  <c r="R40" i="1"/>
  <c r="Q40" i="1"/>
  <c r="W40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35" i="1"/>
  <c r="R35" i="1"/>
  <c r="W35" i="1"/>
  <c r="Q41" i="1"/>
  <c r="R41" i="1"/>
  <c r="W41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Q37" i="1"/>
  <c r="R37" i="1"/>
  <c r="W37" i="1"/>
  <c r="Q39" i="1"/>
  <c r="W39" i="1"/>
  <c r="R39" i="1"/>
  <c r="W11" i="1"/>
  <c r="Q11" i="1"/>
  <c r="R11" i="1"/>
  <c r="AE9" i="1"/>
  <c r="O52" i="1"/>
  <c r="O53" i="1"/>
  <c r="AC9" i="1"/>
  <c r="AA9" i="1"/>
  <c r="AB9" i="1"/>
  <c r="AK9" i="1" l="1"/>
  <c r="D52" i="1" s="1"/>
  <c r="D55" i="1"/>
  <c r="D53" i="1"/>
  <c r="AI9" i="1"/>
  <c r="AG9" i="1"/>
  <c r="Z9" i="1" l="1"/>
  <c r="AJ9" i="1" l="1"/>
  <c r="O51" i="1"/>
  <c r="D51" i="1"/>
  <c r="AF9" i="1"/>
  <c r="AL9" i="1"/>
  <c r="AD9" i="1"/>
  <c r="AH9" i="1"/>
</calcChain>
</file>

<file path=xl/sharedStrings.xml><?xml version="1.0" encoding="utf-8"?>
<sst xmlns="http://schemas.openxmlformats.org/spreadsheetml/2006/main" count="583" uniqueCount="352">
  <si>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</si>
  <si>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</si>
  <si>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</si>
  <si>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</si>
  <si>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</si>
  <si>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</si>
  <si>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</si>
  <si>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</si>
  <si>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</si>
  <si>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</si>
  <si>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</si>
  <si>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</si>
  <si>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</si>
  <si>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</si>
  <si>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</si>
  <si>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</si>
  <si>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</si>
  <si>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</si>
  <si>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</si>
  <si>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</si>
  <si>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</si>
  <si>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</si>
  <si>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</si>
  <si>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</si>
  <si>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</si>
  <si>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</si>
  <si>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</si>
  <si>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</si>
  <si>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</si>
  <si>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</si>
  <si>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</si>
  <si>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</si>
  <si>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</si>
  <si>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</si>
  <si>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</si>
  <si>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</si>
  <si>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</si>
  <si>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</si>
  <si>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</si>
  <si>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</si>
  <si>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</si>
  <si>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</si>
  <si>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</si>
  <si>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</si>
  <si>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</si>
  <si>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</si>
  <si>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</si>
  <si>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</si>
  <si>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</si>
  <si>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</si>
  <si>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</si>
  <si>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</si>
  <si>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</si>
  <si>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</si>
  <si>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Dương</t>
  </si>
  <si>
    <t>Giang</t>
  </si>
  <si>
    <t>Nguyễn Thị</t>
  </si>
  <si>
    <t>Đỗ Thị</t>
  </si>
  <si>
    <t>Hồng</t>
  </si>
  <si>
    <t>Linh</t>
  </si>
  <si>
    <t>Trang</t>
  </si>
  <si>
    <t>Huyền</t>
  </si>
  <si>
    <t>Lê Thị</t>
  </si>
  <si>
    <t>Phương</t>
  </si>
  <si>
    <t>Thủy</t>
  </si>
  <si>
    <t xml:space="preserve">                             SỐ 2</t>
  </si>
  <si>
    <t>30/11/95</t>
  </si>
  <si>
    <t>Trần Minh</t>
  </si>
  <si>
    <t>Ngày thi: '8/8/2016</t>
  </si>
  <si>
    <t>Kinh tế vĩ mô 1</t>
  </si>
  <si>
    <t>Giờ thi: 8h</t>
  </si>
  <si>
    <t>Nhóm:   BSA1311 - 1</t>
  </si>
  <si>
    <t xml:space="preserve">205;  </t>
  </si>
  <si>
    <t>B13DCKT120</t>
  </si>
  <si>
    <t>Phạm Thị Hải</t>
  </si>
  <si>
    <t>15/07/95</t>
  </si>
  <si>
    <t>D13CQKT04-B</t>
  </si>
  <si>
    <t>D14CQMR03-B</t>
  </si>
  <si>
    <t>D14CQQT03-B</t>
  </si>
  <si>
    <t>D14CQKT03-B</t>
  </si>
  <si>
    <t>Hà</t>
  </si>
  <si>
    <t>D14CQKT01-B</t>
  </si>
  <si>
    <t>Hòa</t>
  </si>
  <si>
    <t>21/08/94</t>
  </si>
  <si>
    <t>B13DCKT173</t>
  </si>
  <si>
    <t>15/08/93</t>
  </si>
  <si>
    <t>D13CQKT05-B</t>
  </si>
  <si>
    <t>B14DCKT085</t>
  </si>
  <si>
    <t>Thái Mỹ</t>
  </si>
  <si>
    <t>Hường</t>
  </si>
  <si>
    <t>21/11/96</t>
  </si>
  <si>
    <t>D14CQKT02-B</t>
  </si>
  <si>
    <t>Minh</t>
  </si>
  <si>
    <t>B13DCKT183</t>
  </si>
  <si>
    <t>Đào Kim</t>
  </si>
  <si>
    <t>Ngân</t>
  </si>
  <si>
    <t>Nguyệt</t>
  </si>
  <si>
    <t>Quyên</t>
  </si>
  <si>
    <t>D14CQQT04-B</t>
  </si>
  <si>
    <t>B13DCKT190</t>
  </si>
  <si>
    <t>Tâm</t>
  </si>
  <si>
    <t>10/10/95</t>
  </si>
  <si>
    <t>03/01/96</t>
  </si>
  <si>
    <t>D15CQKT01-B</t>
  </si>
  <si>
    <t>D12QTDN2</t>
  </si>
  <si>
    <t>Thương</t>
  </si>
  <si>
    <t>D13CQQT03-B</t>
  </si>
  <si>
    <t>BẢNG ĐIỂM HỌC PHẦN</t>
  </si>
  <si>
    <t>B12DCKT297</t>
  </si>
  <si>
    <t>Nguyễn Thị Vân</t>
  </si>
  <si>
    <t>08/10/94</t>
  </si>
  <si>
    <t>D12CQKT06-B</t>
  </si>
  <si>
    <t>B14DCKT111</t>
  </si>
  <si>
    <t>Trần Thị Kiều</t>
  </si>
  <si>
    <t>26/06/96</t>
  </si>
  <si>
    <t>B13DCQT085</t>
  </si>
  <si>
    <t>ánh</t>
  </si>
  <si>
    <t>15/10/95</t>
  </si>
  <si>
    <t>B14DCQT009</t>
  </si>
  <si>
    <t>Vương Anh</t>
  </si>
  <si>
    <t>Đức</t>
  </si>
  <si>
    <t>03/10/96</t>
  </si>
  <si>
    <t>D14CQQT01-B</t>
  </si>
  <si>
    <t>B14DCQT335</t>
  </si>
  <si>
    <t>Phạm Thanh</t>
  </si>
  <si>
    <t>Dung</t>
  </si>
  <si>
    <t>14/12/96</t>
  </si>
  <si>
    <t>B12DCQT171</t>
  </si>
  <si>
    <t>Trịnh Thanh</t>
  </si>
  <si>
    <t>31/12/94</t>
  </si>
  <si>
    <t>B12DCKT016</t>
  </si>
  <si>
    <t>Phan Thị</t>
  </si>
  <si>
    <t>Hảo</t>
  </si>
  <si>
    <t>02/07/92</t>
  </si>
  <si>
    <t>D12CQKT01-B</t>
  </si>
  <si>
    <t>B13DCKT127</t>
  </si>
  <si>
    <t>Nguyễn Thúy</t>
  </si>
  <si>
    <t>Hiền</t>
  </si>
  <si>
    <t>02/01/95</t>
  </si>
  <si>
    <t>N13DCQT115</t>
  </si>
  <si>
    <t>Trần Việt</t>
  </si>
  <si>
    <t>Hoàng</t>
  </si>
  <si>
    <t>23/09/95</t>
  </si>
  <si>
    <t>D13CQQT02-B</t>
  </si>
  <si>
    <t>B14DCKT088</t>
  </si>
  <si>
    <t>Trần Nguyễn Tiến</t>
  </si>
  <si>
    <t>Hùng</t>
  </si>
  <si>
    <t>29/07/96</t>
  </si>
  <si>
    <t>B14DCKT044</t>
  </si>
  <si>
    <t>Bùi Diệu</t>
  </si>
  <si>
    <t>Hương</t>
  </si>
  <si>
    <t>29/02/96</t>
  </si>
  <si>
    <t>B14DCMR028</t>
  </si>
  <si>
    <t>Nguyễn Thị Thu</t>
  </si>
  <si>
    <t>28/07/96</t>
  </si>
  <si>
    <t>D14CQMR02-B</t>
  </si>
  <si>
    <t>B13DCQT061</t>
  </si>
  <si>
    <t>Trần Thị Thanh</t>
  </si>
  <si>
    <t>25/02/95</t>
  </si>
  <si>
    <t>B12DCQT323</t>
  </si>
  <si>
    <t>Lý Hồng</t>
  </si>
  <si>
    <t>Lâm</t>
  </si>
  <si>
    <t>27/08/93</t>
  </si>
  <si>
    <t>D12QTDN1</t>
  </si>
  <si>
    <t>B13DCKT136</t>
  </si>
  <si>
    <t>Trần Khánh</t>
  </si>
  <si>
    <t>03/06/95</t>
  </si>
  <si>
    <t>B13DCKT022</t>
  </si>
  <si>
    <t>Đinh Thị</t>
  </si>
  <si>
    <t>Loan</t>
  </si>
  <si>
    <t>29/12/94</t>
  </si>
  <si>
    <t>D13CQKT01-B</t>
  </si>
  <si>
    <t>B14DCMR229</t>
  </si>
  <si>
    <t>Giáp Thị Ngọc</t>
  </si>
  <si>
    <t>Mai</t>
  </si>
  <si>
    <t>08/11/96</t>
  </si>
  <si>
    <t>B14DCKT312</t>
  </si>
  <si>
    <t>Nguyễn Thị Tuyết</t>
  </si>
  <si>
    <t>24/02/96</t>
  </si>
  <si>
    <t>B14DCQT015</t>
  </si>
  <si>
    <t>Nguyễn Hải</t>
  </si>
  <si>
    <t>Nam</t>
  </si>
  <si>
    <t>29/05/96</t>
  </si>
  <si>
    <t>B13DCQT066</t>
  </si>
  <si>
    <t>Nguyễn Thị Thúy</t>
  </si>
  <si>
    <t>Nga</t>
  </si>
  <si>
    <t>15/02/95</t>
  </si>
  <si>
    <t>B13DCQT165</t>
  </si>
  <si>
    <t>Lê Bảo</t>
  </si>
  <si>
    <t>Ngọc</t>
  </si>
  <si>
    <t>13/12/94</t>
  </si>
  <si>
    <t>D13CQQT04-B</t>
  </si>
  <si>
    <t>B14DCQT011</t>
  </si>
  <si>
    <t>Nguyễn Khắc</t>
  </si>
  <si>
    <t>07/11/96</t>
  </si>
  <si>
    <t>B13DCQT023</t>
  </si>
  <si>
    <t>Nguyễn Lan</t>
  </si>
  <si>
    <t>Nhi</t>
  </si>
  <si>
    <t>28/04/95</t>
  </si>
  <si>
    <t>D13CQQT01-B</t>
  </si>
  <si>
    <t>B12DCKT338</t>
  </si>
  <si>
    <t>Nguyễn Thị Lan</t>
  </si>
  <si>
    <t>12/04/94</t>
  </si>
  <si>
    <t>B13DCKT189</t>
  </si>
  <si>
    <t>Vũ Thị Thu</t>
  </si>
  <si>
    <t>27/11/95</t>
  </si>
  <si>
    <t>B13DCKT070</t>
  </si>
  <si>
    <t>Nguyễn Thị Hồng</t>
  </si>
  <si>
    <t>Thắm</t>
  </si>
  <si>
    <t>10/09/95</t>
  </si>
  <si>
    <t>D13CQKT02-B</t>
  </si>
  <si>
    <t>B12DCKT101</t>
  </si>
  <si>
    <t>Nguyễn Thị Phương</t>
  </si>
  <si>
    <t>Thảo</t>
  </si>
  <si>
    <t>24/07/94</t>
  </si>
  <si>
    <t>D12CQKT02-B</t>
  </si>
  <si>
    <t>B13DCQT077</t>
  </si>
  <si>
    <t>Hoàng Văn</t>
  </si>
  <si>
    <t>Thiết</t>
  </si>
  <si>
    <t>B13DCKT037</t>
  </si>
  <si>
    <t>Lương Thủy</t>
  </si>
  <si>
    <t>Tiên</t>
  </si>
  <si>
    <t>11/11/95</t>
  </si>
  <si>
    <t>B13DCKT192</t>
  </si>
  <si>
    <t>Lê Thùy</t>
  </si>
  <si>
    <t>07/03/95</t>
  </si>
  <si>
    <t>B14DCKT084</t>
  </si>
  <si>
    <t>Nguyễn Huyền</t>
  </si>
  <si>
    <t>26/03/96</t>
  </si>
  <si>
    <t>B14DCMR072</t>
  </si>
  <si>
    <t>Trần Thị Quỳnh</t>
  </si>
  <si>
    <t>04/02/95</t>
  </si>
  <si>
    <t>B12DCKT292</t>
  </si>
  <si>
    <t>Nguyễn Cẩm</t>
  </si>
  <si>
    <t>Tú</t>
  </si>
  <si>
    <t>23/05/94</t>
  </si>
  <si>
    <t>D12CQKT05-B</t>
  </si>
  <si>
    <t>B14DCKT392</t>
  </si>
  <si>
    <t>Ngô ánh</t>
  </si>
  <si>
    <t>Tuyết</t>
  </si>
  <si>
    <t>26/10/96</t>
  </si>
  <si>
    <t>B14DCKT034</t>
  </si>
  <si>
    <t>Phạm Thị</t>
  </si>
  <si>
    <t>09/10/96</t>
  </si>
  <si>
    <t>B15DCKT205</t>
  </si>
  <si>
    <t>Hứa Linh</t>
  </si>
  <si>
    <t>Vân</t>
  </si>
  <si>
    <t>12/03/97</t>
  </si>
  <si>
    <t>B13DCQT081</t>
  </si>
  <si>
    <t>ý</t>
  </si>
  <si>
    <t>12/07/95</t>
  </si>
  <si>
    <t>B14DCKT081</t>
  </si>
  <si>
    <t>Yến</t>
  </si>
  <si>
    <t>31/12/95</t>
  </si>
  <si>
    <t>B14DCDT002</t>
  </si>
  <si>
    <t>Vũ Hồng</t>
  </si>
  <si>
    <t>D14CQDT01</t>
  </si>
  <si>
    <t>B14DCKT450</t>
  </si>
  <si>
    <t>Đào Thị Quỳnh</t>
  </si>
  <si>
    <t>04/07/93</t>
  </si>
  <si>
    <t>B14DCQT028</t>
  </si>
  <si>
    <t>Nguyễn Ngọc</t>
  </si>
  <si>
    <t>21/01/96</t>
  </si>
  <si>
    <t>D14CQQT02-B</t>
  </si>
  <si>
    <t>B13DCQT002</t>
  </si>
  <si>
    <t>Mầu Quang</t>
  </si>
  <si>
    <t>Chiến</t>
  </si>
  <si>
    <t>26/07/95</t>
  </si>
  <si>
    <t>B13DCMR059</t>
  </si>
  <si>
    <t>04/05/95</t>
  </si>
  <si>
    <t>D13CQMA02-B</t>
  </si>
  <si>
    <t>B14DCKT028</t>
  </si>
  <si>
    <t>Nguyễn Thị Mỹ</t>
  </si>
  <si>
    <t>Duyên</t>
  </si>
  <si>
    <t>19/12/96</t>
  </si>
  <si>
    <t>B13DCMR061</t>
  </si>
  <si>
    <t>Trần Hoàng</t>
  </si>
  <si>
    <t>09/05/95</t>
  </si>
  <si>
    <t>B14DCKT250</t>
  </si>
  <si>
    <t>Bùi Thị Thu</t>
  </si>
  <si>
    <t>02/09/95</t>
  </si>
  <si>
    <t>B14DCKT027</t>
  </si>
  <si>
    <t>Hoàng Thu</t>
  </si>
  <si>
    <t>24/09/96</t>
  </si>
  <si>
    <t>B14DCQT083</t>
  </si>
  <si>
    <t>Hạnh</t>
  </si>
  <si>
    <t>12/06/96</t>
  </si>
  <si>
    <t>B13DCQT098</t>
  </si>
  <si>
    <t>Trương Trọng</t>
  </si>
  <si>
    <t>13/03/93</t>
  </si>
  <si>
    <t>B14DCQT334</t>
  </si>
  <si>
    <t>25/09/96</t>
  </si>
  <si>
    <t>B14DCMR088</t>
  </si>
  <si>
    <t>Lan</t>
  </si>
  <si>
    <t>14/05/95</t>
  </si>
  <si>
    <t>B14DCKT016</t>
  </si>
  <si>
    <t>Hoàng Diệu</t>
  </si>
  <si>
    <t>12/10/96</t>
  </si>
  <si>
    <t>B13DCQT016</t>
  </si>
  <si>
    <t>Nguyễn Văn</t>
  </si>
  <si>
    <t>04/12/94</t>
  </si>
  <si>
    <t>B14DCQT283</t>
  </si>
  <si>
    <t>Cao Thị Thu</t>
  </si>
  <si>
    <t>24/12/96</t>
  </si>
  <si>
    <t>B12DCKT327</t>
  </si>
  <si>
    <t>20/05/93</t>
  </si>
  <si>
    <t>B13DCKT141</t>
  </si>
  <si>
    <t>Đỗ Thị ánh</t>
  </si>
  <si>
    <t>20/08/95</t>
  </si>
  <si>
    <t>B13DCMR081</t>
  </si>
  <si>
    <t>Đỗ Thị Thu</t>
  </si>
  <si>
    <t>20/05/95</t>
  </si>
  <si>
    <t>B13DCKT147</t>
  </si>
  <si>
    <t>Trần Thị út</t>
  </si>
  <si>
    <t>22/02/95</t>
  </si>
  <si>
    <t>B14DCKT035</t>
  </si>
  <si>
    <t>Nguyễn Thị Diệu</t>
  </si>
  <si>
    <t>Quỳnh</t>
  </si>
  <si>
    <t>B12DCQT100</t>
  </si>
  <si>
    <t>Vũ Kim</t>
  </si>
  <si>
    <t>Thanh</t>
  </si>
  <si>
    <t>20/10/94</t>
  </si>
  <si>
    <t>D12QTDN3</t>
  </si>
  <si>
    <t>B12DCKT042</t>
  </si>
  <si>
    <t>Trần Phương</t>
  </si>
  <si>
    <t>27/10/94</t>
  </si>
  <si>
    <t>B13DCQT123</t>
  </si>
  <si>
    <t>Trần Thị</t>
  </si>
  <si>
    <t>01/04/95</t>
  </si>
  <si>
    <t>B13DCQT180</t>
  </si>
  <si>
    <t>Phùng Thị Thanh</t>
  </si>
  <si>
    <t>21/01/95</t>
  </si>
  <si>
    <t>B13DCMR093</t>
  </si>
  <si>
    <t>Bùi Thu</t>
  </si>
  <si>
    <t>B14DCKT101</t>
  </si>
  <si>
    <t>Dương Nguyên</t>
  </si>
  <si>
    <t>11/01/96</t>
  </si>
  <si>
    <t>B12DCKT227</t>
  </si>
  <si>
    <t>12/06/94</t>
  </si>
  <si>
    <t>D12CQKT04-B</t>
  </si>
  <si>
    <t>B14DCKT089</t>
  </si>
  <si>
    <t>Đặng Thanh</t>
  </si>
  <si>
    <t>Tùng</t>
  </si>
  <si>
    <t>27/10/95</t>
  </si>
  <si>
    <t>B14DCKT013</t>
  </si>
  <si>
    <t>Lê Xuân</t>
  </si>
  <si>
    <t>B14DCKT106</t>
  </si>
  <si>
    <t>Lưu Thị</t>
  </si>
  <si>
    <t>26/08/94</t>
  </si>
  <si>
    <t>Vắng</t>
  </si>
  <si>
    <t>Hà Nội, ngày 16 tháng 8 năm 2016</t>
  </si>
  <si>
    <t>Vắng có phép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</si>
</sst>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zoomScaleNormal="100" workbookViewId="0">
      <pane ySplit="4" topLeftCell="A26" activePane="bottomLeft" state="frozen"/>
      <selection activeCell="A6" sqref="A6:XFD6"/>
      <selection pane="bottomLeft" activeCell="H62" sqref="H62"/>
    </sheetView>
  </sheetViews>
  <sheetFormatPr defaultColWidth="9" defaultRowHeight="15.75" x14ac:dyDescent="0.25"/>
  <cols>
    <col min="1" max="1" width="0.625" style="1" customWidth="1"/>
    <col min="2" max="2" width="4.875" style="1" customWidth="1"/>
    <col min="3" max="3" width="13.125" style="1" customWidth="1"/>
    <col min="4" max="4" width="13.75" style="1" customWidth="1"/>
    <col min="5" max="5" width="6.625" style="1" customWidth="1"/>
    <col min="6" max="6" width="8.375" style="1" customWidth="1"/>
    <col min="7" max="7" width="11.3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hidden="1" customHeight="1" x14ac:dyDescent="0.4">
      <c r="H1" s="117" t="s">
        <v>0</v>
      </c>
      <c r="I1" s="117"/>
      <c r="J1" s="117"/>
      <c r="K1" s="117"/>
      <c r="L1" s="117" t="s">
        <v>72</v>
      </c>
      <c r="M1" s="117"/>
      <c r="N1" s="117"/>
      <c r="O1" s="117"/>
      <c r="P1" s="117"/>
      <c r="Q1" s="117"/>
      <c r="R1" s="117"/>
      <c r="S1" s="117"/>
      <c r="T1" s="117"/>
    </row>
    <row r="2" spans="2:38" ht="19.5" customHeight="1" x14ac:dyDescent="0.3">
      <c r="B2" s="118" t="s">
        <v>1</v>
      </c>
      <c r="C2" s="118"/>
      <c r="D2" s="118"/>
      <c r="E2" s="118"/>
      <c r="F2" s="118"/>
      <c r="G2" s="118"/>
      <c r="H2" s="119" t="s">
        <v>107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3"/>
    </row>
    <row r="3" spans="2:38" ht="19.5" customHeight="1" x14ac:dyDescent="0.25">
      <c r="B3" s="120" t="s">
        <v>2</v>
      </c>
      <c r="C3" s="120"/>
      <c r="D3" s="120"/>
      <c r="E3" s="120"/>
      <c r="F3" s="120"/>
      <c r="G3" s="120"/>
      <c r="H3" s="121" t="s">
        <v>52</v>
      </c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14" t="s">
        <v>3</v>
      </c>
      <c r="C5" s="114"/>
      <c r="D5" s="115" t="s">
        <v>69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6" t="s">
        <v>71</v>
      </c>
      <c r="P5" s="116"/>
      <c r="Q5" s="116"/>
      <c r="R5" s="116"/>
      <c r="S5" s="116"/>
      <c r="T5" s="116"/>
      <c r="W5" s="67"/>
      <c r="X5" s="105" t="s">
        <v>48</v>
      </c>
      <c r="Y5" s="105" t="s">
        <v>9</v>
      </c>
      <c r="Z5" s="105" t="s">
        <v>47</v>
      </c>
      <c r="AA5" s="105" t="s">
        <v>46</v>
      </c>
      <c r="AB5" s="105"/>
      <c r="AC5" s="105"/>
      <c r="AD5" s="105"/>
      <c r="AE5" s="105" t="s">
        <v>45</v>
      </c>
      <c r="AF5" s="105"/>
      <c r="AG5" s="105" t="s">
        <v>43</v>
      </c>
      <c r="AH5" s="105"/>
      <c r="AI5" s="105" t="s">
        <v>44</v>
      </c>
      <c r="AJ5" s="105"/>
      <c r="AK5" s="105" t="s">
        <v>42</v>
      </c>
      <c r="AL5" s="105"/>
    </row>
    <row r="6" spans="2:38" ht="17.25" customHeight="1" x14ac:dyDescent="0.25">
      <c r="B6" s="112" t="s">
        <v>4</v>
      </c>
      <c r="C6" s="112"/>
      <c r="D6" s="9"/>
      <c r="G6" s="113" t="s">
        <v>68</v>
      </c>
      <c r="H6" s="113"/>
      <c r="I6" s="113"/>
      <c r="J6" s="113"/>
      <c r="K6" s="113"/>
      <c r="L6" s="113"/>
      <c r="M6" s="113"/>
      <c r="N6" s="113"/>
      <c r="O6" s="113" t="s">
        <v>70</v>
      </c>
      <c r="P6" s="113"/>
      <c r="Q6" s="113"/>
      <c r="R6" s="113"/>
      <c r="S6" s="113"/>
      <c r="T6" s="113"/>
      <c r="W6" s="67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</row>
    <row r="8" spans="2:38" ht="31.5" customHeight="1" x14ac:dyDescent="0.25">
      <c r="B8" s="93" t="s">
        <v>5</v>
      </c>
      <c r="C8" s="106" t="s">
        <v>6</v>
      </c>
      <c r="D8" s="108" t="s">
        <v>7</v>
      </c>
      <c r="E8" s="109"/>
      <c r="F8" s="93" t="s">
        <v>8</v>
      </c>
      <c r="G8" s="93" t="s">
        <v>9</v>
      </c>
      <c r="H8" s="100" t="s">
        <v>10</v>
      </c>
      <c r="I8" s="100" t="s">
        <v>11</v>
      </c>
      <c r="J8" s="100" t="s">
        <v>12</v>
      </c>
      <c r="K8" s="100" t="s">
        <v>13</v>
      </c>
      <c r="L8" s="96" t="s">
        <v>14</v>
      </c>
      <c r="M8" s="96" t="s">
        <v>15</v>
      </c>
      <c r="N8" s="96" t="s">
        <v>16</v>
      </c>
      <c r="O8" s="96" t="s">
        <v>17</v>
      </c>
      <c r="P8" s="93" t="s">
        <v>18</v>
      </c>
      <c r="Q8" s="96" t="s">
        <v>19</v>
      </c>
      <c r="R8" s="93" t="s">
        <v>20</v>
      </c>
      <c r="S8" s="93" t="s">
        <v>21</v>
      </c>
      <c r="T8" s="93" t="s">
        <v>22</v>
      </c>
      <c r="W8" s="67"/>
      <c r="X8" s="105"/>
      <c r="Y8" s="105"/>
      <c r="Z8" s="105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95"/>
      <c r="C9" s="107"/>
      <c r="D9" s="110"/>
      <c r="E9" s="111"/>
      <c r="F9" s="95"/>
      <c r="G9" s="95"/>
      <c r="H9" s="100"/>
      <c r="I9" s="100"/>
      <c r="J9" s="100"/>
      <c r="K9" s="100"/>
      <c r="L9" s="96"/>
      <c r="M9" s="96"/>
      <c r="N9" s="96"/>
      <c r="O9" s="96"/>
      <c r="P9" s="94"/>
      <c r="Q9" s="96"/>
      <c r="R9" s="95"/>
      <c r="S9" s="94"/>
      <c r="T9" s="94"/>
      <c r="V9" s="11"/>
      <c r="W9" s="67"/>
      <c r="X9" s="72" t="str">
        <f>+D5</f>
        <v>Kinh tế vĩ mô 1</v>
      </c>
      <c r="Y9" s="73" t="str">
        <f>+O5</f>
        <v>Nhóm:   BSA1311 - 1</v>
      </c>
      <c r="Z9" s="74">
        <f>+$AI$9+$AK$9+$AG$9</f>
        <v>32</v>
      </c>
      <c r="AA9" s="68">
        <f>COUNTIF($S$10:$S$104,"Khiển trách")</f>
        <v>0</v>
      </c>
      <c r="AB9" s="68">
        <f>COUNTIF($S$10:$S$104,"Cảnh cáo")</f>
        <v>0</v>
      </c>
      <c r="AC9" s="68">
        <f>COUNTIF($S$10:$S$104,"Đình chỉ thi")</f>
        <v>0</v>
      </c>
      <c r="AD9" s="75">
        <f>+($AA$9+$AB$9+$AC$9)/$Z$9*100%</f>
        <v>0</v>
      </c>
      <c r="AE9" s="68">
        <f>SUM(COUNTIF($S$10:$S$102,"Vắng"),COUNTIF($S$10:$S$102,"Vắng có phép"))</f>
        <v>1</v>
      </c>
      <c r="AF9" s="76">
        <f>+$AE$9/$Z$9</f>
        <v>3.125E-2</v>
      </c>
      <c r="AG9" s="77">
        <f>COUNTIF($W$10:$W$102,"Thi lại")</f>
        <v>0</v>
      </c>
      <c r="AH9" s="76">
        <f>+$AG$9/$Z$9</f>
        <v>0</v>
      </c>
      <c r="AI9" s="77">
        <f>COUNTIF($W$10:$W$103,"Học lại")</f>
        <v>7</v>
      </c>
      <c r="AJ9" s="76">
        <f>+$AI$9/$Z$9</f>
        <v>0.21875</v>
      </c>
      <c r="AK9" s="68">
        <f>COUNTIF($W$11:$W$103,"Đạt")</f>
        <v>25</v>
      </c>
      <c r="AL9" s="75">
        <f>+$AK$9/$Z$9</f>
        <v>0.78125</v>
      </c>
    </row>
    <row r="10" spans="2:38" ht="14.25" customHeight="1" x14ac:dyDescent="0.25">
      <c r="B10" s="101" t="s">
        <v>28</v>
      </c>
      <c r="C10" s="102"/>
      <c r="D10" s="102"/>
      <c r="E10" s="102"/>
      <c r="F10" s="102"/>
      <c r="G10" s="103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4">
        <f>100-(H10+I10+J10+K10)</f>
        <v>60</v>
      </c>
      <c r="P10" s="95"/>
      <c r="Q10" s="16"/>
      <c r="R10" s="16"/>
      <c r="S10" s="95"/>
      <c r="T10" s="95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21.75" customHeight="1" x14ac:dyDescent="0.25">
      <c r="B11" s="17">
        <v>1</v>
      </c>
      <c r="C11" s="18" t="s">
        <v>254</v>
      </c>
      <c r="D11" s="19" t="s">
        <v>255</v>
      </c>
      <c r="E11" s="20" t="s">
        <v>181</v>
      </c>
      <c r="F11" s="21">
        <v>35272</v>
      </c>
      <c r="G11" s="18" t="s">
        <v>256</v>
      </c>
      <c r="H11" s="22">
        <v>9</v>
      </c>
      <c r="I11" s="22">
        <v>9</v>
      </c>
      <c r="J11" s="22" t="s">
        <v>29</v>
      </c>
      <c r="K11" s="22">
        <v>8</v>
      </c>
      <c r="L11" s="23"/>
      <c r="M11" s="23"/>
      <c r="N11" s="23"/>
      <c r="O11" s="24">
        <v>8</v>
      </c>
      <c r="P11" s="25">
        <f t="shared" ref="P11:P46" si="0">ROUND(SUMPRODUCT(H11:O11,$H$10:$O$10)/100,1)</f>
        <v>8.1999999999999993</v>
      </c>
      <c r="Q11" s="26" t="str">
        <f t="shared" ref="Q11:Q46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B+</v>
      </c>
      <c r="R11" s="26" t="str">
        <f t="shared" ref="R11:R46" si="2">IF($P11&lt;4,"Kém",IF(AND($P11&gt;=4,$P11&lt;=5.4),"Trung bình yếu",IF(AND($P11&gt;=5.5,$P11&lt;=6.9),"Trung bình",IF(AND($P11&gt;=7,$P11&lt;=8.4),"Khá",IF(AND($P11&gt;=8.5,$P11&lt;=10),"Giỏi","")))))</f>
        <v>Khá</v>
      </c>
      <c r="S11" s="87" t="str">
        <f t="shared" ref="S11:S42" si="3">+IF(OR($H11=0,$I11=0,$J11=0,$K11=0),"Không đủ ĐKDT","")</f>
        <v/>
      </c>
      <c r="T11" s="27">
        <v>205</v>
      </c>
      <c r="U11" s="3"/>
      <c r="V11" s="28"/>
      <c r="W11" s="79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ht="21.75" customHeight="1" x14ac:dyDescent="0.25">
      <c r="B12" s="29">
        <v>2</v>
      </c>
      <c r="C12" s="30" t="s">
        <v>257</v>
      </c>
      <c r="D12" s="31" t="s">
        <v>258</v>
      </c>
      <c r="E12" s="32" t="s">
        <v>53</v>
      </c>
      <c r="F12" s="33" t="s">
        <v>259</v>
      </c>
      <c r="G12" s="30" t="s">
        <v>79</v>
      </c>
      <c r="H12" s="34">
        <v>9</v>
      </c>
      <c r="I12" s="34">
        <v>9</v>
      </c>
      <c r="J12" s="34" t="s">
        <v>29</v>
      </c>
      <c r="K12" s="34">
        <v>9</v>
      </c>
      <c r="L12" s="35"/>
      <c r="M12" s="35"/>
      <c r="N12" s="35"/>
      <c r="O12" s="36">
        <v>8</v>
      </c>
      <c r="P12" s="37">
        <f t="shared" si="0"/>
        <v>8.4</v>
      </c>
      <c r="Q12" s="38" t="str">
        <f t="shared" si="1"/>
        <v>B+</v>
      </c>
      <c r="R12" s="39" t="str">
        <f t="shared" si="2"/>
        <v>Khá</v>
      </c>
      <c r="S12" s="40" t="str">
        <f t="shared" si="3"/>
        <v/>
      </c>
      <c r="T12" s="41">
        <v>205</v>
      </c>
      <c r="U12" s="3"/>
      <c r="V12" s="28"/>
      <c r="W12" s="79" t="str">
        <f t="shared" si="4"/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ht="21.75" customHeight="1" x14ac:dyDescent="0.25">
      <c r="B13" s="29">
        <v>3</v>
      </c>
      <c r="C13" s="30" t="s">
        <v>260</v>
      </c>
      <c r="D13" s="31" t="s">
        <v>261</v>
      </c>
      <c r="E13" s="32" t="s">
        <v>53</v>
      </c>
      <c r="F13" s="33" t="s">
        <v>262</v>
      </c>
      <c r="G13" s="30" t="s">
        <v>263</v>
      </c>
      <c r="H13" s="34">
        <v>8</v>
      </c>
      <c r="I13" s="34">
        <v>8</v>
      </c>
      <c r="J13" s="34" t="s">
        <v>29</v>
      </c>
      <c r="K13" s="34">
        <v>8</v>
      </c>
      <c r="L13" s="42"/>
      <c r="M13" s="42"/>
      <c r="N13" s="42"/>
      <c r="O13" s="36">
        <v>8</v>
      </c>
      <c r="P13" s="37">
        <f t="shared" si="0"/>
        <v>8</v>
      </c>
      <c r="Q13" s="38" t="str">
        <f t="shared" si="1"/>
        <v>B+</v>
      </c>
      <c r="R13" s="39" t="str">
        <f t="shared" si="2"/>
        <v>Khá</v>
      </c>
      <c r="S13" s="40" t="str">
        <f t="shared" si="3"/>
        <v/>
      </c>
      <c r="T13" s="41">
        <v>205</v>
      </c>
      <c r="U13" s="3"/>
      <c r="V13" s="28"/>
      <c r="W13" s="79" t="str">
        <f t="shared" si="4"/>
        <v>Đạt</v>
      </c>
      <c r="X13" s="80"/>
      <c r="Y13" s="80"/>
      <c r="Z13" s="89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ht="21.75" customHeight="1" x14ac:dyDescent="0.25">
      <c r="B14" s="29">
        <v>4</v>
      </c>
      <c r="C14" s="30" t="s">
        <v>73</v>
      </c>
      <c r="D14" s="31" t="s">
        <v>74</v>
      </c>
      <c r="E14" s="32" t="s">
        <v>53</v>
      </c>
      <c r="F14" s="33" t="s">
        <v>75</v>
      </c>
      <c r="G14" s="30" t="s">
        <v>76</v>
      </c>
      <c r="H14" s="34">
        <v>9</v>
      </c>
      <c r="I14" s="34">
        <v>9</v>
      </c>
      <c r="J14" s="34" t="s">
        <v>29</v>
      </c>
      <c r="K14" s="34">
        <v>8</v>
      </c>
      <c r="L14" s="42"/>
      <c r="M14" s="42"/>
      <c r="N14" s="42"/>
      <c r="O14" s="36">
        <v>8</v>
      </c>
      <c r="P14" s="37">
        <f t="shared" si="0"/>
        <v>8.1999999999999993</v>
      </c>
      <c r="Q14" s="38" t="str">
        <f t="shared" si="1"/>
        <v>B+</v>
      </c>
      <c r="R14" s="39" t="str">
        <f t="shared" si="2"/>
        <v>Khá</v>
      </c>
      <c r="S14" s="40" t="str">
        <f t="shared" si="3"/>
        <v/>
      </c>
      <c r="T14" s="41">
        <v>205</v>
      </c>
      <c r="U14" s="3"/>
      <c r="V14" s="28"/>
      <c r="W14" s="79" t="str">
        <f t="shared" si="4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21.75" customHeight="1" x14ac:dyDescent="0.25">
      <c r="B15" s="29">
        <v>5</v>
      </c>
      <c r="C15" s="30" t="s">
        <v>264</v>
      </c>
      <c r="D15" s="31" t="s">
        <v>265</v>
      </c>
      <c r="E15" s="32" t="s">
        <v>266</v>
      </c>
      <c r="F15" s="33" t="s">
        <v>267</v>
      </c>
      <c r="G15" s="30" t="s">
        <v>199</v>
      </c>
      <c r="H15" s="34">
        <v>9</v>
      </c>
      <c r="I15" s="34">
        <v>7</v>
      </c>
      <c r="J15" s="34" t="s">
        <v>29</v>
      </c>
      <c r="K15" s="34">
        <v>8</v>
      </c>
      <c r="L15" s="42"/>
      <c r="M15" s="42"/>
      <c r="N15" s="42"/>
      <c r="O15" s="36">
        <v>8</v>
      </c>
      <c r="P15" s="37">
        <f t="shared" si="0"/>
        <v>8</v>
      </c>
      <c r="Q15" s="38" t="str">
        <f t="shared" si="1"/>
        <v>B+</v>
      </c>
      <c r="R15" s="39" t="str">
        <f t="shared" si="2"/>
        <v>Khá</v>
      </c>
      <c r="S15" s="40" t="str">
        <f t="shared" si="3"/>
        <v/>
      </c>
      <c r="T15" s="41">
        <v>205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21.75" customHeight="1" x14ac:dyDescent="0.25">
      <c r="B16" s="29">
        <v>6</v>
      </c>
      <c r="C16" s="30" t="s">
        <v>268</v>
      </c>
      <c r="D16" s="31" t="s">
        <v>224</v>
      </c>
      <c r="E16" s="32" t="s">
        <v>54</v>
      </c>
      <c r="F16" s="33" t="s">
        <v>269</v>
      </c>
      <c r="G16" s="30" t="s">
        <v>270</v>
      </c>
      <c r="H16" s="34">
        <v>0</v>
      </c>
      <c r="I16" s="34">
        <v>0</v>
      </c>
      <c r="J16" s="34"/>
      <c r="K16" s="34">
        <v>0</v>
      </c>
      <c r="L16" s="42"/>
      <c r="M16" s="42"/>
      <c r="N16" s="42"/>
      <c r="O16" s="36">
        <v>0</v>
      </c>
      <c r="P16" s="37">
        <f t="shared" si="0"/>
        <v>0</v>
      </c>
      <c r="Q16" s="38" t="str">
        <f t="shared" si="1"/>
        <v>F</v>
      </c>
      <c r="R16" s="39" t="str">
        <f t="shared" si="2"/>
        <v>Kém</v>
      </c>
      <c r="S16" s="40" t="str">
        <f t="shared" si="3"/>
        <v>Không đủ ĐKDT</v>
      </c>
      <c r="T16" s="41">
        <v>205</v>
      </c>
      <c r="U16" s="3"/>
      <c r="V16" s="28"/>
      <c r="W16" s="79" t="str">
        <f t="shared" si="4"/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21.75" customHeight="1" x14ac:dyDescent="0.25">
      <c r="B17" s="29">
        <v>7</v>
      </c>
      <c r="C17" s="30" t="s">
        <v>271</v>
      </c>
      <c r="D17" s="31" t="s">
        <v>272</v>
      </c>
      <c r="E17" s="32" t="s">
        <v>273</v>
      </c>
      <c r="F17" s="33" t="s">
        <v>274</v>
      </c>
      <c r="G17" s="30" t="s">
        <v>91</v>
      </c>
      <c r="H17" s="34">
        <v>9</v>
      </c>
      <c r="I17" s="34">
        <v>9</v>
      </c>
      <c r="J17" s="34" t="s">
        <v>29</v>
      </c>
      <c r="K17" s="34">
        <v>9</v>
      </c>
      <c r="L17" s="42"/>
      <c r="M17" s="42"/>
      <c r="N17" s="42"/>
      <c r="O17" s="36">
        <v>9</v>
      </c>
      <c r="P17" s="37">
        <f t="shared" si="0"/>
        <v>9</v>
      </c>
      <c r="Q17" s="38" t="str">
        <f t="shared" si="1"/>
        <v>A+</v>
      </c>
      <c r="R17" s="39" t="str">
        <f t="shared" si="2"/>
        <v>Giỏi</v>
      </c>
      <c r="S17" s="40" t="str">
        <f t="shared" si="3"/>
        <v/>
      </c>
      <c r="T17" s="41">
        <v>205</v>
      </c>
      <c r="U17" s="3"/>
      <c r="V17" s="28"/>
      <c r="W17" s="79" t="str">
        <f t="shared" si="4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21.75" customHeight="1" x14ac:dyDescent="0.25">
      <c r="B18" s="29">
        <v>8</v>
      </c>
      <c r="C18" s="30" t="s">
        <v>275</v>
      </c>
      <c r="D18" s="31" t="s">
        <v>276</v>
      </c>
      <c r="E18" s="32" t="s">
        <v>55</v>
      </c>
      <c r="F18" s="33" t="s">
        <v>277</v>
      </c>
      <c r="G18" s="30" t="s">
        <v>270</v>
      </c>
      <c r="H18" s="34">
        <v>8</v>
      </c>
      <c r="I18" s="34">
        <v>8</v>
      </c>
      <c r="J18" s="34" t="s">
        <v>29</v>
      </c>
      <c r="K18" s="34">
        <v>8</v>
      </c>
      <c r="L18" s="42"/>
      <c r="M18" s="42"/>
      <c r="N18" s="42"/>
      <c r="O18" s="36">
        <v>8</v>
      </c>
      <c r="P18" s="37">
        <f t="shared" si="0"/>
        <v>8</v>
      </c>
      <c r="Q18" s="38" t="str">
        <f t="shared" si="1"/>
        <v>B+</v>
      </c>
      <c r="R18" s="39" t="str">
        <f t="shared" si="2"/>
        <v>Khá</v>
      </c>
      <c r="S18" s="40" t="str">
        <f t="shared" si="3"/>
        <v/>
      </c>
      <c r="T18" s="41">
        <v>205</v>
      </c>
      <c r="U18" s="3"/>
      <c r="V18" s="28"/>
      <c r="W18" s="79" t="str">
        <f t="shared" si="4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21.75" customHeight="1" x14ac:dyDescent="0.25">
      <c r="B19" s="29">
        <v>9</v>
      </c>
      <c r="C19" s="30" t="s">
        <v>278</v>
      </c>
      <c r="D19" s="31" t="s">
        <v>279</v>
      </c>
      <c r="E19" s="32" t="s">
        <v>80</v>
      </c>
      <c r="F19" s="33" t="s">
        <v>280</v>
      </c>
      <c r="G19" s="30" t="s">
        <v>79</v>
      </c>
      <c r="H19" s="34">
        <v>9</v>
      </c>
      <c r="I19" s="34">
        <v>9</v>
      </c>
      <c r="J19" s="34" t="s">
        <v>29</v>
      </c>
      <c r="K19" s="34">
        <v>9</v>
      </c>
      <c r="L19" s="42"/>
      <c r="M19" s="42"/>
      <c r="N19" s="42"/>
      <c r="O19" s="36">
        <v>7</v>
      </c>
      <c r="P19" s="37">
        <f t="shared" si="0"/>
        <v>7.8</v>
      </c>
      <c r="Q19" s="38" t="str">
        <f t="shared" si="1"/>
        <v>B</v>
      </c>
      <c r="R19" s="39" t="str">
        <f t="shared" si="2"/>
        <v>Khá</v>
      </c>
      <c r="S19" s="40" t="str">
        <f t="shared" si="3"/>
        <v/>
      </c>
      <c r="T19" s="41">
        <v>205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21.75" customHeight="1" x14ac:dyDescent="0.25">
      <c r="B20" s="29">
        <v>10</v>
      </c>
      <c r="C20" s="30" t="s">
        <v>281</v>
      </c>
      <c r="D20" s="31" t="s">
        <v>282</v>
      </c>
      <c r="E20" s="32" t="s">
        <v>80</v>
      </c>
      <c r="F20" s="33" t="s">
        <v>283</v>
      </c>
      <c r="G20" s="30" t="s">
        <v>81</v>
      </c>
      <c r="H20" s="34">
        <v>9</v>
      </c>
      <c r="I20" s="34">
        <v>8</v>
      </c>
      <c r="J20" s="34" t="s">
        <v>29</v>
      </c>
      <c r="K20" s="34">
        <v>8</v>
      </c>
      <c r="L20" s="42"/>
      <c r="M20" s="42"/>
      <c r="N20" s="42"/>
      <c r="O20" s="36">
        <v>8</v>
      </c>
      <c r="P20" s="37">
        <f t="shared" si="0"/>
        <v>8.1</v>
      </c>
      <c r="Q20" s="38" t="str">
        <f t="shared" si="1"/>
        <v>B+</v>
      </c>
      <c r="R20" s="39" t="str">
        <f t="shared" si="2"/>
        <v>Khá</v>
      </c>
      <c r="S20" s="40" t="str">
        <f t="shared" si="3"/>
        <v/>
      </c>
      <c r="T20" s="41">
        <v>205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21.75" customHeight="1" x14ac:dyDescent="0.25">
      <c r="B21" s="29">
        <v>11</v>
      </c>
      <c r="C21" s="30" t="s">
        <v>284</v>
      </c>
      <c r="D21" s="31" t="s">
        <v>272</v>
      </c>
      <c r="E21" s="32" t="s">
        <v>285</v>
      </c>
      <c r="F21" s="33" t="s">
        <v>286</v>
      </c>
      <c r="G21" s="30" t="s">
        <v>122</v>
      </c>
      <c r="H21" s="34">
        <v>9</v>
      </c>
      <c r="I21" s="34">
        <v>7</v>
      </c>
      <c r="J21" s="34" t="s">
        <v>29</v>
      </c>
      <c r="K21" s="34">
        <v>8</v>
      </c>
      <c r="L21" s="42"/>
      <c r="M21" s="42"/>
      <c r="N21" s="42"/>
      <c r="O21" s="36">
        <v>9</v>
      </c>
      <c r="P21" s="37">
        <f t="shared" si="0"/>
        <v>8.6</v>
      </c>
      <c r="Q21" s="38" t="str">
        <f t="shared" si="1"/>
        <v>A</v>
      </c>
      <c r="R21" s="39" t="str">
        <f t="shared" si="2"/>
        <v>Giỏi</v>
      </c>
      <c r="S21" s="40" t="str">
        <f t="shared" si="3"/>
        <v/>
      </c>
      <c r="T21" s="41">
        <v>205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21.75" customHeight="1" x14ac:dyDescent="0.25">
      <c r="B22" s="29">
        <v>12</v>
      </c>
      <c r="C22" s="30" t="s">
        <v>287</v>
      </c>
      <c r="D22" s="31" t="s">
        <v>288</v>
      </c>
      <c r="E22" s="32" t="s">
        <v>82</v>
      </c>
      <c r="F22" s="33" t="s">
        <v>289</v>
      </c>
      <c r="G22" s="30" t="s">
        <v>106</v>
      </c>
      <c r="H22" s="34">
        <v>0</v>
      </c>
      <c r="I22" s="34">
        <v>0</v>
      </c>
      <c r="J22" s="34"/>
      <c r="K22" s="34">
        <v>0</v>
      </c>
      <c r="L22" s="42"/>
      <c r="M22" s="42"/>
      <c r="N22" s="42"/>
      <c r="O22" s="36">
        <v>0</v>
      </c>
      <c r="P22" s="37">
        <f t="shared" si="0"/>
        <v>0</v>
      </c>
      <c r="Q22" s="38" t="str">
        <f t="shared" si="1"/>
        <v>F</v>
      </c>
      <c r="R22" s="39" t="str">
        <f t="shared" si="2"/>
        <v>Kém</v>
      </c>
      <c r="S22" s="40" t="str">
        <f t="shared" si="3"/>
        <v>Không đủ ĐKDT</v>
      </c>
      <c r="T22" s="41">
        <v>205</v>
      </c>
      <c r="U22" s="3"/>
      <c r="V22" s="28"/>
      <c r="W22" s="79" t="str">
        <f t="shared" si="4"/>
        <v>Học lại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21.75" customHeight="1" x14ac:dyDescent="0.25">
      <c r="B23" s="29">
        <v>13</v>
      </c>
      <c r="C23" s="30" t="s">
        <v>84</v>
      </c>
      <c r="D23" s="31" t="s">
        <v>62</v>
      </c>
      <c r="E23" s="32" t="s">
        <v>58</v>
      </c>
      <c r="F23" s="33" t="s">
        <v>85</v>
      </c>
      <c r="G23" s="30" t="s">
        <v>86</v>
      </c>
      <c r="H23" s="34">
        <v>9</v>
      </c>
      <c r="I23" s="34">
        <v>9</v>
      </c>
      <c r="J23" s="34" t="s">
        <v>29</v>
      </c>
      <c r="K23" s="34">
        <v>8</v>
      </c>
      <c r="L23" s="42"/>
      <c r="M23" s="42"/>
      <c r="N23" s="42"/>
      <c r="O23" s="36">
        <v>9</v>
      </c>
      <c r="P23" s="37">
        <f t="shared" si="0"/>
        <v>8.8000000000000007</v>
      </c>
      <c r="Q23" s="38" t="str">
        <f t="shared" si="1"/>
        <v>A</v>
      </c>
      <c r="R23" s="39" t="str">
        <f t="shared" si="2"/>
        <v>Giỏi</v>
      </c>
      <c r="S23" s="40" t="str">
        <f t="shared" si="3"/>
        <v/>
      </c>
      <c r="T23" s="41">
        <v>205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21.75" customHeight="1" x14ac:dyDescent="0.25">
      <c r="B24" s="29">
        <v>14</v>
      </c>
      <c r="C24" s="30" t="s">
        <v>290</v>
      </c>
      <c r="D24" s="31" t="s">
        <v>56</v>
      </c>
      <c r="E24" s="32" t="s">
        <v>89</v>
      </c>
      <c r="F24" s="33" t="s">
        <v>291</v>
      </c>
      <c r="G24" s="30" t="s">
        <v>98</v>
      </c>
      <c r="H24" s="34">
        <v>9</v>
      </c>
      <c r="I24" s="34">
        <v>8</v>
      </c>
      <c r="J24" s="34" t="s">
        <v>29</v>
      </c>
      <c r="K24" s="34">
        <v>7</v>
      </c>
      <c r="L24" s="42"/>
      <c r="M24" s="42"/>
      <c r="N24" s="42"/>
      <c r="O24" s="36">
        <v>9</v>
      </c>
      <c r="P24" s="37">
        <f t="shared" si="0"/>
        <v>8.5</v>
      </c>
      <c r="Q24" s="38" t="str">
        <f t="shared" si="1"/>
        <v>A</v>
      </c>
      <c r="R24" s="39" t="str">
        <f t="shared" si="2"/>
        <v>Giỏi</v>
      </c>
      <c r="S24" s="40" t="str">
        <f t="shared" si="3"/>
        <v/>
      </c>
      <c r="T24" s="41">
        <v>205</v>
      </c>
      <c r="U24" s="3"/>
      <c r="V24" s="28"/>
      <c r="W24" s="79" t="str">
        <f t="shared" si="4"/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21.75" customHeight="1" x14ac:dyDescent="0.25">
      <c r="B25" s="29">
        <v>15</v>
      </c>
      <c r="C25" s="30" t="s">
        <v>87</v>
      </c>
      <c r="D25" s="31" t="s">
        <v>88</v>
      </c>
      <c r="E25" s="32" t="s">
        <v>89</v>
      </c>
      <c r="F25" s="33" t="s">
        <v>90</v>
      </c>
      <c r="G25" s="30" t="s">
        <v>91</v>
      </c>
      <c r="H25" s="34">
        <v>9</v>
      </c>
      <c r="I25" s="34">
        <v>8</v>
      </c>
      <c r="J25" s="34" t="s">
        <v>29</v>
      </c>
      <c r="K25" s="34">
        <v>8</v>
      </c>
      <c r="L25" s="42"/>
      <c r="M25" s="42"/>
      <c r="N25" s="42"/>
      <c r="O25" s="36">
        <v>8</v>
      </c>
      <c r="P25" s="37">
        <f t="shared" si="0"/>
        <v>8.1</v>
      </c>
      <c r="Q25" s="38" t="str">
        <f t="shared" si="1"/>
        <v>B+</v>
      </c>
      <c r="R25" s="39" t="str">
        <f t="shared" si="2"/>
        <v>Khá</v>
      </c>
      <c r="S25" s="40" t="str">
        <f t="shared" si="3"/>
        <v/>
      </c>
      <c r="T25" s="41">
        <v>205</v>
      </c>
      <c r="U25" s="3"/>
      <c r="V25" s="28"/>
      <c r="W25" s="79" t="str">
        <f t="shared" si="4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21.75" customHeight="1" x14ac:dyDescent="0.25">
      <c r="B26" s="29">
        <v>16</v>
      </c>
      <c r="C26" s="30" t="s">
        <v>292</v>
      </c>
      <c r="D26" s="31" t="s">
        <v>242</v>
      </c>
      <c r="E26" s="32" t="s">
        <v>293</v>
      </c>
      <c r="F26" s="33" t="s">
        <v>294</v>
      </c>
      <c r="G26" s="30" t="s">
        <v>155</v>
      </c>
      <c r="H26" s="34">
        <v>0</v>
      </c>
      <c r="I26" s="34">
        <v>0</v>
      </c>
      <c r="J26" s="34"/>
      <c r="K26" s="34">
        <v>0</v>
      </c>
      <c r="L26" s="42"/>
      <c r="M26" s="42"/>
      <c r="N26" s="42"/>
      <c r="O26" s="36">
        <v>0</v>
      </c>
      <c r="P26" s="37">
        <f t="shared" si="0"/>
        <v>0</v>
      </c>
      <c r="Q26" s="38" t="str">
        <f t="shared" si="1"/>
        <v>F</v>
      </c>
      <c r="R26" s="39" t="str">
        <f t="shared" si="2"/>
        <v>Kém</v>
      </c>
      <c r="S26" s="40" t="str">
        <f t="shared" si="3"/>
        <v>Không đủ ĐKDT</v>
      </c>
      <c r="T26" s="41">
        <v>205</v>
      </c>
      <c r="U26" s="3"/>
      <c r="V26" s="28"/>
      <c r="W26" s="79" t="str">
        <f t="shared" si="4"/>
        <v>Học lại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21.75" customHeight="1" x14ac:dyDescent="0.25">
      <c r="B27" s="29">
        <v>17</v>
      </c>
      <c r="C27" s="30" t="s">
        <v>295</v>
      </c>
      <c r="D27" s="31" t="s">
        <v>296</v>
      </c>
      <c r="E27" s="32" t="s">
        <v>59</v>
      </c>
      <c r="F27" s="33" t="s">
        <v>297</v>
      </c>
      <c r="G27" s="30" t="s">
        <v>91</v>
      </c>
      <c r="H27" s="34">
        <v>9</v>
      </c>
      <c r="I27" s="34">
        <v>7</v>
      </c>
      <c r="J27" s="34" t="s">
        <v>29</v>
      </c>
      <c r="K27" s="34">
        <v>8</v>
      </c>
      <c r="L27" s="42"/>
      <c r="M27" s="42"/>
      <c r="N27" s="42"/>
      <c r="O27" s="36">
        <v>8</v>
      </c>
      <c r="P27" s="37">
        <f t="shared" si="0"/>
        <v>8</v>
      </c>
      <c r="Q27" s="38" t="str">
        <f t="shared" si="1"/>
        <v>B+</v>
      </c>
      <c r="R27" s="39" t="str">
        <f t="shared" si="2"/>
        <v>Khá</v>
      </c>
      <c r="S27" s="40" t="str">
        <f t="shared" si="3"/>
        <v/>
      </c>
      <c r="T27" s="41">
        <v>205</v>
      </c>
      <c r="U27" s="3"/>
      <c r="V27" s="28"/>
      <c r="W27" s="79" t="str">
        <f t="shared" si="4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21.75" customHeight="1" x14ac:dyDescent="0.25">
      <c r="B28" s="29">
        <v>18</v>
      </c>
      <c r="C28" s="30" t="s">
        <v>298</v>
      </c>
      <c r="D28" s="31" t="s">
        <v>299</v>
      </c>
      <c r="E28" s="32" t="s">
        <v>59</v>
      </c>
      <c r="F28" s="33" t="s">
        <v>300</v>
      </c>
      <c r="G28" s="30" t="s">
        <v>199</v>
      </c>
      <c r="H28" s="34">
        <v>9</v>
      </c>
      <c r="I28" s="34">
        <v>7</v>
      </c>
      <c r="J28" s="34" t="s">
        <v>29</v>
      </c>
      <c r="K28" s="34">
        <v>8</v>
      </c>
      <c r="L28" s="42"/>
      <c r="M28" s="42"/>
      <c r="N28" s="42"/>
      <c r="O28" s="36">
        <v>8</v>
      </c>
      <c r="P28" s="37">
        <f t="shared" si="0"/>
        <v>8</v>
      </c>
      <c r="Q28" s="38" t="str">
        <f t="shared" si="1"/>
        <v>B+</v>
      </c>
      <c r="R28" s="39" t="str">
        <f t="shared" si="2"/>
        <v>Khá</v>
      </c>
      <c r="S28" s="40" t="str">
        <f t="shared" si="3"/>
        <v/>
      </c>
      <c r="T28" s="41">
        <v>205</v>
      </c>
      <c r="U28" s="3"/>
      <c r="V28" s="28"/>
      <c r="W28" s="79" t="str">
        <f t="shared" si="4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21.75" customHeight="1" x14ac:dyDescent="0.25">
      <c r="B29" s="29">
        <v>19</v>
      </c>
      <c r="C29" s="30" t="s">
        <v>301</v>
      </c>
      <c r="D29" s="31" t="s">
        <v>302</v>
      </c>
      <c r="E29" s="32" t="s">
        <v>174</v>
      </c>
      <c r="F29" s="33" t="s">
        <v>303</v>
      </c>
      <c r="G29" s="30" t="s">
        <v>98</v>
      </c>
      <c r="H29" s="34">
        <v>9</v>
      </c>
      <c r="I29" s="34">
        <v>9</v>
      </c>
      <c r="J29" s="34" t="s">
        <v>29</v>
      </c>
      <c r="K29" s="34">
        <v>8</v>
      </c>
      <c r="L29" s="42"/>
      <c r="M29" s="42"/>
      <c r="N29" s="42"/>
      <c r="O29" s="36">
        <v>8</v>
      </c>
      <c r="P29" s="37">
        <f t="shared" si="0"/>
        <v>8.1999999999999993</v>
      </c>
      <c r="Q29" s="38" t="str">
        <f t="shared" si="1"/>
        <v>B+</v>
      </c>
      <c r="R29" s="39" t="str">
        <f t="shared" si="2"/>
        <v>Khá</v>
      </c>
      <c r="S29" s="40" t="str">
        <f t="shared" si="3"/>
        <v/>
      </c>
      <c r="T29" s="41">
        <v>205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21.75" customHeight="1" x14ac:dyDescent="0.25">
      <c r="B30" s="29">
        <v>20</v>
      </c>
      <c r="C30" s="30" t="s">
        <v>304</v>
      </c>
      <c r="D30" s="31" t="s">
        <v>57</v>
      </c>
      <c r="E30" s="32" t="s">
        <v>174</v>
      </c>
      <c r="F30" s="33" t="s">
        <v>305</v>
      </c>
      <c r="G30" s="30" t="s">
        <v>111</v>
      </c>
      <c r="H30" s="34">
        <v>9</v>
      </c>
      <c r="I30" s="34">
        <v>8</v>
      </c>
      <c r="J30" s="34" t="s">
        <v>29</v>
      </c>
      <c r="K30" s="34">
        <v>8</v>
      </c>
      <c r="L30" s="42"/>
      <c r="M30" s="42"/>
      <c r="N30" s="42"/>
      <c r="O30" s="36">
        <v>9</v>
      </c>
      <c r="P30" s="37">
        <f t="shared" si="0"/>
        <v>8.6999999999999993</v>
      </c>
      <c r="Q30" s="38" t="str">
        <f t="shared" si="1"/>
        <v>A</v>
      </c>
      <c r="R30" s="39" t="str">
        <f t="shared" si="2"/>
        <v>Giỏi</v>
      </c>
      <c r="S30" s="40" t="str">
        <f t="shared" si="3"/>
        <v/>
      </c>
      <c r="T30" s="41">
        <v>205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21.75" customHeight="1" x14ac:dyDescent="0.25">
      <c r="B31" s="29">
        <v>21</v>
      </c>
      <c r="C31" s="30" t="s">
        <v>93</v>
      </c>
      <c r="D31" s="31" t="s">
        <v>94</v>
      </c>
      <c r="E31" s="32" t="s">
        <v>95</v>
      </c>
      <c r="F31" s="33" t="s">
        <v>66</v>
      </c>
      <c r="G31" s="30" t="s">
        <v>86</v>
      </c>
      <c r="H31" s="34">
        <v>9</v>
      </c>
      <c r="I31" s="34">
        <v>9</v>
      </c>
      <c r="J31" s="34" t="s">
        <v>29</v>
      </c>
      <c r="K31" s="34">
        <v>8</v>
      </c>
      <c r="L31" s="42"/>
      <c r="M31" s="42"/>
      <c r="N31" s="42"/>
      <c r="O31" s="36">
        <v>8</v>
      </c>
      <c r="P31" s="37">
        <f t="shared" si="0"/>
        <v>8.1999999999999993</v>
      </c>
      <c r="Q31" s="38" t="str">
        <f t="shared" si="1"/>
        <v>B+</v>
      </c>
      <c r="R31" s="39" t="str">
        <f t="shared" si="2"/>
        <v>Khá</v>
      </c>
      <c r="S31" s="40" t="str">
        <f t="shared" si="3"/>
        <v/>
      </c>
      <c r="T31" s="41">
        <v>205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21.75" customHeight="1" x14ac:dyDescent="0.25">
      <c r="B32" s="29">
        <v>22</v>
      </c>
      <c r="C32" s="30" t="s">
        <v>306</v>
      </c>
      <c r="D32" s="31" t="s">
        <v>307</v>
      </c>
      <c r="E32" s="32" t="s">
        <v>96</v>
      </c>
      <c r="F32" s="33" t="s">
        <v>308</v>
      </c>
      <c r="G32" s="30" t="s">
        <v>76</v>
      </c>
      <c r="H32" s="34">
        <v>9</v>
      </c>
      <c r="I32" s="34">
        <v>9</v>
      </c>
      <c r="J32" s="34" t="s">
        <v>29</v>
      </c>
      <c r="K32" s="34">
        <v>8</v>
      </c>
      <c r="L32" s="42"/>
      <c r="M32" s="42"/>
      <c r="N32" s="42"/>
      <c r="O32" s="36">
        <v>9</v>
      </c>
      <c r="P32" s="37">
        <f t="shared" si="0"/>
        <v>8.8000000000000007</v>
      </c>
      <c r="Q32" s="38" t="str">
        <f t="shared" si="1"/>
        <v>A</v>
      </c>
      <c r="R32" s="39" t="str">
        <f t="shared" si="2"/>
        <v>Giỏi</v>
      </c>
      <c r="S32" s="40" t="str">
        <f t="shared" si="3"/>
        <v/>
      </c>
      <c r="T32" s="41">
        <v>205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1:38" ht="21.75" customHeight="1" x14ac:dyDescent="0.25">
      <c r="B33" s="29">
        <v>23</v>
      </c>
      <c r="C33" s="30" t="s">
        <v>309</v>
      </c>
      <c r="D33" s="31" t="s">
        <v>310</v>
      </c>
      <c r="E33" s="32" t="s">
        <v>63</v>
      </c>
      <c r="F33" s="33" t="s">
        <v>311</v>
      </c>
      <c r="G33" s="30" t="s">
        <v>270</v>
      </c>
      <c r="H33" s="34">
        <v>8</v>
      </c>
      <c r="I33" s="34">
        <v>8</v>
      </c>
      <c r="J33" s="34" t="s">
        <v>29</v>
      </c>
      <c r="K33" s="34">
        <v>7</v>
      </c>
      <c r="L33" s="42"/>
      <c r="M33" s="42"/>
      <c r="N33" s="42"/>
      <c r="O33" s="36">
        <v>8</v>
      </c>
      <c r="P33" s="37">
        <f t="shared" si="0"/>
        <v>7.8</v>
      </c>
      <c r="Q33" s="38" t="str">
        <f t="shared" si="1"/>
        <v>B</v>
      </c>
      <c r="R33" s="39" t="str">
        <f t="shared" si="2"/>
        <v>Khá</v>
      </c>
      <c r="S33" s="40" t="str">
        <f t="shared" si="3"/>
        <v/>
      </c>
      <c r="T33" s="41">
        <v>205</v>
      </c>
      <c r="U33" s="3"/>
      <c r="V33" s="28"/>
      <c r="W33" s="79" t="str">
        <f t="shared" si="4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1:38" ht="21.75" customHeight="1" x14ac:dyDescent="0.25">
      <c r="B34" s="29">
        <v>24</v>
      </c>
      <c r="C34" s="30" t="s">
        <v>312</v>
      </c>
      <c r="D34" s="31" t="s">
        <v>313</v>
      </c>
      <c r="E34" s="32" t="s">
        <v>97</v>
      </c>
      <c r="F34" s="33" t="s">
        <v>314</v>
      </c>
      <c r="G34" s="30" t="s">
        <v>76</v>
      </c>
      <c r="H34" s="34">
        <v>0</v>
      </c>
      <c r="I34" s="34">
        <v>0</v>
      </c>
      <c r="J34" s="34"/>
      <c r="K34" s="34">
        <v>0</v>
      </c>
      <c r="L34" s="42"/>
      <c r="M34" s="42"/>
      <c r="N34" s="42"/>
      <c r="O34" s="36">
        <v>0</v>
      </c>
      <c r="P34" s="37">
        <f t="shared" si="0"/>
        <v>0</v>
      </c>
      <c r="Q34" s="38" t="str">
        <f t="shared" si="1"/>
        <v>F</v>
      </c>
      <c r="R34" s="39" t="str">
        <f t="shared" si="2"/>
        <v>Kém</v>
      </c>
      <c r="S34" s="40" t="str">
        <f t="shared" si="3"/>
        <v>Không đủ ĐKDT</v>
      </c>
      <c r="T34" s="41">
        <v>205</v>
      </c>
      <c r="U34" s="3"/>
      <c r="V34" s="28"/>
      <c r="W34" s="79" t="str">
        <f t="shared" si="4"/>
        <v>Học lại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 ht="21.75" customHeight="1" x14ac:dyDescent="0.25">
      <c r="B35" s="29">
        <v>25</v>
      </c>
      <c r="C35" s="30" t="s">
        <v>315</v>
      </c>
      <c r="D35" s="31" t="s">
        <v>316</v>
      </c>
      <c r="E35" s="32" t="s">
        <v>317</v>
      </c>
      <c r="F35" s="33" t="s">
        <v>308</v>
      </c>
      <c r="G35" s="30" t="s">
        <v>81</v>
      </c>
      <c r="H35" s="34">
        <v>9</v>
      </c>
      <c r="I35" s="34">
        <v>8</v>
      </c>
      <c r="J35" s="34" t="s">
        <v>29</v>
      </c>
      <c r="K35" s="34">
        <v>8</v>
      </c>
      <c r="L35" s="42"/>
      <c r="M35" s="42"/>
      <c r="N35" s="42"/>
      <c r="O35" s="36">
        <v>9</v>
      </c>
      <c r="P35" s="37">
        <f t="shared" si="0"/>
        <v>8.6999999999999993</v>
      </c>
      <c r="Q35" s="38" t="str">
        <f t="shared" si="1"/>
        <v>A</v>
      </c>
      <c r="R35" s="39" t="str">
        <f t="shared" si="2"/>
        <v>Giỏi</v>
      </c>
      <c r="S35" s="40" t="str">
        <f t="shared" si="3"/>
        <v/>
      </c>
      <c r="T35" s="41">
        <v>205</v>
      </c>
      <c r="U35" s="3"/>
      <c r="V35" s="28"/>
      <c r="W35" s="79" t="str">
        <f t="shared" si="4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1:38" ht="21.75" customHeight="1" x14ac:dyDescent="0.25">
      <c r="B36" s="29">
        <v>26</v>
      </c>
      <c r="C36" s="30" t="s">
        <v>99</v>
      </c>
      <c r="D36" s="31" t="s">
        <v>62</v>
      </c>
      <c r="E36" s="32" t="s">
        <v>100</v>
      </c>
      <c r="F36" s="33" t="s">
        <v>101</v>
      </c>
      <c r="G36" s="30" t="s">
        <v>86</v>
      </c>
      <c r="H36" s="34">
        <v>0</v>
      </c>
      <c r="I36" s="34">
        <v>0</v>
      </c>
      <c r="J36" s="34"/>
      <c r="K36" s="34">
        <v>0</v>
      </c>
      <c r="L36" s="42"/>
      <c r="M36" s="42"/>
      <c r="N36" s="42"/>
      <c r="O36" s="36">
        <v>0</v>
      </c>
      <c r="P36" s="37">
        <f t="shared" si="0"/>
        <v>0</v>
      </c>
      <c r="Q36" s="38" t="str">
        <f t="shared" si="1"/>
        <v>F</v>
      </c>
      <c r="R36" s="39" t="str">
        <f t="shared" si="2"/>
        <v>Kém</v>
      </c>
      <c r="S36" s="40" t="str">
        <f t="shared" si="3"/>
        <v>Không đủ ĐKDT</v>
      </c>
      <c r="T36" s="41">
        <v>206</v>
      </c>
      <c r="U36" s="3"/>
      <c r="V36" s="28"/>
      <c r="W36" s="79" t="str">
        <f t="shared" si="4"/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 ht="21.75" customHeight="1" x14ac:dyDescent="0.25">
      <c r="B37" s="29">
        <v>27</v>
      </c>
      <c r="C37" s="30" t="s">
        <v>318</v>
      </c>
      <c r="D37" s="31" t="s">
        <v>319</v>
      </c>
      <c r="E37" s="32" t="s">
        <v>320</v>
      </c>
      <c r="F37" s="33" t="s">
        <v>321</v>
      </c>
      <c r="G37" s="30" t="s">
        <v>322</v>
      </c>
      <c r="H37" s="34">
        <v>9</v>
      </c>
      <c r="I37" s="34">
        <v>6</v>
      </c>
      <c r="J37" s="34" t="s">
        <v>29</v>
      </c>
      <c r="K37" s="34">
        <v>8</v>
      </c>
      <c r="L37" s="42"/>
      <c r="M37" s="42"/>
      <c r="N37" s="42"/>
      <c r="O37" s="36">
        <v>9</v>
      </c>
      <c r="P37" s="37">
        <f t="shared" si="0"/>
        <v>8.5</v>
      </c>
      <c r="Q37" s="38" t="str">
        <f t="shared" si="1"/>
        <v>A</v>
      </c>
      <c r="R37" s="39" t="str">
        <f t="shared" si="2"/>
        <v>Giỏi</v>
      </c>
      <c r="S37" s="40" t="str">
        <f t="shared" si="3"/>
        <v/>
      </c>
      <c r="T37" s="41">
        <v>206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1:38" ht="21.75" customHeight="1" x14ac:dyDescent="0.25">
      <c r="B38" s="29">
        <v>28</v>
      </c>
      <c r="C38" s="30" t="s">
        <v>323</v>
      </c>
      <c r="D38" s="31" t="s">
        <v>324</v>
      </c>
      <c r="E38" s="32" t="s">
        <v>213</v>
      </c>
      <c r="F38" s="33" t="s">
        <v>325</v>
      </c>
      <c r="G38" s="30" t="s">
        <v>134</v>
      </c>
      <c r="H38" s="34">
        <v>8</v>
      </c>
      <c r="I38" s="34">
        <v>8</v>
      </c>
      <c r="J38" s="34" t="s">
        <v>29</v>
      </c>
      <c r="K38" s="34">
        <v>8</v>
      </c>
      <c r="L38" s="42"/>
      <c r="M38" s="42"/>
      <c r="N38" s="42"/>
      <c r="O38" s="36">
        <v>8</v>
      </c>
      <c r="P38" s="37">
        <f t="shared" si="0"/>
        <v>8</v>
      </c>
      <c r="Q38" s="38" t="str">
        <f t="shared" si="1"/>
        <v>B+</v>
      </c>
      <c r="R38" s="39" t="str">
        <f t="shared" si="2"/>
        <v>Khá</v>
      </c>
      <c r="S38" s="40" t="str">
        <f t="shared" si="3"/>
        <v/>
      </c>
      <c r="T38" s="41">
        <v>206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 ht="21.75" customHeight="1" x14ac:dyDescent="0.25">
      <c r="B39" s="29">
        <v>29</v>
      </c>
      <c r="C39" s="30" t="s">
        <v>326</v>
      </c>
      <c r="D39" s="31" t="s">
        <v>327</v>
      </c>
      <c r="E39" s="32" t="s">
        <v>105</v>
      </c>
      <c r="F39" s="33" t="s">
        <v>328</v>
      </c>
      <c r="G39" s="30" t="s">
        <v>106</v>
      </c>
      <c r="H39" s="34">
        <v>9</v>
      </c>
      <c r="I39" s="34">
        <v>8</v>
      </c>
      <c r="J39" s="34" t="s">
        <v>29</v>
      </c>
      <c r="K39" s="34">
        <v>7</v>
      </c>
      <c r="L39" s="42"/>
      <c r="M39" s="42"/>
      <c r="N39" s="42"/>
      <c r="O39" s="36">
        <v>8</v>
      </c>
      <c r="P39" s="37">
        <f t="shared" si="0"/>
        <v>7.9</v>
      </c>
      <c r="Q39" s="38" t="str">
        <f t="shared" si="1"/>
        <v>B</v>
      </c>
      <c r="R39" s="39" t="str">
        <f t="shared" si="2"/>
        <v>Khá</v>
      </c>
      <c r="S39" s="40" t="str">
        <f t="shared" si="3"/>
        <v/>
      </c>
      <c r="T39" s="41">
        <v>206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1:38" ht="21.75" customHeight="1" x14ac:dyDescent="0.25">
      <c r="B40" s="29">
        <v>30</v>
      </c>
      <c r="C40" s="30" t="s">
        <v>329</v>
      </c>
      <c r="D40" s="31" t="s">
        <v>330</v>
      </c>
      <c r="E40" s="32" t="s">
        <v>64</v>
      </c>
      <c r="F40" s="33" t="s">
        <v>331</v>
      </c>
      <c r="G40" s="30" t="s">
        <v>191</v>
      </c>
      <c r="H40" s="34">
        <v>9</v>
      </c>
      <c r="I40" s="34">
        <v>9</v>
      </c>
      <c r="J40" s="34" t="s">
        <v>29</v>
      </c>
      <c r="K40" s="34">
        <v>9</v>
      </c>
      <c r="L40" s="42"/>
      <c r="M40" s="42"/>
      <c r="N40" s="42"/>
      <c r="O40" s="36">
        <v>8</v>
      </c>
      <c r="P40" s="37">
        <f t="shared" si="0"/>
        <v>8.4</v>
      </c>
      <c r="Q40" s="38" t="str">
        <f t="shared" si="1"/>
        <v>B+</v>
      </c>
      <c r="R40" s="39" t="str">
        <f t="shared" si="2"/>
        <v>Khá</v>
      </c>
      <c r="S40" s="40" t="str">
        <f t="shared" si="3"/>
        <v/>
      </c>
      <c r="T40" s="41">
        <v>206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1:38" ht="21.75" customHeight="1" x14ac:dyDescent="0.25">
      <c r="B41" s="29">
        <v>31</v>
      </c>
      <c r="C41" s="30" t="s">
        <v>332</v>
      </c>
      <c r="D41" s="31" t="s">
        <v>333</v>
      </c>
      <c r="E41" s="32" t="s">
        <v>60</v>
      </c>
      <c r="F41" s="33" t="s">
        <v>83</v>
      </c>
      <c r="G41" s="30" t="s">
        <v>270</v>
      </c>
      <c r="H41" s="34">
        <v>0</v>
      </c>
      <c r="I41" s="34">
        <v>0</v>
      </c>
      <c r="J41" s="34"/>
      <c r="K41" s="34">
        <v>0</v>
      </c>
      <c r="L41" s="42"/>
      <c r="M41" s="42"/>
      <c r="N41" s="42"/>
      <c r="O41" s="36">
        <v>0</v>
      </c>
      <c r="P41" s="37">
        <f t="shared" si="0"/>
        <v>0</v>
      </c>
      <c r="Q41" s="38" t="str">
        <f t="shared" si="1"/>
        <v>F</v>
      </c>
      <c r="R41" s="39" t="str">
        <f t="shared" si="2"/>
        <v>Kém</v>
      </c>
      <c r="S41" s="40" t="str">
        <f t="shared" si="3"/>
        <v>Không đủ ĐKDT</v>
      </c>
      <c r="T41" s="41">
        <v>206</v>
      </c>
      <c r="U41" s="3"/>
      <c r="V41" s="28"/>
      <c r="W41" s="79" t="str">
        <f t="shared" si="4"/>
        <v>Học lại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1:38" ht="21.75" customHeight="1" x14ac:dyDescent="0.25">
      <c r="B42" s="29">
        <v>32</v>
      </c>
      <c r="C42" s="30" t="s">
        <v>334</v>
      </c>
      <c r="D42" s="31" t="s">
        <v>335</v>
      </c>
      <c r="E42" s="32" t="s">
        <v>60</v>
      </c>
      <c r="F42" s="33" t="s">
        <v>336</v>
      </c>
      <c r="G42" s="30" t="s">
        <v>81</v>
      </c>
      <c r="H42" s="34">
        <v>0</v>
      </c>
      <c r="I42" s="34">
        <v>0</v>
      </c>
      <c r="J42" s="34"/>
      <c r="K42" s="34">
        <v>0</v>
      </c>
      <c r="L42" s="42"/>
      <c r="M42" s="42"/>
      <c r="N42" s="42"/>
      <c r="O42" s="36">
        <v>0</v>
      </c>
      <c r="P42" s="37">
        <f t="shared" si="0"/>
        <v>0</v>
      </c>
      <c r="Q42" s="38" t="str">
        <f t="shared" si="1"/>
        <v>F</v>
      </c>
      <c r="R42" s="39" t="str">
        <f t="shared" si="2"/>
        <v>Kém</v>
      </c>
      <c r="S42" s="40" t="str">
        <f t="shared" si="3"/>
        <v>Không đủ ĐKDT</v>
      </c>
      <c r="T42" s="41">
        <v>206</v>
      </c>
      <c r="U42" s="3"/>
      <c r="V42" s="28"/>
      <c r="W42" s="79" t="str">
        <f t="shared" si="4"/>
        <v>Học lại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1:38" ht="21.75" customHeight="1" x14ac:dyDescent="0.25">
      <c r="B43" s="29">
        <v>33</v>
      </c>
      <c r="C43" s="30" t="s">
        <v>337</v>
      </c>
      <c r="D43" s="31" t="s">
        <v>276</v>
      </c>
      <c r="E43" s="32" t="s">
        <v>60</v>
      </c>
      <c r="F43" s="33" t="s">
        <v>338</v>
      </c>
      <c r="G43" s="30" t="s">
        <v>339</v>
      </c>
      <c r="H43" s="34">
        <v>9</v>
      </c>
      <c r="I43" s="34">
        <v>8</v>
      </c>
      <c r="J43" s="34" t="s">
        <v>29</v>
      </c>
      <c r="K43" s="34">
        <v>8</v>
      </c>
      <c r="L43" s="42"/>
      <c r="M43" s="42"/>
      <c r="N43" s="42"/>
      <c r="O43" s="36">
        <v>9</v>
      </c>
      <c r="P43" s="37">
        <f t="shared" si="0"/>
        <v>8.6999999999999993</v>
      </c>
      <c r="Q43" s="38" t="str">
        <f t="shared" si="1"/>
        <v>A</v>
      </c>
      <c r="R43" s="39" t="str">
        <f t="shared" si="2"/>
        <v>Giỏi</v>
      </c>
      <c r="S43" s="40"/>
      <c r="T43" s="41"/>
      <c r="U43" s="3"/>
      <c r="V43" s="28"/>
      <c r="W43" s="79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1:38" ht="21.75" customHeight="1" x14ac:dyDescent="0.25">
      <c r="B44" s="29">
        <v>34</v>
      </c>
      <c r="C44" s="30" t="s">
        <v>340</v>
      </c>
      <c r="D44" s="31" t="s">
        <v>341</v>
      </c>
      <c r="E44" s="32" t="s">
        <v>342</v>
      </c>
      <c r="F44" s="33" t="s">
        <v>343</v>
      </c>
      <c r="G44" s="30" t="s">
        <v>91</v>
      </c>
      <c r="H44" s="34">
        <v>9</v>
      </c>
      <c r="I44" s="34">
        <v>8</v>
      </c>
      <c r="J44" s="34" t="s">
        <v>29</v>
      </c>
      <c r="K44" s="34">
        <v>7</v>
      </c>
      <c r="L44" s="42"/>
      <c r="M44" s="42"/>
      <c r="N44" s="42"/>
      <c r="O44" s="36">
        <v>0</v>
      </c>
      <c r="P44" s="37">
        <f t="shared" si="0"/>
        <v>3.1</v>
      </c>
      <c r="Q44" s="38" t="str">
        <f t="shared" si="1"/>
        <v>F</v>
      </c>
      <c r="R44" s="39" t="str">
        <f t="shared" si="2"/>
        <v>Kém</v>
      </c>
      <c r="S44" s="40" t="s">
        <v>349</v>
      </c>
      <c r="T44" s="41"/>
      <c r="U44" s="3"/>
      <c r="V44" s="28"/>
      <c r="W44" s="79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1:38" ht="21.75" customHeight="1" x14ac:dyDescent="0.25">
      <c r="B45" s="29">
        <v>35</v>
      </c>
      <c r="C45" s="30" t="s">
        <v>344</v>
      </c>
      <c r="D45" s="31" t="s">
        <v>345</v>
      </c>
      <c r="E45" s="32" t="s">
        <v>342</v>
      </c>
      <c r="F45" s="33" t="s">
        <v>102</v>
      </c>
      <c r="G45" s="30" t="s">
        <v>81</v>
      </c>
      <c r="H45" s="34">
        <v>8</v>
      </c>
      <c r="I45" s="34">
        <v>7</v>
      </c>
      <c r="J45" s="34" t="s">
        <v>29</v>
      </c>
      <c r="K45" s="34">
        <v>8</v>
      </c>
      <c r="L45" s="42"/>
      <c r="M45" s="42"/>
      <c r="N45" s="42"/>
      <c r="O45" s="36">
        <v>8</v>
      </c>
      <c r="P45" s="37">
        <f t="shared" si="0"/>
        <v>7.9</v>
      </c>
      <c r="Q45" s="38" t="str">
        <f t="shared" si="1"/>
        <v>B</v>
      </c>
      <c r="R45" s="39" t="str">
        <f t="shared" si="2"/>
        <v>Khá</v>
      </c>
      <c r="S45" s="40"/>
      <c r="T45" s="41"/>
      <c r="U45" s="3"/>
      <c r="V45" s="28"/>
      <c r="W45" s="79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1:38" ht="21.75" customHeight="1" x14ac:dyDescent="0.25">
      <c r="B46" s="29">
        <v>36</v>
      </c>
      <c r="C46" s="30" t="s">
        <v>346</v>
      </c>
      <c r="D46" s="31" t="s">
        <v>347</v>
      </c>
      <c r="E46" s="32" t="s">
        <v>252</v>
      </c>
      <c r="F46" s="33" t="s">
        <v>348</v>
      </c>
      <c r="G46" s="30" t="s">
        <v>91</v>
      </c>
      <c r="H46" s="34">
        <v>9</v>
      </c>
      <c r="I46" s="34">
        <v>9</v>
      </c>
      <c r="J46" s="34" t="s">
        <v>29</v>
      </c>
      <c r="K46" s="34">
        <v>9</v>
      </c>
      <c r="L46" s="42"/>
      <c r="M46" s="42"/>
      <c r="N46" s="42"/>
      <c r="O46" s="36">
        <v>9</v>
      </c>
      <c r="P46" s="37">
        <f t="shared" si="0"/>
        <v>9</v>
      </c>
      <c r="Q46" s="38" t="str">
        <f t="shared" si="1"/>
        <v>A+</v>
      </c>
      <c r="R46" s="39" t="str">
        <f t="shared" si="2"/>
        <v>Giỏi</v>
      </c>
      <c r="S46" s="40"/>
      <c r="T46" s="41"/>
      <c r="U46" s="3"/>
      <c r="V46" s="28"/>
      <c r="W46" s="79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1:38" ht="16.5" x14ac:dyDescent="0.25">
      <c r="A47" s="2"/>
      <c r="B47" s="43"/>
      <c r="C47" s="44"/>
      <c r="D47" s="44"/>
      <c r="E47" s="45"/>
      <c r="F47" s="45"/>
      <c r="G47" s="45"/>
      <c r="H47" s="46"/>
      <c r="I47" s="47"/>
      <c r="J47" s="47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3"/>
    </row>
    <row r="48" spans="1:38" ht="16.5" x14ac:dyDescent="0.25">
      <c r="A48" s="2"/>
      <c r="B48" s="104" t="s">
        <v>30</v>
      </c>
      <c r="C48" s="104"/>
      <c r="D48" s="44"/>
      <c r="E48" s="45"/>
      <c r="F48" s="45"/>
      <c r="G48" s="45"/>
      <c r="H48" s="46"/>
      <c r="I48" s="47"/>
      <c r="J48" s="47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3"/>
    </row>
    <row r="49" spans="1:38" x14ac:dyDescent="0.25">
      <c r="A49" s="2"/>
      <c r="B49" s="49" t="s">
        <v>31</v>
      </c>
      <c r="C49" s="49"/>
      <c r="D49" s="50">
        <f>+$Z$9</f>
        <v>32</v>
      </c>
      <c r="E49" s="51" t="s">
        <v>32</v>
      </c>
      <c r="F49" s="98" t="s">
        <v>33</v>
      </c>
      <c r="G49" s="98"/>
      <c r="H49" s="98"/>
      <c r="I49" s="98"/>
      <c r="J49" s="98"/>
      <c r="K49" s="98"/>
      <c r="L49" s="98"/>
      <c r="M49" s="98"/>
      <c r="N49" s="98"/>
      <c r="O49" s="52">
        <f>$Z$9 -COUNTIF($S$10:$S$234,"Vắng") -COUNTIF($S$10:$S$234,"Vắng có phép") - COUNTIF($S$10:$S$234,"Đình chỉ thi") - COUNTIF($S$10:$S$234,"Không đủ ĐKDT")</f>
        <v>24</v>
      </c>
      <c r="P49" s="52"/>
      <c r="Q49" s="52"/>
      <c r="R49" s="53"/>
      <c r="S49" s="54" t="s">
        <v>32</v>
      </c>
      <c r="T49" s="53"/>
      <c r="U49" s="3"/>
    </row>
    <row r="50" spans="1:38" x14ac:dyDescent="0.25">
      <c r="A50" s="2"/>
      <c r="B50" s="49" t="s">
        <v>34</v>
      </c>
      <c r="C50" s="49"/>
      <c r="D50" s="50">
        <f>+$AK$9</f>
        <v>25</v>
      </c>
      <c r="E50" s="51" t="s">
        <v>32</v>
      </c>
      <c r="F50" s="98" t="s">
        <v>35</v>
      </c>
      <c r="G50" s="98"/>
      <c r="H50" s="98"/>
      <c r="I50" s="98"/>
      <c r="J50" s="98"/>
      <c r="K50" s="98"/>
      <c r="L50" s="98"/>
      <c r="M50" s="98"/>
      <c r="N50" s="98"/>
      <c r="O50" s="55">
        <f>COUNTIF($S$10:$S$110,"Vắng")</f>
        <v>1</v>
      </c>
      <c r="P50" s="55"/>
      <c r="Q50" s="55"/>
      <c r="R50" s="56"/>
      <c r="S50" s="54" t="s">
        <v>32</v>
      </c>
      <c r="T50" s="56"/>
      <c r="U50" s="3"/>
    </row>
    <row r="51" spans="1:38" x14ac:dyDescent="0.25">
      <c r="A51" s="2"/>
      <c r="B51" s="49" t="s">
        <v>49</v>
      </c>
      <c r="C51" s="49"/>
      <c r="D51" s="65">
        <f>COUNTIF(W11:W46,"Học lại")</f>
        <v>7</v>
      </c>
      <c r="E51" s="51" t="s">
        <v>32</v>
      </c>
      <c r="F51" s="98" t="s">
        <v>50</v>
      </c>
      <c r="G51" s="98"/>
      <c r="H51" s="98"/>
      <c r="I51" s="98"/>
      <c r="J51" s="98"/>
      <c r="K51" s="98"/>
      <c r="L51" s="98"/>
      <c r="M51" s="98"/>
      <c r="N51" s="98"/>
      <c r="O51" s="52">
        <f>COUNTIF($S$10:$S$110,"Vắng có phép")</f>
        <v>0</v>
      </c>
      <c r="P51" s="52"/>
      <c r="Q51" s="52"/>
      <c r="R51" s="53"/>
      <c r="S51" s="54" t="s">
        <v>32</v>
      </c>
      <c r="T51" s="53"/>
      <c r="U51" s="3"/>
    </row>
    <row r="52" spans="1:38" ht="16.5" x14ac:dyDescent="0.25">
      <c r="A52" s="2"/>
      <c r="B52" s="43"/>
      <c r="C52" s="44"/>
      <c r="D52" s="44"/>
      <c r="E52" s="45"/>
      <c r="F52" s="45"/>
      <c r="G52" s="45"/>
      <c r="H52" s="46"/>
      <c r="I52" s="47"/>
      <c r="J52" s="47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3"/>
    </row>
    <row r="53" spans="1:38" x14ac:dyDescent="0.25">
      <c r="B53" s="84" t="s">
        <v>51</v>
      </c>
      <c r="C53" s="84"/>
      <c r="D53" s="85">
        <f>COUNTIF(W11:W46,"Thi lại")</f>
        <v>0</v>
      </c>
      <c r="E53" s="86" t="s">
        <v>32</v>
      </c>
      <c r="F53" s="3"/>
      <c r="G53" s="3"/>
      <c r="H53" s="3"/>
      <c r="I53" s="3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3"/>
    </row>
    <row r="54" spans="1:38" x14ac:dyDescent="0.25">
      <c r="B54" s="84"/>
      <c r="C54" s="84"/>
      <c r="D54" s="85"/>
      <c r="E54" s="86"/>
      <c r="F54" s="3"/>
      <c r="G54" s="3"/>
      <c r="H54" s="3"/>
      <c r="I54" s="3"/>
      <c r="J54" s="99" t="s">
        <v>350</v>
      </c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3"/>
    </row>
    <row r="55" spans="1:38" x14ac:dyDescent="0.25">
      <c r="A55" s="57"/>
      <c r="B55" s="90" t="s">
        <v>36</v>
      </c>
      <c r="C55" s="90"/>
      <c r="D55" s="90"/>
      <c r="E55" s="90"/>
      <c r="F55" s="90"/>
      <c r="G55" s="90"/>
      <c r="H55" s="90"/>
      <c r="I55" s="58"/>
      <c r="J55" s="97" t="s">
        <v>37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3"/>
    </row>
    <row r="56" spans="1:38" x14ac:dyDescent="0.25">
      <c r="A56" s="2"/>
      <c r="B56" s="43"/>
      <c r="C56" s="59"/>
      <c r="D56" s="59"/>
      <c r="E56" s="60"/>
      <c r="F56" s="60"/>
      <c r="G56" s="60"/>
      <c r="H56" s="61"/>
      <c r="I56" s="62"/>
      <c r="J56" s="62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 x14ac:dyDescent="0.25">
      <c r="B57" s="90" t="s">
        <v>38</v>
      </c>
      <c r="C57" s="90"/>
      <c r="D57" s="91" t="s">
        <v>39</v>
      </c>
      <c r="E57" s="91"/>
      <c r="F57" s="91"/>
      <c r="G57" s="91"/>
      <c r="H57" s="91"/>
      <c r="I57" s="62"/>
      <c r="J57" s="62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3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1:38" s="2" customForma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1:38" s="2" customForma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1:38" s="2" customForma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s="2" customForma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2" customForma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hidden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hidden="1" x14ac:dyDescent="0.25">
      <c r="A65" s="1"/>
      <c r="B65" s="90" t="s">
        <v>41</v>
      </c>
      <c r="C65" s="90"/>
      <c r="D65" s="90"/>
      <c r="E65" s="90"/>
      <c r="F65" s="90"/>
      <c r="G65" s="90"/>
      <c r="H65" s="90"/>
      <c r="I65" s="58"/>
      <c r="J65" s="97" t="s">
        <v>37</v>
      </c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idden="1" x14ac:dyDescent="0.25">
      <c r="A66" s="1"/>
      <c r="B66" s="90" t="s">
        <v>38</v>
      </c>
      <c r="C66" s="90"/>
      <c r="D66" s="91" t="s">
        <v>65</v>
      </c>
      <c r="E66" s="91"/>
      <c r="F66" s="91"/>
      <c r="G66" s="91"/>
      <c r="H66" s="91"/>
      <c r="I66" s="62"/>
      <c r="J66" s="62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1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idden="1" x14ac:dyDescent="0.25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hidden="1" x14ac:dyDescent="0.25"/>
    <row r="69" spans="1:38" ht="2.25" hidden="1" customHeight="1" x14ac:dyDescent="0.25"/>
    <row r="70" spans="1:38" hidden="1" x14ac:dyDescent="0.25"/>
    <row r="71" spans="1:38" hidden="1" x14ac:dyDescent="0.25">
      <c r="B71" s="92"/>
      <c r="C71" s="92"/>
      <c r="D71" s="92"/>
      <c r="E71" s="92"/>
      <c r="F71" s="92"/>
      <c r="G71" s="92"/>
      <c r="H71" s="92"/>
      <c r="I71" s="92"/>
      <c r="J71" s="92" t="s">
        <v>40</v>
      </c>
      <c r="K71" s="92"/>
      <c r="L71" s="92"/>
      <c r="M71" s="92"/>
      <c r="N71" s="92"/>
      <c r="O71" s="92"/>
      <c r="P71" s="92"/>
      <c r="Q71" s="92"/>
      <c r="R71" s="92"/>
      <c r="S71" s="92"/>
      <c r="T71" s="92"/>
    </row>
  </sheetData>
  <sheetProtection formatCells="0" formatColumns="0" formatRows="0" insertColumns="0" insertRows="0" insertHyperlinks="0" deleteColumns="0" deleteRows="0" sort="0" autoFilter="0" pivotTables="0"/>
  <autoFilter ref="A9:AL46">
    <filterColumn colId="3" showButton="0"/>
  </autoFilter>
  <sortState ref="B11:T46">
    <sortCondition ref="B11:B46"/>
  </sortState>
  <mergeCells count="56">
    <mergeCell ref="S8:S10"/>
    <mergeCell ref="T8:T10"/>
    <mergeCell ref="H1:K1"/>
    <mergeCell ref="L1:T1"/>
    <mergeCell ref="B2:G2"/>
    <mergeCell ref="H2:T2"/>
    <mergeCell ref="B3:G3"/>
    <mergeCell ref="H3:T3"/>
    <mergeCell ref="AG5:AH7"/>
    <mergeCell ref="AI5:AJ7"/>
    <mergeCell ref="AK5:AL7"/>
    <mergeCell ref="X5:X8"/>
    <mergeCell ref="Y5:Y8"/>
    <mergeCell ref="Z5:Z8"/>
    <mergeCell ref="L8:L9"/>
    <mergeCell ref="B10:G10"/>
    <mergeCell ref="B48:C48"/>
    <mergeCell ref="AA5:AD7"/>
    <mergeCell ref="AE5:AF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G8:G9"/>
    <mergeCell ref="H8:H9"/>
    <mergeCell ref="I8:I9"/>
    <mergeCell ref="J8:J9"/>
    <mergeCell ref="K8:K9"/>
    <mergeCell ref="P8:P10"/>
    <mergeCell ref="Q8:Q9"/>
    <mergeCell ref="B65:H65"/>
    <mergeCell ref="J65:T65"/>
    <mergeCell ref="F50:N50"/>
    <mergeCell ref="F51:N51"/>
    <mergeCell ref="J53:T53"/>
    <mergeCell ref="J54:T54"/>
    <mergeCell ref="B55:H55"/>
    <mergeCell ref="J55:T55"/>
    <mergeCell ref="B57:C57"/>
    <mergeCell ref="D57:H57"/>
    <mergeCell ref="F49:N49"/>
    <mergeCell ref="M8:M9"/>
    <mergeCell ref="N8:N9"/>
    <mergeCell ref="O8:O9"/>
    <mergeCell ref="B66:C66"/>
    <mergeCell ref="D66:H66"/>
    <mergeCell ref="B71:C71"/>
    <mergeCell ref="D71:I71"/>
    <mergeCell ref="J71:T71"/>
  </mergeCells>
  <conditionalFormatting sqref="H11:O11">
    <cfRule type="cellIs" dxfId="7" priority="4" operator="greaterThan">
      <formula>10</formula>
    </cfRule>
  </conditionalFormatting>
  <conditionalFormatting sqref="H12:O46">
    <cfRule type="cellIs" dxfId="6" priority="3" operator="greaterThan">
      <formula>10</formula>
    </cfRule>
  </conditionalFormatting>
  <conditionalFormatting sqref="C47:C1048576 C1:C11">
    <cfRule type="duplicateValues" dxfId="5" priority="6"/>
  </conditionalFormatting>
  <conditionalFormatting sqref="C12:C46">
    <cfRule type="duplicateValues" dxfId="4" priority="27"/>
  </conditionalFormatting>
  <dataValidations count="1">
    <dataValidation allowBlank="1" showInputMessage="1" showErrorMessage="1" errorTitle="Không xóa dữ liệu" error="Không xóa dữ liệu" prompt="Không xóa dữ liệu" sqref="D51 X3:AL9 W11:W4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5"/>
  <sheetViews>
    <sheetView tabSelected="1" zoomScaleNormal="100" workbookViewId="0">
      <pane ySplit="4" topLeftCell="A14" activePane="bottomLeft" state="frozen"/>
      <selection activeCell="Y15" sqref="Y15"/>
      <selection pane="bottomLeft" activeCell="X27" sqref="X27"/>
    </sheetView>
  </sheetViews>
  <sheetFormatPr defaultColWidth="9" defaultRowHeight="15.75" x14ac:dyDescent="0.25"/>
  <cols>
    <col min="1" max="1" width="0.625" style="1" customWidth="1"/>
    <col min="2" max="2" width="4.875" style="1" customWidth="1"/>
    <col min="3" max="3" width="12.75" style="1" customWidth="1"/>
    <col min="4" max="4" width="14.625" style="1" customWidth="1"/>
    <col min="5" max="5" width="6.625" style="1" customWidth="1"/>
    <col min="6" max="6" width="7.75" style="1" customWidth="1"/>
    <col min="7" max="7" width="11.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87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6"/>
    <col min="24" max="24" width="9.125" style="66" bestFit="1" customWidth="1"/>
    <col min="25" max="25" width="9" style="66"/>
    <col min="26" max="26" width="10.375" style="66" bestFit="1" customWidth="1"/>
    <col min="27" max="27" width="9.125" style="66" bestFit="1" customWidth="1"/>
    <col min="28" max="38" width="9" style="66"/>
    <col min="39" max="16384" width="9" style="1"/>
  </cols>
  <sheetData>
    <row r="1" spans="2:38" ht="21.75" hidden="1" customHeight="1" x14ac:dyDescent="0.4">
      <c r="H1" s="117" t="s">
        <v>0</v>
      </c>
      <c r="I1" s="117"/>
      <c r="J1" s="117"/>
      <c r="K1" s="117"/>
      <c r="L1" s="117" t="s">
        <v>72</v>
      </c>
      <c r="M1" s="117"/>
      <c r="N1" s="117"/>
      <c r="O1" s="117"/>
      <c r="P1" s="117"/>
      <c r="Q1" s="117"/>
      <c r="R1" s="117"/>
      <c r="S1" s="117"/>
      <c r="T1" s="117"/>
    </row>
    <row r="2" spans="2:38" ht="19.5" customHeight="1" x14ac:dyDescent="0.3">
      <c r="B2" s="118" t="s">
        <v>1</v>
      </c>
      <c r="C2" s="118"/>
      <c r="D2" s="118"/>
      <c r="E2" s="118"/>
      <c r="F2" s="118"/>
      <c r="G2" s="118"/>
      <c r="H2" s="119" t="s">
        <v>107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3"/>
    </row>
    <row r="3" spans="2:38" ht="19.5" customHeight="1" x14ac:dyDescent="0.25">
      <c r="B3" s="120" t="s">
        <v>2</v>
      </c>
      <c r="C3" s="120"/>
      <c r="D3" s="120"/>
      <c r="E3" s="120"/>
      <c r="F3" s="120"/>
      <c r="G3" s="120"/>
      <c r="H3" s="121" t="s">
        <v>52</v>
      </c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4"/>
      <c r="V3" s="5"/>
      <c r="AD3" s="67"/>
      <c r="AE3" s="68"/>
      <c r="AF3" s="67"/>
      <c r="AG3" s="67"/>
      <c r="AH3" s="67"/>
      <c r="AI3" s="68"/>
      <c r="AJ3" s="67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9"/>
      <c r="AI4" s="69"/>
    </row>
    <row r="5" spans="2:38" ht="23.25" customHeight="1" x14ac:dyDescent="0.25">
      <c r="B5" s="114" t="s">
        <v>3</v>
      </c>
      <c r="C5" s="114"/>
      <c r="D5" s="115" t="s">
        <v>69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6" t="s">
        <v>71</v>
      </c>
      <c r="P5" s="116"/>
      <c r="Q5" s="116"/>
      <c r="R5" s="116"/>
      <c r="S5" s="116"/>
      <c r="T5" s="116"/>
      <c r="W5" s="67"/>
      <c r="X5" s="105" t="s">
        <v>48</v>
      </c>
      <c r="Y5" s="105" t="s">
        <v>9</v>
      </c>
      <c r="Z5" s="105" t="s">
        <v>47</v>
      </c>
      <c r="AA5" s="105" t="s">
        <v>46</v>
      </c>
      <c r="AB5" s="105"/>
      <c r="AC5" s="105"/>
      <c r="AD5" s="105"/>
      <c r="AE5" s="105" t="s">
        <v>45</v>
      </c>
      <c r="AF5" s="105"/>
      <c r="AG5" s="105" t="s">
        <v>43</v>
      </c>
      <c r="AH5" s="105"/>
      <c r="AI5" s="105" t="s">
        <v>44</v>
      </c>
      <c r="AJ5" s="105"/>
      <c r="AK5" s="105" t="s">
        <v>42</v>
      </c>
      <c r="AL5" s="105"/>
    </row>
    <row r="6" spans="2:38" ht="17.25" customHeight="1" x14ac:dyDescent="0.25">
      <c r="B6" s="112" t="s">
        <v>4</v>
      </c>
      <c r="C6" s="112"/>
      <c r="D6" s="9"/>
      <c r="G6" s="113" t="s">
        <v>68</v>
      </c>
      <c r="H6" s="113"/>
      <c r="I6" s="113"/>
      <c r="J6" s="113"/>
      <c r="K6" s="113"/>
      <c r="L6" s="113"/>
      <c r="M6" s="113"/>
      <c r="N6" s="113"/>
      <c r="O6" s="113" t="s">
        <v>70</v>
      </c>
      <c r="P6" s="113"/>
      <c r="Q6" s="113"/>
      <c r="R6" s="113"/>
      <c r="S6" s="113"/>
      <c r="T6" s="113"/>
      <c r="W6" s="67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3"/>
      <c r="P7" s="3"/>
      <c r="Q7" s="3"/>
      <c r="R7" s="3"/>
      <c r="S7" s="3"/>
      <c r="T7" s="3"/>
      <c r="W7" s="67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</row>
    <row r="8" spans="2:38" ht="31.5" customHeight="1" x14ac:dyDescent="0.25">
      <c r="B8" s="93" t="s">
        <v>5</v>
      </c>
      <c r="C8" s="106" t="s">
        <v>6</v>
      </c>
      <c r="D8" s="108" t="s">
        <v>7</v>
      </c>
      <c r="E8" s="109"/>
      <c r="F8" s="93" t="s">
        <v>8</v>
      </c>
      <c r="G8" s="93" t="s">
        <v>9</v>
      </c>
      <c r="H8" s="100" t="s">
        <v>10</v>
      </c>
      <c r="I8" s="100" t="s">
        <v>11</v>
      </c>
      <c r="J8" s="100" t="s">
        <v>12</v>
      </c>
      <c r="K8" s="100" t="s">
        <v>13</v>
      </c>
      <c r="L8" s="96" t="s">
        <v>14</v>
      </c>
      <c r="M8" s="96" t="s">
        <v>15</v>
      </c>
      <c r="N8" s="96" t="s">
        <v>16</v>
      </c>
      <c r="O8" s="96" t="s">
        <v>17</v>
      </c>
      <c r="P8" s="93" t="s">
        <v>18</v>
      </c>
      <c r="Q8" s="96" t="s">
        <v>19</v>
      </c>
      <c r="R8" s="93" t="s">
        <v>20</v>
      </c>
      <c r="S8" s="93" t="s">
        <v>21</v>
      </c>
      <c r="T8" s="93" t="s">
        <v>22</v>
      </c>
      <c r="W8" s="67"/>
      <c r="X8" s="105"/>
      <c r="Y8" s="105"/>
      <c r="Z8" s="105"/>
      <c r="AA8" s="70" t="s">
        <v>23</v>
      </c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26</v>
      </c>
      <c r="AG8" s="70" t="s">
        <v>27</v>
      </c>
      <c r="AH8" s="70" t="s">
        <v>26</v>
      </c>
      <c r="AI8" s="70" t="s">
        <v>27</v>
      </c>
      <c r="AJ8" s="70" t="s">
        <v>26</v>
      </c>
      <c r="AK8" s="70" t="s">
        <v>27</v>
      </c>
      <c r="AL8" s="71" t="s">
        <v>26</v>
      </c>
    </row>
    <row r="9" spans="2:38" ht="31.5" customHeight="1" x14ac:dyDescent="0.25">
      <c r="B9" s="95"/>
      <c r="C9" s="107"/>
      <c r="D9" s="110"/>
      <c r="E9" s="111"/>
      <c r="F9" s="95"/>
      <c r="G9" s="95"/>
      <c r="H9" s="100"/>
      <c r="I9" s="100"/>
      <c r="J9" s="100"/>
      <c r="K9" s="100"/>
      <c r="L9" s="96"/>
      <c r="M9" s="96"/>
      <c r="N9" s="96"/>
      <c r="O9" s="96"/>
      <c r="P9" s="94"/>
      <c r="Q9" s="96"/>
      <c r="R9" s="95"/>
      <c r="S9" s="94"/>
      <c r="T9" s="94"/>
      <c r="V9" s="11"/>
      <c r="W9" s="67"/>
      <c r="X9" s="72" t="str">
        <f>+D5</f>
        <v>Kinh tế vĩ mô 1</v>
      </c>
      <c r="Y9" s="73" t="str">
        <f>+O5</f>
        <v>Nhóm:   BSA1311 - 1</v>
      </c>
      <c r="Z9" s="74">
        <f>+$AI$9+$AK$9+$AG$9</f>
        <v>32</v>
      </c>
      <c r="AA9" s="68">
        <f>COUNTIF($S$10:$S$98,"Khiển trách")</f>
        <v>0</v>
      </c>
      <c r="AB9" s="68">
        <f>COUNTIF($S$10:$S$98,"Cảnh cáo")</f>
        <v>0</v>
      </c>
      <c r="AC9" s="68">
        <f>COUNTIF($S$10:$S$98,"Đình chỉ thi")</f>
        <v>0</v>
      </c>
      <c r="AD9" s="75">
        <f>+($AA$9+$AB$9+$AC$9)/$Z$9*100%</f>
        <v>0</v>
      </c>
      <c r="AE9" s="68">
        <f>SUM(COUNTIF($S$10:$S$96,"Vắng"),COUNTIF($S$10:$S$96,"Vắng có phép"))</f>
        <v>4</v>
      </c>
      <c r="AF9" s="76">
        <f>+$AE$9/$Z$9</f>
        <v>0.125</v>
      </c>
      <c r="AG9" s="77">
        <f>COUNTIF($W$10:$W$96,"Thi lại")</f>
        <v>1</v>
      </c>
      <c r="AH9" s="76">
        <f>+$AG$9/$Z$9</f>
        <v>3.125E-2</v>
      </c>
      <c r="AI9" s="77">
        <f>COUNTIF($W$10:$W$97,"Học lại")</f>
        <v>7</v>
      </c>
      <c r="AJ9" s="76">
        <f>+$AI$9/$Z$9</f>
        <v>0.21875</v>
      </c>
      <c r="AK9" s="68">
        <f>COUNTIF($W$11:$W$97,"Đạt")</f>
        <v>24</v>
      </c>
      <c r="AL9" s="75">
        <f>+$AK$9/$Z$9</f>
        <v>0.75</v>
      </c>
    </row>
    <row r="10" spans="2:38" ht="14.25" customHeight="1" x14ac:dyDescent="0.25">
      <c r="B10" s="101" t="s">
        <v>28</v>
      </c>
      <c r="C10" s="102"/>
      <c r="D10" s="102"/>
      <c r="E10" s="102"/>
      <c r="F10" s="102"/>
      <c r="G10" s="103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4">
        <f>100-(H10+I10+J10+K10)</f>
        <v>60</v>
      </c>
      <c r="P10" s="95"/>
      <c r="Q10" s="16"/>
      <c r="R10" s="16"/>
      <c r="S10" s="95"/>
      <c r="T10" s="95"/>
      <c r="W10" s="67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21" customHeight="1" x14ac:dyDescent="0.25">
      <c r="B11" s="17">
        <v>1</v>
      </c>
      <c r="C11" s="18" t="s">
        <v>108</v>
      </c>
      <c r="D11" s="19" t="s">
        <v>109</v>
      </c>
      <c r="E11" s="20" t="s">
        <v>53</v>
      </c>
      <c r="F11" s="21" t="s">
        <v>110</v>
      </c>
      <c r="G11" s="18" t="s">
        <v>111</v>
      </c>
      <c r="H11" s="22">
        <v>8</v>
      </c>
      <c r="I11" s="22">
        <v>8</v>
      </c>
      <c r="J11" s="22" t="s">
        <v>29</v>
      </c>
      <c r="K11" s="22">
        <v>8</v>
      </c>
      <c r="L11" s="23"/>
      <c r="M11" s="23"/>
      <c r="N11" s="23"/>
      <c r="O11" s="24">
        <v>8</v>
      </c>
      <c r="P11" s="25">
        <f t="shared" ref="P11:P47" si="0">ROUND(SUMPRODUCT(H11:O11,$H$10:$O$10)/100,1)</f>
        <v>8</v>
      </c>
      <c r="Q11" s="26" t="str">
        <f t="shared" ref="Q11:Q47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B+</v>
      </c>
      <c r="R11" s="26" t="str">
        <f t="shared" ref="R11:R47" si="2">IF($P11&lt;4,"Kém",IF(AND($P11&gt;=4,$P11&lt;=5.4),"Trung bình yếu",IF(AND($P11&gt;=5.5,$P11&lt;=6.9),"Trung bình",IF(AND($P11&gt;=7,$P11&lt;=8.4),"Khá",IF(AND($P11&gt;=8.5,$P11&lt;=10),"Giỏi","")))))</f>
        <v>Khá</v>
      </c>
      <c r="S11" s="87" t="str">
        <f t="shared" ref="S11:S23" si="3">+IF(OR($H11=0,$I11=0,$J11=0,$K11=0),"Không đủ ĐKDT","")</f>
        <v/>
      </c>
      <c r="T11" s="27">
        <v>205</v>
      </c>
      <c r="U11" s="3"/>
      <c r="V11" s="28"/>
      <c r="W11" s="79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</row>
    <row r="12" spans="2:38" ht="21" customHeight="1" x14ac:dyDescent="0.25">
      <c r="B12" s="29">
        <v>2</v>
      </c>
      <c r="C12" s="30" t="s">
        <v>112</v>
      </c>
      <c r="D12" s="31" t="s">
        <v>113</v>
      </c>
      <c r="E12" s="32" t="s">
        <v>53</v>
      </c>
      <c r="F12" s="33" t="s">
        <v>114</v>
      </c>
      <c r="G12" s="30" t="s">
        <v>81</v>
      </c>
      <c r="H12" s="34">
        <v>8</v>
      </c>
      <c r="I12" s="34">
        <v>8</v>
      </c>
      <c r="J12" s="34" t="s">
        <v>29</v>
      </c>
      <c r="K12" s="34">
        <v>8</v>
      </c>
      <c r="L12" s="35"/>
      <c r="M12" s="35"/>
      <c r="N12" s="35"/>
      <c r="O12" s="36">
        <v>7</v>
      </c>
      <c r="P12" s="37">
        <f t="shared" si="0"/>
        <v>7.4</v>
      </c>
      <c r="Q12" s="38" t="str">
        <f t="shared" si="1"/>
        <v>B</v>
      </c>
      <c r="R12" s="39" t="str">
        <f t="shared" si="2"/>
        <v>Khá</v>
      </c>
      <c r="S12" s="40" t="str">
        <f t="shared" si="3"/>
        <v/>
      </c>
      <c r="T12" s="41">
        <v>205</v>
      </c>
      <c r="U12" s="3"/>
      <c r="V12" s="28"/>
      <c r="W12" s="79" t="str">
        <f t="shared" si="4"/>
        <v>Đạt</v>
      </c>
      <c r="X12" s="78"/>
      <c r="Y12" s="78"/>
      <c r="Z12" s="78"/>
      <c r="AA12" s="70"/>
      <c r="AB12" s="70"/>
      <c r="AC12" s="70"/>
      <c r="AD12" s="70"/>
      <c r="AE12" s="69"/>
      <c r="AF12" s="70"/>
      <c r="AG12" s="70"/>
      <c r="AH12" s="70"/>
      <c r="AI12" s="70"/>
      <c r="AJ12" s="70"/>
      <c r="AK12" s="70"/>
      <c r="AL12" s="71"/>
    </row>
    <row r="13" spans="2:38" ht="21" customHeight="1" x14ac:dyDescent="0.25">
      <c r="B13" s="29">
        <v>3</v>
      </c>
      <c r="C13" s="30" t="s">
        <v>115</v>
      </c>
      <c r="D13" s="31" t="s">
        <v>56</v>
      </c>
      <c r="E13" s="32" t="s">
        <v>116</v>
      </c>
      <c r="F13" s="33" t="s">
        <v>117</v>
      </c>
      <c r="G13" s="30" t="s">
        <v>106</v>
      </c>
      <c r="H13" s="34">
        <v>9</v>
      </c>
      <c r="I13" s="34">
        <v>8</v>
      </c>
      <c r="J13" s="34" t="s">
        <v>29</v>
      </c>
      <c r="K13" s="34">
        <v>7</v>
      </c>
      <c r="L13" s="42"/>
      <c r="M13" s="42"/>
      <c r="N13" s="42"/>
      <c r="O13" s="36">
        <v>9</v>
      </c>
      <c r="P13" s="37">
        <f t="shared" si="0"/>
        <v>8.5</v>
      </c>
      <c r="Q13" s="38" t="str">
        <f t="shared" si="1"/>
        <v>A</v>
      </c>
      <c r="R13" s="39" t="str">
        <f t="shared" si="2"/>
        <v>Giỏi</v>
      </c>
      <c r="S13" s="40" t="str">
        <f t="shared" si="3"/>
        <v/>
      </c>
      <c r="T13" s="41">
        <v>205</v>
      </c>
      <c r="U13" s="3"/>
      <c r="V13" s="28"/>
      <c r="W13" s="79" t="str">
        <f t="shared" si="4"/>
        <v>Đạt</v>
      </c>
      <c r="X13" s="80"/>
      <c r="Y13" s="80"/>
      <c r="Z13" s="88"/>
      <c r="AA13" s="69"/>
      <c r="AB13" s="69"/>
      <c r="AC13" s="69"/>
      <c r="AD13" s="81"/>
      <c r="AE13" s="69"/>
      <c r="AF13" s="82"/>
      <c r="AG13" s="83"/>
      <c r="AH13" s="82"/>
      <c r="AI13" s="83"/>
      <c r="AJ13" s="82"/>
      <c r="AK13" s="69"/>
      <c r="AL13" s="81"/>
    </row>
    <row r="14" spans="2:38" ht="21" customHeight="1" x14ac:dyDescent="0.25">
      <c r="B14" s="29">
        <v>4</v>
      </c>
      <c r="C14" s="30" t="s">
        <v>118</v>
      </c>
      <c r="D14" s="31" t="s">
        <v>119</v>
      </c>
      <c r="E14" s="32" t="s">
        <v>120</v>
      </c>
      <c r="F14" s="33" t="s">
        <v>121</v>
      </c>
      <c r="G14" s="30" t="s">
        <v>122</v>
      </c>
      <c r="H14" s="34">
        <v>8</v>
      </c>
      <c r="I14" s="34">
        <v>7</v>
      </c>
      <c r="J14" s="34" t="s">
        <v>29</v>
      </c>
      <c r="K14" s="34">
        <v>8</v>
      </c>
      <c r="L14" s="42"/>
      <c r="M14" s="42"/>
      <c r="N14" s="42"/>
      <c r="O14" s="36">
        <v>8</v>
      </c>
      <c r="P14" s="37">
        <f t="shared" si="0"/>
        <v>7.9</v>
      </c>
      <c r="Q14" s="38" t="str">
        <f t="shared" si="1"/>
        <v>B</v>
      </c>
      <c r="R14" s="39" t="str">
        <f t="shared" si="2"/>
        <v>Khá</v>
      </c>
      <c r="S14" s="40" t="str">
        <f t="shared" si="3"/>
        <v/>
      </c>
      <c r="T14" s="41">
        <v>205</v>
      </c>
      <c r="U14" s="3"/>
      <c r="V14" s="28"/>
      <c r="W14" s="79" t="str">
        <f t="shared" si="4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21" customHeight="1" x14ac:dyDescent="0.25">
      <c r="B15" s="29">
        <v>5</v>
      </c>
      <c r="C15" s="30" t="s">
        <v>123</v>
      </c>
      <c r="D15" s="31" t="s">
        <v>124</v>
      </c>
      <c r="E15" s="32" t="s">
        <v>125</v>
      </c>
      <c r="F15" s="33" t="s">
        <v>126</v>
      </c>
      <c r="G15" s="30" t="s">
        <v>78</v>
      </c>
      <c r="H15" s="34">
        <v>9</v>
      </c>
      <c r="I15" s="34">
        <v>8</v>
      </c>
      <c r="J15" s="34" t="s">
        <v>29</v>
      </c>
      <c r="K15" s="34">
        <v>8</v>
      </c>
      <c r="L15" s="42"/>
      <c r="M15" s="42"/>
      <c r="N15" s="42"/>
      <c r="O15" s="36">
        <v>6</v>
      </c>
      <c r="P15" s="37">
        <f t="shared" si="0"/>
        <v>6.9</v>
      </c>
      <c r="Q15" s="38" t="str">
        <f t="shared" si="1"/>
        <v>C+</v>
      </c>
      <c r="R15" s="39" t="str">
        <f t="shared" si="2"/>
        <v>Trung bình</v>
      </c>
      <c r="S15" s="40" t="str">
        <f t="shared" si="3"/>
        <v/>
      </c>
      <c r="T15" s="41">
        <v>205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21" customHeight="1" x14ac:dyDescent="0.25">
      <c r="B16" s="29">
        <v>6</v>
      </c>
      <c r="C16" s="30" t="s">
        <v>127</v>
      </c>
      <c r="D16" s="31" t="s">
        <v>128</v>
      </c>
      <c r="E16" s="32" t="s">
        <v>80</v>
      </c>
      <c r="F16" s="33" t="s">
        <v>129</v>
      </c>
      <c r="G16" s="30" t="s">
        <v>104</v>
      </c>
      <c r="H16" s="34">
        <v>8</v>
      </c>
      <c r="I16" s="34">
        <v>8</v>
      </c>
      <c r="J16" s="34" t="s">
        <v>29</v>
      </c>
      <c r="K16" s="34">
        <v>8</v>
      </c>
      <c r="L16" s="42"/>
      <c r="M16" s="42"/>
      <c r="N16" s="42"/>
      <c r="O16" s="36">
        <v>9</v>
      </c>
      <c r="P16" s="37">
        <f t="shared" si="0"/>
        <v>8.6</v>
      </c>
      <c r="Q16" s="38" t="str">
        <f t="shared" si="1"/>
        <v>A</v>
      </c>
      <c r="R16" s="39" t="str">
        <f t="shared" si="2"/>
        <v>Giỏi</v>
      </c>
      <c r="S16" s="40" t="str">
        <f t="shared" si="3"/>
        <v/>
      </c>
      <c r="T16" s="41">
        <v>205</v>
      </c>
      <c r="U16" s="3"/>
      <c r="V16" s="28"/>
      <c r="W16" s="79" t="str">
        <f t="shared" si="4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21" customHeight="1" x14ac:dyDescent="0.25">
      <c r="B17" s="29">
        <v>7</v>
      </c>
      <c r="C17" s="30" t="s">
        <v>130</v>
      </c>
      <c r="D17" s="31" t="s">
        <v>131</v>
      </c>
      <c r="E17" s="32" t="s">
        <v>132</v>
      </c>
      <c r="F17" s="33" t="s">
        <v>133</v>
      </c>
      <c r="G17" s="30" t="s">
        <v>134</v>
      </c>
      <c r="H17" s="34">
        <v>0</v>
      </c>
      <c r="I17" s="34">
        <v>0</v>
      </c>
      <c r="J17" s="34"/>
      <c r="K17" s="34">
        <v>0</v>
      </c>
      <c r="L17" s="42"/>
      <c r="M17" s="42"/>
      <c r="N17" s="42"/>
      <c r="O17" s="36">
        <v>0</v>
      </c>
      <c r="P17" s="37">
        <f t="shared" si="0"/>
        <v>0</v>
      </c>
      <c r="Q17" s="38" t="str">
        <f t="shared" si="1"/>
        <v>F</v>
      </c>
      <c r="R17" s="39" t="str">
        <f t="shared" si="2"/>
        <v>Kém</v>
      </c>
      <c r="S17" s="40" t="str">
        <f t="shared" si="3"/>
        <v>Không đủ ĐKDT</v>
      </c>
      <c r="T17" s="41">
        <v>205</v>
      </c>
      <c r="U17" s="3"/>
      <c r="V17" s="28"/>
      <c r="W17" s="79" t="str">
        <f t="shared" si="4"/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21" customHeight="1" x14ac:dyDescent="0.25">
      <c r="B18" s="29">
        <v>8</v>
      </c>
      <c r="C18" s="30" t="s">
        <v>135</v>
      </c>
      <c r="D18" s="31" t="s">
        <v>136</v>
      </c>
      <c r="E18" s="32" t="s">
        <v>137</v>
      </c>
      <c r="F18" s="33" t="s">
        <v>138</v>
      </c>
      <c r="G18" s="30" t="s">
        <v>76</v>
      </c>
      <c r="H18" s="34">
        <v>0</v>
      </c>
      <c r="I18" s="34">
        <v>0</v>
      </c>
      <c r="J18" s="34"/>
      <c r="K18" s="34">
        <v>0</v>
      </c>
      <c r="L18" s="42"/>
      <c r="M18" s="42"/>
      <c r="N18" s="42"/>
      <c r="O18" s="36">
        <v>0</v>
      </c>
      <c r="P18" s="37">
        <f t="shared" si="0"/>
        <v>0</v>
      </c>
      <c r="Q18" s="38" t="str">
        <f t="shared" si="1"/>
        <v>F</v>
      </c>
      <c r="R18" s="39" t="str">
        <f t="shared" si="2"/>
        <v>Kém</v>
      </c>
      <c r="S18" s="40" t="str">
        <f t="shared" si="3"/>
        <v>Không đủ ĐKDT</v>
      </c>
      <c r="T18" s="41">
        <v>205</v>
      </c>
      <c r="U18" s="3"/>
      <c r="V18" s="28"/>
      <c r="W18" s="79" t="str">
        <f t="shared" si="4"/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21" customHeight="1" x14ac:dyDescent="0.25">
      <c r="B19" s="29">
        <v>9</v>
      </c>
      <c r="C19" s="30" t="s">
        <v>139</v>
      </c>
      <c r="D19" s="31" t="s">
        <v>140</v>
      </c>
      <c r="E19" s="32" t="s">
        <v>141</v>
      </c>
      <c r="F19" s="33" t="s">
        <v>142</v>
      </c>
      <c r="G19" s="30" t="s">
        <v>143</v>
      </c>
      <c r="H19" s="34">
        <v>9</v>
      </c>
      <c r="I19" s="34">
        <v>8</v>
      </c>
      <c r="J19" s="34" t="s">
        <v>29</v>
      </c>
      <c r="K19" s="34">
        <v>8</v>
      </c>
      <c r="L19" s="42"/>
      <c r="M19" s="42"/>
      <c r="N19" s="42"/>
      <c r="O19" s="36">
        <v>8</v>
      </c>
      <c r="P19" s="37">
        <f t="shared" si="0"/>
        <v>8.1</v>
      </c>
      <c r="Q19" s="38" t="str">
        <f t="shared" si="1"/>
        <v>B+</v>
      </c>
      <c r="R19" s="39" t="str">
        <f t="shared" si="2"/>
        <v>Khá</v>
      </c>
      <c r="S19" s="40" t="str">
        <f t="shared" si="3"/>
        <v/>
      </c>
      <c r="T19" s="41">
        <v>205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21" customHeight="1" x14ac:dyDescent="0.25">
      <c r="B20" s="29">
        <v>10</v>
      </c>
      <c r="C20" s="30" t="s">
        <v>144</v>
      </c>
      <c r="D20" s="31" t="s">
        <v>145</v>
      </c>
      <c r="E20" s="32" t="s">
        <v>146</v>
      </c>
      <c r="F20" s="33" t="s">
        <v>147</v>
      </c>
      <c r="G20" s="30" t="s">
        <v>81</v>
      </c>
      <c r="H20" s="34">
        <v>9</v>
      </c>
      <c r="I20" s="34">
        <v>8</v>
      </c>
      <c r="J20" s="34" t="s">
        <v>29</v>
      </c>
      <c r="K20" s="34">
        <v>8</v>
      </c>
      <c r="L20" s="42"/>
      <c r="M20" s="42"/>
      <c r="N20" s="42"/>
      <c r="O20" s="36">
        <v>6</v>
      </c>
      <c r="P20" s="37">
        <f t="shared" si="0"/>
        <v>6.9</v>
      </c>
      <c r="Q20" s="38" t="str">
        <f t="shared" si="1"/>
        <v>C+</v>
      </c>
      <c r="R20" s="39" t="str">
        <f t="shared" si="2"/>
        <v>Trung bình</v>
      </c>
      <c r="S20" s="40" t="str">
        <f t="shared" si="3"/>
        <v/>
      </c>
      <c r="T20" s="41">
        <v>205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21" customHeight="1" x14ac:dyDescent="0.25">
      <c r="B21" s="29">
        <v>11</v>
      </c>
      <c r="C21" s="30" t="s">
        <v>148</v>
      </c>
      <c r="D21" s="31" t="s">
        <v>149</v>
      </c>
      <c r="E21" s="32" t="s">
        <v>150</v>
      </c>
      <c r="F21" s="33" t="s">
        <v>151</v>
      </c>
      <c r="G21" s="30" t="s">
        <v>91</v>
      </c>
      <c r="H21" s="34">
        <v>8</v>
      </c>
      <c r="I21" s="34">
        <v>8</v>
      </c>
      <c r="J21" s="34" t="s">
        <v>29</v>
      </c>
      <c r="K21" s="34">
        <v>8</v>
      </c>
      <c r="L21" s="42"/>
      <c r="M21" s="42"/>
      <c r="N21" s="42"/>
      <c r="O21" s="36">
        <v>8</v>
      </c>
      <c r="P21" s="37">
        <f t="shared" si="0"/>
        <v>8</v>
      </c>
      <c r="Q21" s="38" t="str">
        <f t="shared" si="1"/>
        <v>B+</v>
      </c>
      <c r="R21" s="39" t="str">
        <f t="shared" si="2"/>
        <v>Khá</v>
      </c>
      <c r="S21" s="40" t="str">
        <f t="shared" si="3"/>
        <v/>
      </c>
      <c r="T21" s="41">
        <v>205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21" customHeight="1" x14ac:dyDescent="0.25">
      <c r="B22" s="29">
        <v>12</v>
      </c>
      <c r="C22" s="30" t="s">
        <v>152</v>
      </c>
      <c r="D22" s="31" t="s">
        <v>153</v>
      </c>
      <c r="E22" s="32" t="s">
        <v>150</v>
      </c>
      <c r="F22" s="33" t="s">
        <v>154</v>
      </c>
      <c r="G22" s="30" t="s">
        <v>155</v>
      </c>
      <c r="H22" s="34">
        <v>9</v>
      </c>
      <c r="I22" s="34">
        <v>7</v>
      </c>
      <c r="J22" s="34" t="s">
        <v>29</v>
      </c>
      <c r="K22" s="34">
        <v>8</v>
      </c>
      <c r="L22" s="42"/>
      <c r="M22" s="42"/>
      <c r="N22" s="42"/>
      <c r="O22" s="36">
        <v>8</v>
      </c>
      <c r="P22" s="37">
        <f t="shared" si="0"/>
        <v>8</v>
      </c>
      <c r="Q22" s="38" t="str">
        <f t="shared" si="1"/>
        <v>B+</v>
      </c>
      <c r="R22" s="39" t="str">
        <f t="shared" si="2"/>
        <v>Khá</v>
      </c>
      <c r="S22" s="40" t="str">
        <f t="shared" si="3"/>
        <v/>
      </c>
      <c r="T22" s="41">
        <v>205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21" customHeight="1" x14ac:dyDescent="0.25">
      <c r="B23" s="29">
        <v>13</v>
      </c>
      <c r="C23" s="30" t="s">
        <v>156</v>
      </c>
      <c r="D23" s="31" t="s">
        <v>157</v>
      </c>
      <c r="E23" s="32" t="s">
        <v>61</v>
      </c>
      <c r="F23" s="33" t="s">
        <v>158</v>
      </c>
      <c r="G23" s="30" t="s">
        <v>143</v>
      </c>
      <c r="H23" s="34">
        <v>9</v>
      </c>
      <c r="I23" s="34">
        <v>8</v>
      </c>
      <c r="J23" s="34" t="s">
        <v>29</v>
      </c>
      <c r="K23" s="34">
        <v>8</v>
      </c>
      <c r="L23" s="42"/>
      <c r="M23" s="42"/>
      <c r="N23" s="42"/>
      <c r="O23" s="36">
        <v>7</v>
      </c>
      <c r="P23" s="37">
        <f t="shared" si="0"/>
        <v>7.5</v>
      </c>
      <c r="Q23" s="38" t="str">
        <f t="shared" si="1"/>
        <v>B</v>
      </c>
      <c r="R23" s="39" t="str">
        <f t="shared" si="2"/>
        <v>Khá</v>
      </c>
      <c r="S23" s="40" t="str">
        <f t="shared" si="3"/>
        <v/>
      </c>
      <c r="T23" s="41">
        <v>205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21" customHeight="1" x14ac:dyDescent="0.25">
      <c r="B24" s="29">
        <v>14</v>
      </c>
      <c r="C24" s="30" t="s">
        <v>159</v>
      </c>
      <c r="D24" s="31" t="s">
        <v>160</v>
      </c>
      <c r="E24" s="32" t="s">
        <v>161</v>
      </c>
      <c r="F24" s="33" t="s">
        <v>162</v>
      </c>
      <c r="G24" s="30" t="s">
        <v>163</v>
      </c>
      <c r="H24" s="34">
        <v>9</v>
      </c>
      <c r="I24" s="34">
        <v>8</v>
      </c>
      <c r="J24" s="34" t="s">
        <v>29</v>
      </c>
      <c r="K24" s="34">
        <v>8</v>
      </c>
      <c r="L24" s="42"/>
      <c r="M24" s="42"/>
      <c r="N24" s="42"/>
      <c r="O24" s="36">
        <v>0</v>
      </c>
      <c r="P24" s="37">
        <f t="shared" si="0"/>
        <v>3.3</v>
      </c>
      <c r="Q24" s="38" t="str">
        <f t="shared" si="1"/>
        <v>F</v>
      </c>
      <c r="R24" s="39" t="str">
        <f t="shared" si="2"/>
        <v>Kém</v>
      </c>
      <c r="S24" s="40" t="s">
        <v>349</v>
      </c>
      <c r="T24" s="41">
        <v>205</v>
      </c>
      <c r="U24" s="3"/>
      <c r="V24" s="28"/>
      <c r="W24" s="79" t="str">
        <f t="shared" si="4"/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21" customHeight="1" x14ac:dyDescent="0.25">
      <c r="B25" s="29">
        <v>15</v>
      </c>
      <c r="C25" s="30" t="s">
        <v>164</v>
      </c>
      <c r="D25" s="31" t="s">
        <v>165</v>
      </c>
      <c r="E25" s="32" t="s">
        <v>59</v>
      </c>
      <c r="F25" s="33" t="s">
        <v>166</v>
      </c>
      <c r="G25" s="30" t="s">
        <v>76</v>
      </c>
      <c r="H25" s="34">
        <v>9</v>
      </c>
      <c r="I25" s="34">
        <v>9</v>
      </c>
      <c r="J25" s="34" t="s">
        <v>29</v>
      </c>
      <c r="K25" s="34">
        <v>8</v>
      </c>
      <c r="L25" s="42"/>
      <c r="M25" s="42"/>
      <c r="N25" s="42"/>
      <c r="O25" s="36">
        <v>8</v>
      </c>
      <c r="P25" s="37">
        <f t="shared" si="0"/>
        <v>8.1999999999999993</v>
      </c>
      <c r="Q25" s="38" t="str">
        <f t="shared" si="1"/>
        <v>B+</v>
      </c>
      <c r="R25" s="39" t="str">
        <f t="shared" si="2"/>
        <v>Khá</v>
      </c>
      <c r="S25" s="40" t="str">
        <f>+IF(OR($H25=0,$I25=0,$J25=0,$K25=0),"Không đủ ĐKDT","")</f>
        <v/>
      </c>
      <c r="T25" s="41">
        <v>205</v>
      </c>
      <c r="U25" s="3"/>
      <c r="V25" s="28"/>
      <c r="W25" s="79" t="str">
        <f t="shared" si="4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21" customHeight="1" x14ac:dyDescent="0.25">
      <c r="B26" s="29">
        <v>16</v>
      </c>
      <c r="C26" s="30" t="s">
        <v>167</v>
      </c>
      <c r="D26" s="31" t="s">
        <v>168</v>
      </c>
      <c r="E26" s="32" t="s">
        <v>169</v>
      </c>
      <c r="F26" s="33" t="s">
        <v>170</v>
      </c>
      <c r="G26" s="30" t="s">
        <v>171</v>
      </c>
      <c r="H26" s="34">
        <v>9</v>
      </c>
      <c r="I26" s="34">
        <v>6</v>
      </c>
      <c r="J26" s="34" t="s">
        <v>29</v>
      </c>
      <c r="K26" s="34">
        <v>7</v>
      </c>
      <c r="L26" s="42"/>
      <c r="M26" s="42"/>
      <c r="N26" s="42"/>
      <c r="O26" s="36">
        <v>8</v>
      </c>
      <c r="P26" s="37">
        <f t="shared" si="0"/>
        <v>7.7</v>
      </c>
      <c r="Q26" s="38" t="str">
        <f t="shared" si="1"/>
        <v>B</v>
      </c>
      <c r="R26" s="39" t="str">
        <f t="shared" si="2"/>
        <v>Khá</v>
      </c>
      <c r="S26" s="40" t="str">
        <f>+IF(OR($H26=0,$I26=0,$J26=0,$K26=0),"Không đủ ĐKDT","")</f>
        <v/>
      </c>
      <c r="T26" s="41">
        <v>205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21" customHeight="1" x14ac:dyDescent="0.25">
      <c r="B27" s="29">
        <v>17</v>
      </c>
      <c r="C27" s="30" t="s">
        <v>172</v>
      </c>
      <c r="D27" s="31" t="s">
        <v>173</v>
      </c>
      <c r="E27" s="32" t="s">
        <v>174</v>
      </c>
      <c r="F27" s="33" t="s">
        <v>175</v>
      </c>
      <c r="G27" s="30" t="s">
        <v>77</v>
      </c>
      <c r="H27" s="34">
        <v>8</v>
      </c>
      <c r="I27" s="34">
        <v>8</v>
      </c>
      <c r="J27" s="34" t="s">
        <v>29</v>
      </c>
      <c r="K27" s="34">
        <v>8</v>
      </c>
      <c r="L27" s="42"/>
      <c r="M27" s="42"/>
      <c r="N27" s="42"/>
      <c r="O27" s="36">
        <v>0</v>
      </c>
      <c r="P27" s="37">
        <f t="shared" si="0"/>
        <v>3.2</v>
      </c>
      <c r="Q27" s="38" t="str">
        <f t="shared" si="1"/>
        <v>F</v>
      </c>
      <c r="R27" s="39" t="str">
        <f t="shared" si="2"/>
        <v>Kém</v>
      </c>
      <c r="S27" s="40" t="s">
        <v>351</v>
      </c>
      <c r="T27" s="41">
        <v>205</v>
      </c>
      <c r="U27" s="3"/>
      <c r="V27" s="28"/>
      <c r="W27" s="79" t="str">
        <f t="shared" si="4"/>
        <v>Thi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21" customHeight="1" x14ac:dyDescent="0.25">
      <c r="B28" s="29">
        <v>18</v>
      </c>
      <c r="C28" s="30" t="s">
        <v>176</v>
      </c>
      <c r="D28" s="31" t="s">
        <v>177</v>
      </c>
      <c r="E28" s="32" t="s">
        <v>92</v>
      </c>
      <c r="F28" s="33" t="s">
        <v>178</v>
      </c>
      <c r="G28" s="30" t="s">
        <v>79</v>
      </c>
      <c r="H28" s="34">
        <v>9</v>
      </c>
      <c r="I28" s="34">
        <v>8</v>
      </c>
      <c r="J28" s="34" t="s">
        <v>29</v>
      </c>
      <c r="K28" s="34">
        <v>8</v>
      </c>
      <c r="L28" s="42"/>
      <c r="M28" s="42"/>
      <c r="N28" s="42"/>
      <c r="O28" s="36">
        <v>9</v>
      </c>
      <c r="P28" s="37">
        <f t="shared" si="0"/>
        <v>8.6999999999999993</v>
      </c>
      <c r="Q28" s="38" t="str">
        <f t="shared" si="1"/>
        <v>A</v>
      </c>
      <c r="R28" s="39" t="str">
        <f t="shared" si="2"/>
        <v>Giỏi</v>
      </c>
      <c r="S28" s="40" t="str">
        <f>+IF(OR($H28=0,$I28=0,$J28=0,$K28=0),"Không đủ ĐKDT","")</f>
        <v/>
      </c>
      <c r="T28" s="41">
        <v>205</v>
      </c>
      <c r="U28" s="3"/>
      <c r="V28" s="28"/>
      <c r="W28" s="79" t="str">
        <f t="shared" si="4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21" customHeight="1" x14ac:dyDescent="0.25">
      <c r="B29" s="29">
        <v>19</v>
      </c>
      <c r="C29" s="30" t="s">
        <v>179</v>
      </c>
      <c r="D29" s="31" t="s">
        <v>180</v>
      </c>
      <c r="E29" s="32" t="s">
        <v>181</v>
      </c>
      <c r="F29" s="33" t="s">
        <v>182</v>
      </c>
      <c r="G29" s="30" t="s">
        <v>122</v>
      </c>
      <c r="H29" s="34">
        <v>8</v>
      </c>
      <c r="I29" s="34">
        <v>7</v>
      </c>
      <c r="J29" s="34" t="s">
        <v>29</v>
      </c>
      <c r="K29" s="34">
        <v>8</v>
      </c>
      <c r="L29" s="42"/>
      <c r="M29" s="42"/>
      <c r="N29" s="42"/>
      <c r="O29" s="36">
        <v>0</v>
      </c>
      <c r="P29" s="37">
        <f t="shared" si="0"/>
        <v>3.1</v>
      </c>
      <c r="Q29" s="38" t="str">
        <f t="shared" si="1"/>
        <v>F</v>
      </c>
      <c r="R29" s="39" t="str">
        <f t="shared" si="2"/>
        <v>Kém</v>
      </c>
      <c r="S29" s="40" t="s">
        <v>349</v>
      </c>
      <c r="T29" s="41">
        <v>205</v>
      </c>
      <c r="U29" s="3"/>
      <c r="V29" s="28"/>
      <c r="W29" s="79" t="str">
        <f t="shared" si="4"/>
        <v>Học lại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21" customHeight="1" x14ac:dyDescent="0.25">
      <c r="B30" s="29">
        <v>20</v>
      </c>
      <c r="C30" s="30" t="s">
        <v>183</v>
      </c>
      <c r="D30" s="31" t="s">
        <v>184</v>
      </c>
      <c r="E30" s="32" t="s">
        <v>185</v>
      </c>
      <c r="F30" s="33" t="s">
        <v>186</v>
      </c>
      <c r="G30" s="30" t="s">
        <v>143</v>
      </c>
      <c r="H30" s="34">
        <v>9</v>
      </c>
      <c r="I30" s="34">
        <v>9</v>
      </c>
      <c r="J30" s="34" t="s">
        <v>29</v>
      </c>
      <c r="K30" s="34">
        <v>9</v>
      </c>
      <c r="L30" s="42"/>
      <c r="M30" s="42"/>
      <c r="N30" s="42"/>
      <c r="O30" s="36">
        <v>8</v>
      </c>
      <c r="P30" s="37">
        <f t="shared" si="0"/>
        <v>8.4</v>
      </c>
      <c r="Q30" s="38" t="str">
        <f t="shared" si="1"/>
        <v>B+</v>
      </c>
      <c r="R30" s="39" t="str">
        <f t="shared" si="2"/>
        <v>Khá</v>
      </c>
      <c r="S30" s="40" t="str">
        <f>+IF(OR($H30=0,$I30=0,$J30=0,$K30=0),"Không đủ ĐKDT","")</f>
        <v/>
      </c>
      <c r="T30" s="41">
        <v>205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21" customHeight="1" x14ac:dyDescent="0.25">
      <c r="B31" s="29">
        <v>21</v>
      </c>
      <c r="C31" s="30" t="s">
        <v>187</v>
      </c>
      <c r="D31" s="31" t="s">
        <v>188</v>
      </c>
      <c r="E31" s="32" t="s">
        <v>189</v>
      </c>
      <c r="F31" s="33" t="s">
        <v>190</v>
      </c>
      <c r="G31" s="30" t="s">
        <v>191</v>
      </c>
      <c r="H31" s="34">
        <v>8</v>
      </c>
      <c r="I31" s="34">
        <v>7</v>
      </c>
      <c r="J31" s="34" t="s">
        <v>29</v>
      </c>
      <c r="K31" s="34">
        <v>7</v>
      </c>
      <c r="L31" s="42"/>
      <c r="M31" s="42"/>
      <c r="N31" s="42"/>
      <c r="O31" s="36">
        <v>8</v>
      </c>
      <c r="P31" s="37">
        <f t="shared" si="0"/>
        <v>7.7</v>
      </c>
      <c r="Q31" s="38" t="str">
        <f t="shared" si="1"/>
        <v>B</v>
      </c>
      <c r="R31" s="39" t="str">
        <f t="shared" si="2"/>
        <v>Khá</v>
      </c>
      <c r="S31" s="40" t="str">
        <f>+IF(OR($H31=0,$I31=0,$J31=0,$K31=0),"Không đủ ĐKDT","")</f>
        <v/>
      </c>
      <c r="T31" s="41">
        <v>205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21" customHeight="1" x14ac:dyDescent="0.25">
      <c r="B32" s="29">
        <v>22</v>
      </c>
      <c r="C32" s="30" t="s">
        <v>192</v>
      </c>
      <c r="D32" s="31" t="s">
        <v>193</v>
      </c>
      <c r="E32" s="32" t="s">
        <v>189</v>
      </c>
      <c r="F32" s="33" t="s">
        <v>194</v>
      </c>
      <c r="G32" s="30" t="s">
        <v>122</v>
      </c>
      <c r="H32" s="34">
        <v>9</v>
      </c>
      <c r="I32" s="34">
        <v>7</v>
      </c>
      <c r="J32" s="34" t="s">
        <v>29</v>
      </c>
      <c r="K32" s="34">
        <v>8</v>
      </c>
      <c r="L32" s="42"/>
      <c r="M32" s="42"/>
      <c r="N32" s="42"/>
      <c r="O32" s="36">
        <v>8</v>
      </c>
      <c r="P32" s="37">
        <f t="shared" si="0"/>
        <v>8</v>
      </c>
      <c r="Q32" s="38" t="str">
        <f t="shared" si="1"/>
        <v>B+</v>
      </c>
      <c r="R32" s="39" t="str">
        <f t="shared" si="2"/>
        <v>Khá</v>
      </c>
      <c r="S32" s="40" t="str">
        <f>+IF(OR($H32=0,$I32=0,$J32=0,$K32=0),"Không đủ ĐKDT","")</f>
        <v/>
      </c>
      <c r="T32" s="41">
        <v>205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21" customHeight="1" x14ac:dyDescent="0.25">
      <c r="B33" s="29">
        <v>23</v>
      </c>
      <c r="C33" s="30" t="s">
        <v>195</v>
      </c>
      <c r="D33" s="31" t="s">
        <v>196</v>
      </c>
      <c r="E33" s="32" t="s">
        <v>197</v>
      </c>
      <c r="F33" s="33" t="s">
        <v>198</v>
      </c>
      <c r="G33" s="30" t="s">
        <v>199</v>
      </c>
      <c r="H33" s="34">
        <v>9</v>
      </c>
      <c r="I33" s="34">
        <v>8</v>
      </c>
      <c r="J33" s="34" t="s">
        <v>29</v>
      </c>
      <c r="K33" s="34">
        <v>7</v>
      </c>
      <c r="L33" s="42"/>
      <c r="M33" s="42"/>
      <c r="N33" s="42"/>
      <c r="O33" s="36">
        <v>0</v>
      </c>
      <c r="P33" s="37">
        <f t="shared" si="0"/>
        <v>3.1</v>
      </c>
      <c r="Q33" s="38" t="str">
        <f t="shared" si="1"/>
        <v>F</v>
      </c>
      <c r="R33" s="39" t="str">
        <f t="shared" si="2"/>
        <v>Kém</v>
      </c>
      <c r="S33" s="40" t="s">
        <v>349</v>
      </c>
      <c r="T33" s="41">
        <v>205</v>
      </c>
      <c r="U33" s="3"/>
      <c r="V33" s="28"/>
      <c r="W33" s="79" t="str">
        <f t="shared" si="4"/>
        <v>Học lại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21" customHeight="1" x14ac:dyDescent="0.25">
      <c r="B34" s="29">
        <v>24</v>
      </c>
      <c r="C34" s="30" t="s">
        <v>200</v>
      </c>
      <c r="D34" s="31" t="s">
        <v>201</v>
      </c>
      <c r="E34" s="32" t="s">
        <v>63</v>
      </c>
      <c r="F34" s="33" t="s">
        <v>202</v>
      </c>
      <c r="G34" s="30" t="s">
        <v>111</v>
      </c>
      <c r="H34" s="34">
        <v>0</v>
      </c>
      <c r="I34" s="34">
        <v>0</v>
      </c>
      <c r="J34" s="34"/>
      <c r="K34" s="34">
        <v>0</v>
      </c>
      <c r="L34" s="42"/>
      <c r="M34" s="42"/>
      <c r="N34" s="42"/>
      <c r="O34" s="36">
        <v>0</v>
      </c>
      <c r="P34" s="37">
        <f t="shared" si="0"/>
        <v>0</v>
      </c>
      <c r="Q34" s="38" t="str">
        <f t="shared" si="1"/>
        <v>F</v>
      </c>
      <c r="R34" s="39" t="str">
        <f t="shared" si="2"/>
        <v>Kém</v>
      </c>
      <c r="S34" s="40" t="str">
        <f t="shared" ref="S34:S42" si="5">+IF(OR($H34=0,$I34=0,$J34=0,$K34=0),"Không đủ ĐKDT","")</f>
        <v>Không đủ ĐKDT</v>
      </c>
      <c r="T34" s="41">
        <v>205</v>
      </c>
      <c r="U34" s="3"/>
      <c r="V34" s="28"/>
      <c r="W34" s="79" t="str">
        <f t="shared" si="4"/>
        <v>Học lại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21" customHeight="1" x14ac:dyDescent="0.25">
      <c r="B35" s="29">
        <v>25</v>
      </c>
      <c r="C35" s="30" t="s">
        <v>203</v>
      </c>
      <c r="D35" s="31" t="s">
        <v>204</v>
      </c>
      <c r="E35" s="32" t="s">
        <v>63</v>
      </c>
      <c r="F35" s="33" t="s">
        <v>205</v>
      </c>
      <c r="G35" s="30" t="s">
        <v>86</v>
      </c>
      <c r="H35" s="34">
        <v>9</v>
      </c>
      <c r="I35" s="34">
        <v>7</v>
      </c>
      <c r="J35" s="34" t="s">
        <v>29</v>
      </c>
      <c r="K35" s="34">
        <v>8</v>
      </c>
      <c r="L35" s="42"/>
      <c r="M35" s="42"/>
      <c r="N35" s="42"/>
      <c r="O35" s="36">
        <v>7</v>
      </c>
      <c r="P35" s="37">
        <f t="shared" si="0"/>
        <v>7.4</v>
      </c>
      <c r="Q35" s="38" t="str">
        <f t="shared" si="1"/>
        <v>B</v>
      </c>
      <c r="R35" s="39" t="str">
        <f t="shared" si="2"/>
        <v>Khá</v>
      </c>
      <c r="S35" s="40" t="str">
        <f t="shared" si="5"/>
        <v/>
      </c>
      <c r="T35" s="41">
        <v>205</v>
      </c>
      <c r="U35" s="3"/>
      <c r="V35" s="28"/>
      <c r="W35" s="79" t="str">
        <f t="shared" si="4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21" customHeight="1" x14ac:dyDescent="0.25">
      <c r="B36" s="29">
        <v>26</v>
      </c>
      <c r="C36" s="30" t="s">
        <v>206</v>
      </c>
      <c r="D36" s="31" t="s">
        <v>207</v>
      </c>
      <c r="E36" s="32" t="s">
        <v>208</v>
      </c>
      <c r="F36" s="33" t="s">
        <v>209</v>
      </c>
      <c r="G36" s="30" t="s">
        <v>210</v>
      </c>
      <c r="H36" s="34">
        <v>8</v>
      </c>
      <c r="I36" s="34">
        <v>8</v>
      </c>
      <c r="J36" s="34" t="s">
        <v>29</v>
      </c>
      <c r="K36" s="34">
        <v>8</v>
      </c>
      <c r="L36" s="42"/>
      <c r="M36" s="42"/>
      <c r="N36" s="42"/>
      <c r="O36" s="36">
        <v>7</v>
      </c>
      <c r="P36" s="37">
        <f t="shared" si="0"/>
        <v>7.4</v>
      </c>
      <c r="Q36" s="38" t="str">
        <f t="shared" si="1"/>
        <v>B</v>
      </c>
      <c r="R36" s="39" t="str">
        <f t="shared" si="2"/>
        <v>Khá</v>
      </c>
      <c r="S36" s="40" t="str">
        <f t="shared" si="5"/>
        <v/>
      </c>
      <c r="T36" s="41">
        <v>206</v>
      </c>
      <c r="U36" s="3"/>
      <c r="V36" s="28"/>
      <c r="W36" s="79" t="str">
        <f t="shared" si="4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21" customHeight="1" x14ac:dyDescent="0.25">
      <c r="B37" s="29">
        <v>27</v>
      </c>
      <c r="C37" s="30" t="s">
        <v>211</v>
      </c>
      <c r="D37" s="31" t="s">
        <v>212</v>
      </c>
      <c r="E37" s="32" t="s">
        <v>213</v>
      </c>
      <c r="F37" s="33" t="s">
        <v>214</v>
      </c>
      <c r="G37" s="30" t="s">
        <v>215</v>
      </c>
      <c r="H37" s="34">
        <v>10</v>
      </c>
      <c r="I37" s="34">
        <v>9</v>
      </c>
      <c r="J37" s="34" t="s">
        <v>29</v>
      </c>
      <c r="K37" s="34">
        <v>8</v>
      </c>
      <c r="L37" s="42"/>
      <c r="M37" s="42"/>
      <c r="N37" s="42"/>
      <c r="O37" s="36">
        <v>9</v>
      </c>
      <c r="P37" s="37">
        <f t="shared" si="0"/>
        <v>8.9</v>
      </c>
      <c r="Q37" s="38" t="str">
        <f t="shared" si="1"/>
        <v>A</v>
      </c>
      <c r="R37" s="39" t="str">
        <f t="shared" si="2"/>
        <v>Giỏi</v>
      </c>
      <c r="S37" s="40" t="str">
        <f t="shared" si="5"/>
        <v/>
      </c>
      <c r="T37" s="41">
        <v>206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21" customHeight="1" x14ac:dyDescent="0.25">
      <c r="B38" s="29">
        <v>28</v>
      </c>
      <c r="C38" s="30" t="s">
        <v>216</v>
      </c>
      <c r="D38" s="31" t="s">
        <v>217</v>
      </c>
      <c r="E38" s="32" t="s">
        <v>218</v>
      </c>
      <c r="F38" s="33" t="s">
        <v>202</v>
      </c>
      <c r="G38" s="30" t="s">
        <v>143</v>
      </c>
      <c r="H38" s="34">
        <v>9</v>
      </c>
      <c r="I38" s="34">
        <v>8</v>
      </c>
      <c r="J38" s="34" t="s">
        <v>29</v>
      </c>
      <c r="K38" s="34">
        <v>8</v>
      </c>
      <c r="L38" s="42"/>
      <c r="M38" s="42"/>
      <c r="N38" s="42"/>
      <c r="O38" s="36">
        <v>8</v>
      </c>
      <c r="P38" s="37">
        <f t="shared" si="0"/>
        <v>8.1</v>
      </c>
      <c r="Q38" s="38" t="str">
        <f t="shared" si="1"/>
        <v>B+</v>
      </c>
      <c r="R38" s="39" t="str">
        <f t="shared" si="2"/>
        <v>Khá</v>
      </c>
      <c r="S38" s="40" t="str">
        <f t="shared" si="5"/>
        <v/>
      </c>
      <c r="T38" s="41">
        <v>206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21" customHeight="1" x14ac:dyDescent="0.25">
      <c r="B39" s="29">
        <v>29</v>
      </c>
      <c r="C39" s="30" t="s">
        <v>219</v>
      </c>
      <c r="D39" s="31" t="s">
        <v>220</v>
      </c>
      <c r="E39" s="32" t="s">
        <v>221</v>
      </c>
      <c r="F39" s="33" t="s">
        <v>222</v>
      </c>
      <c r="G39" s="30" t="s">
        <v>171</v>
      </c>
      <c r="H39" s="34">
        <v>8</v>
      </c>
      <c r="I39" s="34">
        <v>7</v>
      </c>
      <c r="J39" s="34" t="s">
        <v>29</v>
      </c>
      <c r="K39" s="34">
        <v>7</v>
      </c>
      <c r="L39" s="42"/>
      <c r="M39" s="42"/>
      <c r="N39" s="42"/>
      <c r="O39" s="36">
        <v>8</v>
      </c>
      <c r="P39" s="37">
        <f t="shared" si="0"/>
        <v>7.7</v>
      </c>
      <c r="Q39" s="38" t="str">
        <f t="shared" si="1"/>
        <v>B</v>
      </c>
      <c r="R39" s="39" t="str">
        <f t="shared" si="2"/>
        <v>Khá</v>
      </c>
      <c r="S39" s="40" t="str">
        <f t="shared" si="5"/>
        <v/>
      </c>
      <c r="T39" s="41">
        <v>206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21" customHeight="1" x14ac:dyDescent="0.25">
      <c r="B40" s="29">
        <v>30</v>
      </c>
      <c r="C40" s="30" t="s">
        <v>223</v>
      </c>
      <c r="D40" s="31" t="s">
        <v>224</v>
      </c>
      <c r="E40" s="32" t="s">
        <v>60</v>
      </c>
      <c r="F40" s="33" t="s">
        <v>225</v>
      </c>
      <c r="G40" s="30" t="s">
        <v>86</v>
      </c>
      <c r="H40" s="34">
        <v>9</v>
      </c>
      <c r="I40" s="34">
        <v>7</v>
      </c>
      <c r="J40" s="34" t="s">
        <v>29</v>
      </c>
      <c r="K40" s="34">
        <v>8</v>
      </c>
      <c r="L40" s="42"/>
      <c r="M40" s="42"/>
      <c r="N40" s="42"/>
      <c r="O40" s="36">
        <v>7</v>
      </c>
      <c r="P40" s="37">
        <f t="shared" si="0"/>
        <v>7.4</v>
      </c>
      <c r="Q40" s="38" t="str">
        <f t="shared" si="1"/>
        <v>B</v>
      </c>
      <c r="R40" s="39" t="str">
        <f t="shared" si="2"/>
        <v>Khá</v>
      </c>
      <c r="S40" s="40" t="str">
        <f t="shared" si="5"/>
        <v/>
      </c>
      <c r="T40" s="41">
        <v>206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21" customHeight="1" x14ac:dyDescent="0.25">
      <c r="B41" s="29">
        <v>31</v>
      </c>
      <c r="C41" s="30" t="s">
        <v>226</v>
      </c>
      <c r="D41" s="31" t="s">
        <v>227</v>
      </c>
      <c r="E41" s="32" t="s">
        <v>60</v>
      </c>
      <c r="F41" s="33" t="s">
        <v>228</v>
      </c>
      <c r="G41" s="30" t="s">
        <v>81</v>
      </c>
      <c r="H41" s="34">
        <v>9</v>
      </c>
      <c r="I41" s="34">
        <v>8</v>
      </c>
      <c r="J41" s="34" t="s">
        <v>29</v>
      </c>
      <c r="K41" s="34">
        <v>7</v>
      </c>
      <c r="L41" s="42"/>
      <c r="M41" s="42"/>
      <c r="N41" s="42"/>
      <c r="O41" s="36">
        <v>7</v>
      </c>
      <c r="P41" s="37">
        <f t="shared" si="0"/>
        <v>7.3</v>
      </c>
      <c r="Q41" s="38" t="str">
        <f t="shared" si="1"/>
        <v>B</v>
      </c>
      <c r="R41" s="39" t="str">
        <f t="shared" si="2"/>
        <v>Khá</v>
      </c>
      <c r="S41" s="40" t="str">
        <f t="shared" si="5"/>
        <v/>
      </c>
      <c r="T41" s="41">
        <v>206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21" customHeight="1" x14ac:dyDescent="0.25">
      <c r="B42" s="29">
        <v>32</v>
      </c>
      <c r="C42" s="30" t="s">
        <v>229</v>
      </c>
      <c r="D42" s="31" t="s">
        <v>230</v>
      </c>
      <c r="E42" s="32" t="s">
        <v>60</v>
      </c>
      <c r="F42" s="33" t="s">
        <v>231</v>
      </c>
      <c r="G42" s="30" t="s">
        <v>155</v>
      </c>
      <c r="H42" s="34">
        <v>0</v>
      </c>
      <c r="I42" s="34">
        <v>0</v>
      </c>
      <c r="J42" s="34"/>
      <c r="K42" s="34">
        <v>0</v>
      </c>
      <c r="L42" s="42"/>
      <c r="M42" s="42"/>
      <c r="N42" s="42"/>
      <c r="O42" s="36">
        <v>0</v>
      </c>
      <c r="P42" s="37">
        <f t="shared" si="0"/>
        <v>0</v>
      </c>
      <c r="Q42" s="38" t="str">
        <f t="shared" si="1"/>
        <v>F</v>
      </c>
      <c r="R42" s="39" t="str">
        <f t="shared" si="2"/>
        <v>Kém</v>
      </c>
      <c r="S42" s="40" t="str">
        <f t="shared" si="5"/>
        <v>Không đủ ĐKDT</v>
      </c>
      <c r="T42" s="41">
        <v>206</v>
      </c>
      <c r="U42" s="3"/>
      <c r="V42" s="28"/>
      <c r="W42" s="79" t="str">
        <f t="shared" si="4"/>
        <v>Học lại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21" customHeight="1" x14ac:dyDescent="0.25">
      <c r="B43" s="29">
        <v>33</v>
      </c>
      <c r="C43" s="30" t="s">
        <v>232</v>
      </c>
      <c r="D43" s="31" t="s">
        <v>233</v>
      </c>
      <c r="E43" s="32" t="s">
        <v>234</v>
      </c>
      <c r="F43" s="33" t="s">
        <v>235</v>
      </c>
      <c r="G43" s="30" t="s">
        <v>236</v>
      </c>
      <c r="H43" s="34">
        <v>8</v>
      </c>
      <c r="I43" s="34">
        <v>8</v>
      </c>
      <c r="J43" s="34" t="s">
        <v>29</v>
      </c>
      <c r="K43" s="34">
        <v>8</v>
      </c>
      <c r="L43" s="42"/>
      <c r="M43" s="42"/>
      <c r="N43" s="42"/>
      <c r="O43" s="36">
        <v>7</v>
      </c>
      <c r="P43" s="37">
        <f t="shared" si="0"/>
        <v>7.4</v>
      </c>
      <c r="Q43" s="38" t="str">
        <f t="shared" si="1"/>
        <v>B</v>
      </c>
      <c r="R43" s="39" t="str">
        <f t="shared" si="2"/>
        <v>Khá</v>
      </c>
      <c r="S43" s="40"/>
      <c r="T43" s="41"/>
      <c r="U43" s="3"/>
      <c r="V43" s="28"/>
      <c r="W43" s="79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21" customHeight="1" x14ac:dyDescent="0.25">
      <c r="B44" s="29">
        <v>34</v>
      </c>
      <c r="C44" s="30" t="s">
        <v>237</v>
      </c>
      <c r="D44" s="31" t="s">
        <v>238</v>
      </c>
      <c r="E44" s="32" t="s">
        <v>239</v>
      </c>
      <c r="F44" s="33" t="s">
        <v>240</v>
      </c>
      <c r="G44" s="30" t="s">
        <v>79</v>
      </c>
      <c r="H44" s="34">
        <v>8</v>
      </c>
      <c r="I44" s="34">
        <v>8</v>
      </c>
      <c r="J44" s="34" t="s">
        <v>29</v>
      </c>
      <c r="K44" s="34">
        <v>8</v>
      </c>
      <c r="L44" s="42"/>
      <c r="M44" s="42"/>
      <c r="N44" s="42"/>
      <c r="O44" s="36">
        <v>8</v>
      </c>
      <c r="P44" s="37">
        <f t="shared" si="0"/>
        <v>8</v>
      </c>
      <c r="Q44" s="38" t="str">
        <f t="shared" si="1"/>
        <v>B+</v>
      </c>
      <c r="R44" s="39" t="str">
        <f t="shared" si="2"/>
        <v>Khá</v>
      </c>
      <c r="S44" s="40"/>
      <c r="T44" s="41"/>
      <c r="U44" s="3"/>
      <c r="V44" s="28"/>
      <c r="W44" s="79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21" customHeight="1" x14ac:dyDescent="0.25">
      <c r="B45" s="29">
        <v>35</v>
      </c>
      <c r="C45" s="30" t="s">
        <v>241</v>
      </c>
      <c r="D45" s="31" t="s">
        <v>242</v>
      </c>
      <c r="E45" s="32" t="s">
        <v>239</v>
      </c>
      <c r="F45" s="33" t="s">
        <v>243</v>
      </c>
      <c r="G45" s="30" t="s">
        <v>91</v>
      </c>
      <c r="H45" s="34">
        <v>9</v>
      </c>
      <c r="I45" s="34">
        <v>7</v>
      </c>
      <c r="J45" s="34" t="s">
        <v>29</v>
      </c>
      <c r="K45" s="34">
        <v>8</v>
      </c>
      <c r="L45" s="42"/>
      <c r="M45" s="42"/>
      <c r="N45" s="42"/>
      <c r="O45" s="36">
        <v>8</v>
      </c>
      <c r="P45" s="37">
        <f t="shared" si="0"/>
        <v>8</v>
      </c>
      <c r="Q45" s="38" t="str">
        <f t="shared" si="1"/>
        <v>B+</v>
      </c>
      <c r="R45" s="39" t="str">
        <f t="shared" si="2"/>
        <v>Khá</v>
      </c>
      <c r="S45" s="40"/>
      <c r="T45" s="41"/>
      <c r="U45" s="3"/>
      <c r="V45" s="28"/>
      <c r="W45" s="79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21" customHeight="1" x14ac:dyDescent="0.25">
      <c r="B46" s="29">
        <v>36</v>
      </c>
      <c r="C46" s="30" t="s">
        <v>244</v>
      </c>
      <c r="D46" s="31" t="s">
        <v>245</v>
      </c>
      <c r="E46" s="32" t="s">
        <v>246</v>
      </c>
      <c r="F46" s="33" t="s">
        <v>247</v>
      </c>
      <c r="G46" s="30" t="s">
        <v>103</v>
      </c>
      <c r="H46" s="34">
        <v>0</v>
      </c>
      <c r="I46" s="34">
        <v>0</v>
      </c>
      <c r="J46" s="34"/>
      <c r="K46" s="34">
        <v>0</v>
      </c>
      <c r="L46" s="42"/>
      <c r="M46" s="42"/>
      <c r="N46" s="42"/>
      <c r="O46" s="36">
        <v>0</v>
      </c>
      <c r="P46" s="37">
        <f t="shared" si="0"/>
        <v>0</v>
      </c>
      <c r="Q46" s="38" t="str">
        <f t="shared" si="1"/>
        <v>F</v>
      </c>
      <c r="R46" s="39" t="str">
        <f t="shared" si="2"/>
        <v>Kém</v>
      </c>
      <c r="S46" s="40" t="str">
        <f>+IF(OR($H46=0,$I46=0,$J46=0,$K46=0),"Không đủ ĐKDT","")</f>
        <v>Không đủ ĐKDT</v>
      </c>
      <c r="T46" s="41"/>
      <c r="U46" s="3"/>
      <c r="V46" s="28"/>
      <c r="W46" s="79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21" customHeight="1" x14ac:dyDescent="0.25">
      <c r="B47" s="29">
        <v>37</v>
      </c>
      <c r="C47" s="30" t="s">
        <v>248</v>
      </c>
      <c r="D47" s="31" t="s">
        <v>67</v>
      </c>
      <c r="E47" s="32" t="s">
        <v>249</v>
      </c>
      <c r="F47" s="33" t="s">
        <v>250</v>
      </c>
      <c r="G47" s="30" t="s">
        <v>143</v>
      </c>
      <c r="H47" s="34">
        <v>9</v>
      </c>
      <c r="I47" s="34">
        <v>8</v>
      </c>
      <c r="J47" s="34" t="s">
        <v>29</v>
      </c>
      <c r="K47" s="34">
        <v>8</v>
      </c>
      <c r="L47" s="42"/>
      <c r="M47" s="42"/>
      <c r="N47" s="42"/>
      <c r="O47" s="36">
        <v>7</v>
      </c>
      <c r="P47" s="37">
        <f t="shared" si="0"/>
        <v>7.5</v>
      </c>
      <c r="Q47" s="38" t="str">
        <f t="shared" si="1"/>
        <v>B</v>
      </c>
      <c r="R47" s="39" t="str">
        <f t="shared" si="2"/>
        <v>Khá</v>
      </c>
      <c r="S47" s="40"/>
      <c r="T47" s="41"/>
      <c r="U47" s="3"/>
      <c r="V47" s="28"/>
      <c r="W47" s="79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21" customHeight="1" x14ac:dyDescent="0.25">
      <c r="B48" s="29">
        <v>38</v>
      </c>
      <c r="C48" s="30" t="s">
        <v>251</v>
      </c>
      <c r="D48" s="31" t="s">
        <v>74</v>
      </c>
      <c r="E48" s="32" t="s">
        <v>252</v>
      </c>
      <c r="F48" s="33" t="s">
        <v>253</v>
      </c>
      <c r="G48" s="30" t="s">
        <v>81</v>
      </c>
      <c r="H48" s="34">
        <v>8</v>
      </c>
      <c r="I48" s="34">
        <v>7</v>
      </c>
      <c r="J48" s="34" t="s">
        <v>29</v>
      </c>
      <c r="K48" s="34">
        <v>7</v>
      </c>
      <c r="L48" s="42"/>
      <c r="M48" s="42"/>
      <c r="N48" s="42"/>
      <c r="O48" s="36">
        <v>7</v>
      </c>
      <c r="P48" s="37"/>
      <c r="Q48" s="38"/>
      <c r="R48" s="39"/>
      <c r="S48" s="40"/>
      <c r="T48" s="41"/>
      <c r="U48" s="3"/>
      <c r="V48" s="28"/>
      <c r="W48" s="79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6.5" x14ac:dyDescent="0.25">
      <c r="A49" s="2"/>
      <c r="B49" s="43"/>
      <c r="C49" s="44"/>
      <c r="D49" s="44"/>
      <c r="E49" s="45"/>
      <c r="F49" s="45"/>
      <c r="G49" s="45"/>
      <c r="H49" s="46"/>
      <c r="I49" s="47"/>
      <c r="J49" s="47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3"/>
    </row>
    <row r="50" spans="1:38" ht="16.5" x14ac:dyDescent="0.25">
      <c r="A50" s="2"/>
      <c r="B50" s="104" t="s">
        <v>30</v>
      </c>
      <c r="C50" s="104"/>
      <c r="D50" s="44"/>
      <c r="E50" s="45"/>
      <c r="F50" s="45"/>
      <c r="G50" s="45"/>
      <c r="H50" s="46"/>
      <c r="I50" s="47"/>
      <c r="J50" s="47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3"/>
    </row>
    <row r="51" spans="1:38" x14ac:dyDescent="0.25">
      <c r="A51" s="2"/>
      <c r="B51" s="49" t="s">
        <v>31</v>
      </c>
      <c r="C51" s="49"/>
      <c r="D51" s="50">
        <f>+$Z$9</f>
        <v>32</v>
      </c>
      <c r="E51" s="51" t="s">
        <v>32</v>
      </c>
      <c r="F51" s="98" t="s">
        <v>33</v>
      </c>
      <c r="G51" s="98"/>
      <c r="H51" s="98"/>
      <c r="I51" s="98"/>
      <c r="J51" s="98"/>
      <c r="K51" s="98"/>
      <c r="L51" s="98"/>
      <c r="M51" s="98"/>
      <c r="N51" s="98"/>
      <c r="O51" s="52">
        <f>$Z$9 -COUNTIF($S$10:$S$228,"Vắng") -COUNTIF($S$10:$S$228,"Vắng có phép") - COUNTIF($S$10:$S$228,"Đình chỉ thi") - COUNTIF($S$10:$S$228,"Không đủ ĐKDT")</f>
        <v>23</v>
      </c>
      <c r="P51" s="52"/>
      <c r="Q51" s="52"/>
      <c r="R51" s="53"/>
      <c r="S51" s="54" t="s">
        <v>32</v>
      </c>
      <c r="T51" s="53"/>
      <c r="U51" s="3"/>
    </row>
    <row r="52" spans="1:38" x14ac:dyDescent="0.25">
      <c r="A52" s="2"/>
      <c r="B52" s="49" t="s">
        <v>34</v>
      </c>
      <c r="C52" s="49"/>
      <c r="D52" s="50">
        <f>+$AK$9</f>
        <v>24</v>
      </c>
      <c r="E52" s="51" t="s">
        <v>32</v>
      </c>
      <c r="F52" s="98" t="s">
        <v>35</v>
      </c>
      <c r="G52" s="98"/>
      <c r="H52" s="98"/>
      <c r="I52" s="98"/>
      <c r="J52" s="98"/>
      <c r="K52" s="98"/>
      <c r="L52" s="98"/>
      <c r="M52" s="98"/>
      <c r="N52" s="98"/>
      <c r="O52" s="55">
        <f>COUNTIF($S$10:$S$104,"Vắng")</f>
        <v>3</v>
      </c>
      <c r="P52" s="55"/>
      <c r="Q52" s="55"/>
      <c r="R52" s="56"/>
      <c r="S52" s="54" t="s">
        <v>32</v>
      </c>
      <c r="T52" s="56"/>
      <c r="U52" s="3"/>
    </row>
    <row r="53" spans="1:38" x14ac:dyDescent="0.25">
      <c r="A53" s="2"/>
      <c r="B53" s="49" t="s">
        <v>49</v>
      </c>
      <c r="C53" s="49"/>
      <c r="D53" s="65">
        <f>COUNTIF(W11:W48,"Học lại")</f>
        <v>7</v>
      </c>
      <c r="E53" s="51" t="s">
        <v>32</v>
      </c>
      <c r="F53" s="98" t="s">
        <v>50</v>
      </c>
      <c r="G53" s="98"/>
      <c r="H53" s="98"/>
      <c r="I53" s="98"/>
      <c r="J53" s="98"/>
      <c r="K53" s="98"/>
      <c r="L53" s="98"/>
      <c r="M53" s="98"/>
      <c r="N53" s="98"/>
      <c r="O53" s="52">
        <f>COUNTIF($S$10:$S$104,"Vắng có phép")</f>
        <v>1</v>
      </c>
      <c r="P53" s="52"/>
      <c r="Q53" s="52"/>
      <c r="R53" s="53"/>
      <c r="S53" s="54" t="s">
        <v>32</v>
      </c>
      <c r="T53" s="53"/>
      <c r="U53" s="3"/>
    </row>
    <row r="54" spans="1:38" ht="16.5" x14ac:dyDescent="0.25">
      <c r="A54" s="2"/>
      <c r="B54" s="43"/>
      <c r="C54" s="44"/>
      <c r="D54" s="44"/>
      <c r="E54" s="45"/>
      <c r="F54" s="45"/>
      <c r="G54" s="45"/>
      <c r="H54" s="46"/>
      <c r="I54" s="47"/>
      <c r="J54" s="47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3"/>
    </row>
    <row r="55" spans="1:38" x14ac:dyDescent="0.25">
      <c r="B55" s="84" t="s">
        <v>51</v>
      </c>
      <c r="C55" s="84"/>
      <c r="D55" s="85">
        <f>COUNTIF(W11:W48,"Thi lại")</f>
        <v>1</v>
      </c>
      <c r="E55" s="86" t="s">
        <v>32</v>
      </c>
      <c r="F55" s="3"/>
      <c r="G55" s="3"/>
      <c r="H55" s="3"/>
      <c r="I55" s="3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3"/>
    </row>
    <row r="56" spans="1:38" x14ac:dyDescent="0.25">
      <c r="B56" s="84"/>
      <c r="C56" s="84"/>
      <c r="D56" s="85"/>
      <c r="E56" s="86"/>
      <c r="F56" s="3"/>
      <c r="G56" s="3"/>
      <c r="H56" s="3"/>
      <c r="I56" s="3"/>
      <c r="J56" s="99" t="s">
        <v>350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3"/>
    </row>
    <row r="57" spans="1:38" x14ac:dyDescent="0.25">
      <c r="A57" s="57"/>
      <c r="B57" s="90" t="s">
        <v>36</v>
      </c>
      <c r="C57" s="90"/>
      <c r="D57" s="90"/>
      <c r="E57" s="90"/>
      <c r="F57" s="90"/>
      <c r="G57" s="90"/>
      <c r="H57" s="90"/>
      <c r="I57" s="58"/>
      <c r="J57" s="97" t="s">
        <v>37</v>
      </c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3"/>
    </row>
    <row r="58" spans="1:38" x14ac:dyDescent="0.25">
      <c r="A58" s="2"/>
      <c r="B58" s="43"/>
      <c r="C58" s="59"/>
      <c r="D58" s="59"/>
      <c r="E58" s="60"/>
      <c r="F58" s="60"/>
      <c r="G58" s="60"/>
      <c r="H58" s="61"/>
      <c r="I58" s="62"/>
      <c r="J58" s="62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38" s="2" customFormat="1" x14ac:dyDescent="0.25">
      <c r="B59" s="90" t="s">
        <v>38</v>
      </c>
      <c r="C59" s="90"/>
      <c r="D59" s="91" t="s">
        <v>39</v>
      </c>
      <c r="E59" s="91"/>
      <c r="F59" s="91"/>
      <c r="G59" s="91"/>
      <c r="H59" s="91"/>
      <c r="I59" s="62"/>
      <c r="J59" s="62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3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1:38" s="2" customForma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s="2" customForma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2" customForma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</sheetData>
  <sheetProtection formatCells="0" formatColumns="0" formatRows="0" insertColumns="0" insertRows="0" insertHyperlinks="0" deleteColumns="0" deleteRows="0" sort="0" autoFilter="0" pivotTables="0"/>
  <autoFilter ref="A9:AL48">
    <filterColumn colId="3" showButton="0"/>
  </autoFilter>
  <sortState ref="B11:T48">
    <sortCondition ref="B11:B48"/>
  </sortState>
  <mergeCells count="49">
    <mergeCell ref="H1:K1"/>
    <mergeCell ref="L1:T1"/>
    <mergeCell ref="B2:G2"/>
    <mergeCell ref="H2:T2"/>
    <mergeCell ref="B3:G3"/>
    <mergeCell ref="H3:T3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B59:C59"/>
    <mergeCell ref="D59:H59"/>
    <mergeCell ref="R8:R9"/>
    <mergeCell ref="S8:S10"/>
    <mergeCell ref="T8:T10"/>
    <mergeCell ref="B10:G10"/>
    <mergeCell ref="B50:C50"/>
    <mergeCell ref="M8:M9"/>
    <mergeCell ref="N8:N9"/>
    <mergeCell ref="O8:O9"/>
    <mergeCell ref="P8:P10"/>
    <mergeCell ref="Q8:Q9"/>
    <mergeCell ref="G8:G9"/>
    <mergeCell ref="J55:T55"/>
    <mergeCell ref="F51:N51"/>
    <mergeCell ref="F52:N52"/>
    <mergeCell ref="B57:H57"/>
    <mergeCell ref="J57:T57"/>
    <mergeCell ref="F53:N53"/>
    <mergeCell ref="J56:T56"/>
    <mergeCell ref="AA5:AD7"/>
    <mergeCell ref="O5:T5"/>
    <mergeCell ref="O6:T6"/>
    <mergeCell ref="L8:L9"/>
    <mergeCell ref="H8:H9"/>
    <mergeCell ref="D5:N5"/>
    <mergeCell ref="G6:N6"/>
  </mergeCells>
  <conditionalFormatting sqref="H11:O11">
    <cfRule type="cellIs" dxfId="3" priority="13" operator="greaterThan">
      <formula>10</formula>
    </cfRule>
  </conditionalFormatting>
  <conditionalFormatting sqref="H12:O48">
    <cfRule type="cellIs" dxfId="2" priority="3" operator="greaterThan">
      <formula>10</formula>
    </cfRule>
  </conditionalFormatting>
  <conditionalFormatting sqref="C49:C1048576 C1:C11">
    <cfRule type="duplicateValues" dxfId="1" priority="17"/>
  </conditionalFormatting>
  <conditionalFormatting sqref="C12:C48">
    <cfRule type="duplicateValues" dxfId="0" priority="29"/>
  </conditionalFormatting>
  <dataValidations count="1">
    <dataValidation allowBlank="1" showInputMessage="1" showErrorMessage="1" errorTitle="Không xóa dữ liệu" error="Không xóa dữ liệu" prompt="Không xóa dữ liệu" sqref="D53 X3:AL9 W11:W4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2016-08-16T05:01:18Z</cp:lastPrinted>
  <dcterms:created xsi:type="dcterms:W3CDTF">2015-04-17T02:48:53Z</dcterms:created>
  <dcterms:modified xsi:type="dcterms:W3CDTF">2016-08-18T06:25:24Z</dcterms:modified>
</cp:coreProperties>
</file>