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'Nhóm(1)'!$A$9:$AL$33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33" i="1" l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 l="1"/>
  <c r="O10" i="1" l="1"/>
  <c r="P32" i="1" l="1"/>
  <c r="P31" i="1"/>
  <c r="P30" i="1"/>
  <c r="P29" i="1"/>
  <c r="P24" i="1"/>
  <c r="P23" i="1"/>
  <c r="P22" i="1"/>
  <c r="P21" i="1"/>
  <c r="P16" i="1"/>
  <c r="P15" i="1"/>
  <c r="P14" i="1"/>
  <c r="P13" i="1"/>
  <c r="P33" i="1"/>
  <c r="P28" i="1"/>
  <c r="P27" i="1"/>
  <c r="P26" i="1"/>
  <c r="P25" i="1"/>
  <c r="P20" i="1"/>
  <c r="P19" i="1"/>
  <c r="P18" i="1"/>
  <c r="P17" i="1"/>
  <c r="P12" i="1"/>
  <c r="P11" i="1"/>
  <c r="Y9" i="1"/>
  <c r="X9" i="1"/>
  <c r="R12" i="1" l="1"/>
  <c r="Q12" i="1"/>
  <c r="W12" i="1"/>
  <c r="R18" i="1"/>
  <c r="Q18" i="1"/>
  <c r="W18" i="1"/>
  <c r="R20" i="1"/>
  <c r="Q20" i="1"/>
  <c r="W20" i="1"/>
  <c r="R26" i="1"/>
  <c r="Q26" i="1"/>
  <c r="W26" i="1"/>
  <c r="R28" i="1"/>
  <c r="Q28" i="1"/>
  <c r="R14" i="1"/>
  <c r="W14" i="1"/>
  <c r="Q14" i="1"/>
  <c r="R16" i="1"/>
  <c r="Q16" i="1"/>
  <c r="W16" i="1"/>
  <c r="R22" i="1"/>
  <c r="W22" i="1"/>
  <c r="Q22" i="1"/>
  <c r="R24" i="1"/>
  <c r="Q24" i="1"/>
  <c r="W24" i="1"/>
  <c r="R30" i="1"/>
  <c r="W30" i="1"/>
  <c r="Q30" i="1"/>
  <c r="R32" i="1"/>
  <c r="Q32" i="1"/>
  <c r="W32" i="1"/>
  <c r="Q17" i="1"/>
  <c r="R17" i="1"/>
  <c r="W17" i="1"/>
  <c r="Q19" i="1"/>
  <c r="R19" i="1"/>
  <c r="W19" i="1"/>
  <c r="Q25" i="1"/>
  <c r="R25" i="1"/>
  <c r="W25" i="1"/>
  <c r="Q27" i="1"/>
  <c r="R27" i="1"/>
  <c r="W27" i="1"/>
  <c r="Q33" i="1"/>
  <c r="R33" i="1"/>
  <c r="W33" i="1"/>
  <c r="Q13" i="1"/>
  <c r="R13" i="1"/>
  <c r="W13" i="1"/>
  <c r="Q15" i="1"/>
  <c r="W15" i="1"/>
  <c r="R15" i="1"/>
  <c r="Q21" i="1"/>
  <c r="R21" i="1"/>
  <c r="W21" i="1"/>
  <c r="Q23" i="1"/>
  <c r="W23" i="1"/>
  <c r="R23" i="1"/>
  <c r="Q29" i="1"/>
  <c r="R29" i="1"/>
  <c r="W29" i="1"/>
  <c r="Q31" i="1"/>
  <c r="W31" i="1"/>
  <c r="R31" i="1"/>
  <c r="W11" i="1"/>
  <c r="Q11" i="1"/>
  <c r="R11" i="1"/>
  <c r="AE9" i="1"/>
  <c r="O37" i="1"/>
  <c r="O38" i="1"/>
  <c r="AC9" i="1"/>
  <c r="AA9" i="1"/>
  <c r="AB9" i="1"/>
  <c r="AK9" i="1" l="1"/>
  <c r="D37" i="1" s="1"/>
  <c r="D40" i="1"/>
  <c r="D38" i="1"/>
  <c r="AI9" i="1"/>
  <c r="AG9" i="1"/>
  <c r="Z9" i="1" l="1"/>
  <c r="AJ9" i="1" l="1"/>
  <c r="O36" i="1"/>
  <c r="D36" i="1"/>
  <c r="AF9" i="1"/>
  <c r="AL9" i="1"/>
  <c r="AD9" i="1"/>
  <c r="AH9" i="1"/>
</calcChain>
</file>

<file path=xl/sharedStrings.xml><?xml version="1.0" encoding="utf-8"?>
<sst xmlns="http://schemas.openxmlformats.org/spreadsheetml/2006/main" count="209" uniqueCount="156">
  <si>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</si>
  <si>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</si>
  <si>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</si>
  <si>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</si>
  <si>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</si>
  <si>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</si>
  <si>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</si>
  <si>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</si>
  <si>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</si>
  <si>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</si>
  <si>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</si>
  <si>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</si>
  <si>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</si>
  <si>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</si>
  <si>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</si>
  <si>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</si>
  <si>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</si>
  <si>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</si>
  <si>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</si>
  <si>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</si>
  <si>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</si>
  <si>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</si>
  <si>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</si>
  <si>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</si>
  <si>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</si>
  <si>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</si>
  <si>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</si>
  <si>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</si>
  <si>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</si>
  <si>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</si>
  <si>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</si>
  <si>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</si>
  <si>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</si>
  <si>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</si>
  <si>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</si>
  <si>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</si>
  <si>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</si>
  <si>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</si>
  <si>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</si>
  <si>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</si>
  <si>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</si>
  <si>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</si>
  <si>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</si>
  <si>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</si>
  <si>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</si>
  <si>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</si>
  <si>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</si>
  <si>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</si>
  <si>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</si>
  <si>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</si>
  <si>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</si>
  <si>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Dương</t>
  </si>
  <si>
    <t>Nguyễn Thị</t>
  </si>
  <si>
    <t>Đỗ Thị</t>
  </si>
  <si>
    <t>Trần Thị</t>
  </si>
  <si>
    <t>Trang</t>
  </si>
  <si>
    <t>Huyền</t>
  </si>
  <si>
    <t>Thúy</t>
  </si>
  <si>
    <t>D13CQMA02-B</t>
  </si>
  <si>
    <t>D13CQMA01-B</t>
  </si>
  <si>
    <t>B13DCMR055</t>
  </si>
  <si>
    <t>Châm</t>
  </si>
  <si>
    <t>01/02/94</t>
  </si>
  <si>
    <t>02/09/95</t>
  </si>
  <si>
    <t>06/11/94</t>
  </si>
  <si>
    <t>Nguyễn Thị Thu</t>
  </si>
  <si>
    <t>Kinh tế lượng</t>
  </si>
  <si>
    <t>Nhóm:   BSA1309 - 1</t>
  </si>
  <si>
    <t>Giờ thi: 15h</t>
  </si>
  <si>
    <t>Ngày thi: '9/8/2016</t>
  </si>
  <si>
    <t>B13DCQT088</t>
  </si>
  <si>
    <t>Tống Đức</t>
  </si>
  <si>
    <t>Chính</t>
  </si>
  <si>
    <t>29/03/95</t>
  </si>
  <si>
    <t>D13CQQT03-B</t>
  </si>
  <si>
    <t>B13DCMR009</t>
  </si>
  <si>
    <t>Nguyễn Thùy</t>
  </si>
  <si>
    <t>19/10/95</t>
  </si>
  <si>
    <t>B12DCQT075</t>
  </si>
  <si>
    <t>Phạm Công</t>
  </si>
  <si>
    <t>Hoàng</t>
  </si>
  <si>
    <t>17/06/94</t>
  </si>
  <si>
    <t>D12QTDN3</t>
  </si>
  <si>
    <t>N13DCQT115</t>
  </si>
  <si>
    <t>Trần Việt</t>
  </si>
  <si>
    <t>23/09/95</t>
  </si>
  <si>
    <t>D13CQQT02-B</t>
  </si>
  <si>
    <t>B13DCQT057</t>
  </si>
  <si>
    <t>Trần Quang</t>
  </si>
  <si>
    <t>Hưng</t>
  </si>
  <si>
    <t>20/05/94</t>
  </si>
  <si>
    <t>B13DCQT059</t>
  </si>
  <si>
    <t>23/08/95</t>
  </si>
  <si>
    <t>0824010056</t>
  </si>
  <si>
    <t>Oudom</t>
  </si>
  <si>
    <t>Kounsavath</t>
  </si>
  <si>
    <t>19/06/88</t>
  </si>
  <si>
    <t>B13DCQT158</t>
  </si>
  <si>
    <t>Nguyễn Xuân</t>
  </si>
  <si>
    <t>Long</t>
  </si>
  <si>
    <t>08/01/95</t>
  </si>
  <si>
    <t>D13CQQT04-B</t>
  </si>
  <si>
    <t>B13DCQT160</t>
  </si>
  <si>
    <t>Lê Thanh Xuân</t>
  </si>
  <si>
    <t>Minh</t>
  </si>
  <si>
    <t>14/06/94</t>
  </si>
  <si>
    <t>B13DCQT164</t>
  </si>
  <si>
    <t>Nguyễn Hoàng</t>
  </si>
  <si>
    <t>Nam</t>
  </si>
  <si>
    <t>03/05/94</t>
  </si>
  <si>
    <t>B13DCMR078</t>
  </si>
  <si>
    <t>Phan ánh</t>
  </si>
  <si>
    <t>Ngọc</t>
  </si>
  <si>
    <t>30/10/94</t>
  </si>
  <si>
    <t>B13DCQT175</t>
  </si>
  <si>
    <t>Nguyễn Ngọc</t>
  </si>
  <si>
    <t>Tài</t>
  </si>
  <si>
    <t>09/07/94</t>
  </si>
  <si>
    <t>B13DCQT028</t>
  </si>
  <si>
    <t>Nguyễn Việt</t>
  </si>
  <si>
    <t>Thắng</t>
  </si>
  <si>
    <t>07/01/95</t>
  </si>
  <si>
    <t>D13CQQT01-B</t>
  </si>
  <si>
    <t>B13DCQT119</t>
  </si>
  <si>
    <t>Nguyễn Tiến</t>
  </si>
  <si>
    <t>Thành</t>
  </si>
  <si>
    <t>22/03/95</t>
  </si>
  <si>
    <t>B12DCQT146</t>
  </si>
  <si>
    <t>Thêu</t>
  </si>
  <si>
    <t>20/08/94</t>
  </si>
  <si>
    <t>D12QTDN2</t>
  </si>
  <si>
    <t>B13DCQT179</t>
  </si>
  <si>
    <t>Cấn Văn</t>
  </si>
  <si>
    <t>Thương</t>
  </si>
  <si>
    <t>08/09/95</t>
  </si>
  <si>
    <t>B13DCQT125</t>
  </si>
  <si>
    <t>03/01/94</t>
  </si>
  <si>
    <t>B13DCQT033</t>
  </si>
  <si>
    <t>Nguyễn Khánh</t>
  </si>
  <si>
    <t>Toàn</t>
  </si>
  <si>
    <t>B13DCQT181</t>
  </si>
  <si>
    <t>27/01/95</t>
  </si>
  <si>
    <t>B14LDQT028</t>
  </si>
  <si>
    <t>Vương Thị</t>
  </si>
  <si>
    <t>01/11/93</t>
  </si>
  <si>
    <t>L14CQQT01-B</t>
  </si>
  <si>
    <t>B13DCQT038</t>
  </si>
  <si>
    <t>Hoàng Cao</t>
  </si>
  <si>
    <t>Tráng</t>
  </si>
  <si>
    <t>21/07/95</t>
  </si>
  <si>
    <t>B13DCQT131</t>
  </si>
  <si>
    <t>Phạm Anh</t>
  </si>
  <si>
    <t>Tuấn</t>
  </si>
  <si>
    <t>BẢNG ĐIỂM HỌC PHẦN</t>
  </si>
  <si>
    <t>Vắng</t>
  </si>
  <si>
    <t>Hà Nội, ngày 16 tháng 8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</si>
</sst>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5" xfId="1" applyNumberFormat="1" applyFont="1" applyFill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9"/>
  <sheetViews>
    <sheetView tabSelected="1" zoomScaleNormal="100" workbookViewId="0">
      <pane ySplit="4" topLeftCell="A12" activePane="bottomLeft" state="frozen"/>
      <selection activeCell="A6" sqref="A6:XFD6"/>
      <selection pane="bottomLeft" activeCell="O4" sqref="O1:O1048576"/>
    </sheetView>
  </sheetViews>
  <sheetFormatPr defaultColWidth="9" defaultRowHeight="15.75" x14ac:dyDescent="0.25"/>
  <cols>
    <col min="1" max="1" width="0.625" style="1" customWidth="1"/>
    <col min="2" max="2" width="3.5" style="1" customWidth="1"/>
    <col min="3" max="3" width="10.625" style="1" customWidth="1"/>
    <col min="4" max="4" width="13.75" style="1" customWidth="1"/>
    <col min="5" max="6" width="6.625" style="1" customWidth="1"/>
    <col min="7" max="7" width="11.125" style="1" customWidth="1"/>
    <col min="8" max="10" width="4.625" style="1" customWidth="1"/>
    <col min="11" max="11" width="4.62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2"/>
    <col min="24" max="24" width="9.125" style="62" bestFit="1" customWidth="1"/>
    <col min="25" max="25" width="9" style="62"/>
    <col min="26" max="26" width="10.375" style="62" bestFit="1" customWidth="1"/>
    <col min="27" max="27" width="9.125" style="62" bestFit="1" customWidth="1"/>
    <col min="28" max="38" width="9" style="62"/>
    <col min="39" max="16384" width="9" style="1"/>
  </cols>
  <sheetData>
    <row r="1" spans="2:38" ht="21.75" hidden="1" customHeight="1" x14ac:dyDescent="0.4">
      <c r="H1" s="95" t="s">
        <v>0</v>
      </c>
      <c r="I1" s="95"/>
      <c r="J1" s="95"/>
      <c r="K1" s="95"/>
      <c r="L1" s="95">
        <v>207</v>
      </c>
      <c r="M1" s="95"/>
      <c r="N1" s="95"/>
      <c r="O1" s="95"/>
      <c r="P1" s="95"/>
      <c r="Q1" s="95"/>
      <c r="R1" s="95"/>
      <c r="S1" s="95"/>
      <c r="T1" s="95"/>
    </row>
    <row r="2" spans="2:38" ht="19.5" customHeight="1" x14ac:dyDescent="0.3">
      <c r="B2" s="96" t="s">
        <v>1</v>
      </c>
      <c r="C2" s="96"/>
      <c r="D2" s="96"/>
      <c r="E2" s="96"/>
      <c r="F2" s="96"/>
      <c r="G2" s="96"/>
      <c r="H2" s="97" t="s">
        <v>153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3"/>
    </row>
    <row r="3" spans="2:38" ht="19.5" customHeight="1" x14ac:dyDescent="0.25">
      <c r="B3" s="98" t="s">
        <v>2</v>
      </c>
      <c r="C3" s="98"/>
      <c r="D3" s="98"/>
      <c r="E3" s="98"/>
      <c r="F3" s="98"/>
      <c r="G3" s="98"/>
      <c r="H3" s="99" t="s">
        <v>50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5"/>
      <c r="AD3" s="63"/>
      <c r="AE3" s="64"/>
      <c r="AF3" s="63"/>
      <c r="AG3" s="63"/>
      <c r="AH3" s="63"/>
      <c r="AI3" s="64"/>
      <c r="AJ3" s="63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5"/>
      <c r="AI4" s="65"/>
    </row>
    <row r="5" spans="2:38" ht="23.25" customHeight="1" x14ac:dyDescent="0.25">
      <c r="B5" s="102" t="s">
        <v>3</v>
      </c>
      <c r="C5" s="102"/>
      <c r="D5" s="92" t="s">
        <v>66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4" t="s">
        <v>67</v>
      </c>
      <c r="P5" s="94"/>
      <c r="Q5" s="94"/>
      <c r="R5" s="94"/>
      <c r="S5" s="94"/>
      <c r="T5" s="94"/>
      <c r="W5" s="63"/>
      <c r="X5" s="100" t="s">
        <v>46</v>
      </c>
      <c r="Y5" s="100" t="s">
        <v>9</v>
      </c>
      <c r="Z5" s="100" t="s">
        <v>45</v>
      </c>
      <c r="AA5" s="100" t="s">
        <v>44</v>
      </c>
      <c r="AB5" s="100"/>
      <c r="AC5" s="100"/>
      <c r="AD5" s="100"/>
      <c r="AE5" s="100" t="s">
        <v>43</v>
      </c>
      <c r="AF5" s="100"/>
      <c r="AG5" s="100" t="s">
        <v>41</v>
      </c>
      <c r="AH5" s="100"/>
      <c r="AI5" s="100" t="s">
        <v>42</v>
      </c>
      <c r="AJ5" s="100"/>
      <c r="AK5" s="100" t="s">
        <v>40</v>
      </c>
      <c r="AL5" s="100"/>
    </row>
    <row r="6" spans="2:38" ht="17.25" customHeight="1" x14ac:dyDescent="0.25">
      <c r="B6" s="101" t="s">
        <v>4</v>
      </c>
      <c r="C6" s="101"/>
      <c r="D6" s="9"/>
      <c r="G6" s="93" t="s">
        <v>69</v>
      </c>
      <c r="H6" s="93"/>
      <c r="I6" s="93"/>
      <c r="J6" s="93"/>
      <c r="K6" s="93"/>
      <c r="L6" s="93"/>
      <c r="M6" s="93"/>
      <c r="N6" s="93"/>
      <c r="O6" s="93" t="s">
        <v>68</v>
      </c>
      <c r="P6" s="93"/>
      <c r="Q6" s="93"/>
      <c r="R6" s="93"/>
      <c r="S6" s="93"/>
      <c r="T6" s="93"/>
      <c r="W6" s="63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9"/>
      <c r="P7" s="3"/>
      <c r="Q7" s="3"/>
      <c r="R7" s="3"/>
      <c r="S7" s="3"/>
      <c r="T7" s="3"/>
      <c r="W7" s="63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</row>
    <row r="8" spans="2:38" ht="31.5" customHeight="1" x14ac:dyDescent="0.25">
      <c r="B8" s="103" t="s">
        <v>5</v>
      </c>
      <c r="C8" s="105" t="s">
        <v>6</v>
      </c>
      <c r="D8" s="107" t="s">
        <v>7</v>
      </c>
      <c r="E8" s="108"/>
      <c r="F8" s="103" t="s">
        <v>8</v>
      </c>
      <c r="G8" s="103" t="s">
        <v>9</v>
      </c>
      <c r="H8" s="91" t="s">
        <v>10</v>
      </c>
      <c r="I8" s="91" t="s">
        <v>11</v>
      </c>
      <c r="J8" s="91" t="s">
        <v>12</v>
      </c>
      <c r="K8" s="91" t="s">
        <v>13</v>
      </c>
      <c r="L8" s="90" t="s">
        <v>14</v>
      </c>
      <c r="M8" s="90" t="s">
        <v>15</v>
      </c>
      <c r="N8" s="90" t="s">
        <v>16</v>
      </c>
      <c r="O8" s="90" t="s">
        <v>17</v>
      </c>
      <c r="P8" s="103" t="s">
        <v>18</v>
      </c>
      <c r="Q8" s="90" t="s">
        <v>19</v>
      </c>
      <c r="R8" s="103" t="s">
        <v>20</v>
      </c>
      <c r="S8" s="103" t="s">
        <v>21</v>
      </c>
      <c r="T8" s="103" t="s">
        <v>22</v>
      </c>
      <c r="W8" s="63"/>
      <c r="X8" s="100"/>
      <c r="Y8" s="100"/>
      <c r="Z8" s="100"/>
      <c r="AA8" s="66" t="s">
        <v>23</v>
      </c>
      <c r="AB8" s="66" t="s">
        <v>24</v>
      </c>
      <c r="AC8" s="66" t="s">
        <v>25</v>
      </c>
      <c r="AD8" s="66" t="s">
        <v>26</v>
      </c>
      <c r="AE8" s="66" t="s">
        <v>27</v>
      </c>
      <c r="AF8" s="66" t="s">
        <v>26</v>
      </c>
      <c r="AG8" s="66" t="s">
        <v>27</v>
      </c>
      <c r="AH8" s="66" t="s">
        <v>26</v>
      </c>
      <c r="AI8" s="66" t="s">
        <v>27</v>
      </c>
      <c r="AJ8" s="66" t="s">
        <v>26</v>
      </c>
      <c r="AK8" s="66" t="s">
        <v>27</v>
      </c>
      <c r="AL8" s="67" t="s">
        <v>26</v>
      </c>
    </row>
    <row r="9" spans="2:38" ht="31.5" customHeight="1" x14ac:dyDescent="0.25">
      <c r="B9" s="104"/>
      <c r="C9" s="106"/>
      <c r="D9" s="109"/>
      <c r="E9" s="110"/>
      <c r="F9" s="104"/>
      <c r="G9" s="104"/>
      <c r="H9" s="91"/>
      <c r="I9" s="91"/>
      <c r="J9" s="91"/>
      <c r="K9" s="91"/>
      <c r="L9" s="90"/>
      <c r="M9" s="90"/>
      <c r="N9" s="90"/>
      <c r="O9" s="90"/>
      <c r="P9" s="113"/>
      <c r="Q9" s="90"/>
      <c r="R9" s="104"/>
      <c r="S9" s="113"/>
      <c r="T9" s="113"/>
      <c r="V9" s="11"/>
      <c r="W9" s="63"/>
      <c r="X9" s="68" t="str">
        <f>+D5</f>
        <v>Kinh tế lượng</v>
      </c>
      <c r="Y9" s="69" t="str">
        <f>+O5</f>
        <v>Nhóm:   BSA1309 - 1</v>
      </c>
      <c r="Z9" s="70">
        <f>+$AI$9+$AK$9+$AG$9</f>
        <v>22</v>
      </c>
      <c r="AA9" s="64">
        <f>COUNTIF($S$10:$S$82,"Khiển trách")</f>
        <v>0</v>
      </c>
      <c r="AB9" s="64">
        <f>COUNTIF($S$10:$S$82,"Cảnh cáo")</f>
        <v>0</v>
      </c>
      <c r="AC9" s="64">
        <f>COUNTIF($S$10:$S$82,"Đình chỉ thi")</f>
        <v>0</v>
      </c>
      <c r="AD9" s="71">
        <f>+($AA$9+$AB$9+$AC$9)/$Z$9*100%</f>
        <v>0</v>
      </c>
      <c r="AE9" s="64">
        <f>SUM(COUNTIF($S$10:$S$80,"Vắng"),COUNTIF($S$10:$S$80,"Vắng có phép"))</f>
        <v>1</v>
      </c>
      <c r="AF9" s="72">
        <f>+$AE$9/$Z$9</f>
        <v>4.5454545454545456E-2</v>
      </c>
      <c r="AG9" s="73">
        <f>COUNTIF($W$10:$W$80,"Thi lại")</f>
        <v>0</v>
      </c>
      <c r="AH9" s="72">
        <f>+$AG$9/$Z$9</f>
        <v>0</v>
      </c>
      <c r="AI9" s="73">
        <f>COUNTIF($W$10:$W$81,"Học lại")</f>
        <v>1</v>
      </c>
      <c r="AJ9" s="72">
        <f>+$AI$9/$Z$9</f>
        <v>4.5454545454545456E-2</v>
      </c>
      <c r="AK9" s="64">
        <f>COUNTIF($W$11:$W$81,"Đạt")</f>
        <v>21</v>
      </c>
      <c r="AL9" s="71">
        <f>+$AK$9/$Z$9</f>
        <v>0.95454545454545459</v>
      </c>
    </row>
    <row r="10" spans="2:38" ht="14.25" customHeight="1" x14ac:dyDescent="0.25">
      <c r="B10" s="114" t="s">
        <v>28</v>
      </c>
      <c r="C10" s="115"/>
      <c r="D10" s="115"/>
      <c r="E10" s="115"/>
      <c r="F10" s="115"/>
      <c r="G10" s="116"/>
      <c r="H10" s="12">
        <v>10</v>
      </c>
      <c r="I10" s="12">
        <v>10</v>
      </c>
      <c r="J10" s="13">
        <v>20</v>
      </c>
      <c r="K10" s="12"/>
      <c r="L10" s="14"/>
      <c r="M10" s="15"/>
      <c r="N10" s="15"/>
      <c r="O10" s="60">
        <f>100-(H10+I10+J10+K10)</f>
        <v>60</v>
      </c>
      <c r="P10" s="104"/>
      <c r="Q10" s="16"/>
      <c r="R10" s="16"/>
      <c r="S10" s="104"/>
      <c r="T10" s="104"/>
      <c r="W10" s="63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</row>
    <row r="11" spans="2:38" ht="18.75" customHeight="1" x14ac:dyDescent="0.25">
      <c r="B11" s="85">
        <v>1</v>
      </c>
      <c r="C11" s="17" t="s">
        <v>60</v>
      </c>
      <c r="D11" s="18" t="s">
        <v>52</v>
      </c>
      <c r="E11" s="19" t="s">
        <v>61</v>
      </c>
      <c r="F11" s="20" t="s">
        <v>62</v>
      </c>
      <c r="G11" s="17" t="s">
        <v>58</v>
      </c>
      <c r="H11" s="21">
        <v>8</v>
      </c>
      <c r="I11" s="21">
        <v>7</v>
      </c>
      <c r="J11" s="21">
        <v>8</v>
      </c>
      <c r="K11" s="21" t="s">
        <v>29</v>
      </c>
      <c r="L11" s="87"/>
      <c r="M11" s="87"/>
      <c r="N11" s="87"/>
      <c r="O11" s="88">
        <v>5</v>
      </c>
      <c r="P11" s="22">
        <f>ROUND(SUMPRODUCT(H11:O11,$H$10:$O$10)/100,1)</f>
        <v>6.1</v>
      </c>
      <c r="Q11" s="23" t="str">
        <f t="shared" ref="Q11:Q33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</v>
      </c>
      <c r="R11" s="23" t="str">
        <f t="shared" ref="R11:R33" si="1">IF($P11&lt;4,"Kém",IF(AND($P11&gt;=4,$P11&lt;=5.4),"Trung bình yếu",IF(AND($P11&gt;=5.5,$P11&lt;=6.9),"Trung bình",IF(AND($P11&gt;=7,$P11&lt;=8.4),"Khá",IF(AND($P11&gt;=8.5,$P11&lt;=10),"Giỏi","")))))</f>
        <v>Trung bình</v>
      </c>
      <c r="S11" s="83" t="str">
        <f t="shared" ref="S11:S31" si="2">+IF(OR($H11=0,$I11=0,$J11=0,$K11=0),"Không đủ ĐKDT","")</f>
        <v/>
      </c>
      <c r="T11" s="24">
        <v>207</v>
      </c>
      <c r="U11" s="3"/>
      <c r="V11" s="25"/>
      <c r="W11" s="75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</row>
    <row r="12" spans="2:38" ht="18.75" customHeight="1" x14ac:dyDescent="0.25">
      <c r="B12" s="86">
        <v>2</v>
      </c>
      <c r="C12" s="26" t="s">
        <v>70</v>
      </c>
      <c r="D12" s="27" t="s">
        <v>71</v>
      </c>
      <c r="E12" s="28" t="s">
        <v>72</v>
      </c>
      <c r="F12" s="29" t="s">
        <v>73</v>
      </c>
      <c r="G12" s="26" t="s">
        <v>74</v>
      </c>
      <c r="H12" s="30">
        <v>10</v>
      </c>
      <c r="I12" s="30">
        <v>8</v>
      </c>
      <c r="J12" s="30">
        <v>8</v>
      </c>
      <c r="K12" s="30" t="s">
        <v>29</v>
      </c>
      <c r="L12" s="31"/>
      <c r="M12" s="31"/>
      <c r="N12" s="31"/>
      <c r="O12" s="32">
        <v>7</v>
      </c>
      <c r="P12" s="33">
        <f>ROUND(SUMPRODUCT(H12:O12,$H$10:$O$10)/100,1)</f>
        <v>7.6</v>
      </c>
      <c r="Q12" s="34" t="str">
        <f t="shared" si="0"/>
        <v>B</v>
      </c>
      <c r="R12" s="35" t="str">
        <f t="shared" si="1"/>
        <v>Khá</v>
      </c>
      <c r="S12" s="36" t="str">
        <f t="shared" si="2"/>
        <v/>
      </c>
      <c r="T12" s="37">
        <v>207</v>
      </c>
      <c r="U12" s="3"/>
      <c r="V12" s="25"/>
      <c r="W12" s="75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4"/>
      <c r="Y12" s="74"/>
      <c r="Z12" s="74"/>
      <c r="AA12" s="66"/>
      <c r="AB12" s="66"/>
      <c r="AC12" s="66"/>
      <c r="AD12" s="66"/>
      <c r="AE12" s="65"/>
      <c r="AF12" s="66"/>
      <c r="AG12" s="66"/>
      <c r="AH12" s="66"/>
      <c r="AI12" s="66"/>
      <c r="AJ12" s="66"/>
      <c r="AK12" s="66"/>
      <c r="AL12" s="67"/>
    </row>
    <row r="13" spans="2:38" ht="18.75" customHeight="1" x14ac:dyDescent="0.25">
      <c r="B13" s="86">
        <v>3</v>
      </c>
      <c r="C13" s="26" t="s">
        <v>75</v>
      </c>
      <c r="D13" s="27" t="s">
        <v>76</v>
      </c>
      <c r="E13" s="28" t="s">
        <v>51</v>
      </c>
      <c r="F13" s="29" t="s">
        <v>77</v>
      </c>
      <c r="G13" s="26" t="s">
        <v>59</v>
      </c>
      <c r="H13" s="30">
        <v>9</v>
      </c>
      <c r="I13" s="30">
        <v>7</v>
      </c>
      <c r="J13" s="30">
        <v>8</v>
      </c>
      <c r="K13" s="30" t="s">
        <v>29</v>
      </c>
      <c r="L13" s="38"/>
      <c r="M13" s="38"/>
      <c r="N13" s="38"/>
      <c r="O13" s="32">
        <v>7</v>
      </c>
      <c r="P13" s="33">
        <f>ROUND(SUMPRODUCT(H13:O13,$H$10:$O$10)/100,1)</f>
        <v>7.4</v>
      </c>
      <c r="Q13" s="34" t="str">
        <f t="shared" si="0"/>
        <v>B</v>
      </c>
      <c r="R13" s="35" t="str">
        <f t="shared" si="1"/>
        <v>Khá</v>
      </c>
      <c r="S13" s="36" t="str">
        <f t="shared" si="2"/>
        <v/>
      </c>
      <c r="T13" s="37">
        <v>207</v>
      </c>
      <c r="U13" s="3"/>
      <c r="V13" s="25"/>
      <c r="W13" s="75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6"/>
      <c r="Y13" s="76"/>
      <c r="Z13" s="84"/>
      <c r="AA13" s="65"/>
      <c r="AB13" s="65"/>
      <c r="AC13" s="65"/>
      <c r="AD13" s="77"/>
      <c r="AE13" s="65"/>
      <c r="AF13" s="78"/>
      <c r="AG13" s="79"/>
      <c r="AH13" s="78"/>
      <c r="AI13" s="79"/>
      <c r="AJ13" s="78"/>
      <c r="AK13" s="65"/>
      <c r="AL13" s="77"/>
    </row>
    <row r="14" spans="2:38" ht="18.75" customHeight="1" x14ac:dyDescent="0.25">
      <c r="B14" s="86">
        <v>4</v>
      </c>
      <c r="C14" s="26" t="s">
        <v>78</v>
      </c>
      <c r="D14" s="27" t="s">
        <v>79</v>
      </c>
      <c r="E14" s="28" t="s">
        <v>80</v>
      </c>
      <c r="F14" s="29" t="s">
        <v>81</v>
      </c>
      <c r="G14" s="26" t="s">
        <v>82</v>
      </c>
      <c r="H14" s="30">
        <v>8</v>
      </c>
      <c r="I14" s="30">
        <v>8</v>
      </c>
      <c r="J14" s="30">
        <v>8</v>
      </c>
      <c r="K14" s="30" t="s">
        <v>29</v>
      </c>
      <c r="L14" s="38"/>
      <c r="M14" s="38"/>
      <c r="N14" s="38"/>
      <c r="O14" s="32">
        <v>7</v>
      </c>
      <c r="P14" s="33">
        <f>ROUND(SUMPRODUCT(H14:O14,$H$10:$O$10)/100,1)</f>
        <v>7.4</v>
      </c>
      <c r="Q14" s="34" t="str">
        <f t="shared" si="0"/>
        <v>B</v>
      </c>
      <c r="R14" s="35" t="str">
        <f t="shared" si="1"/>
        <v>Khá</v>
      </c>
      <c r="S14" s="36" t="str">
        <f t="shared" si="2"/>
        <v/>
      </c>
      <c r="T14" s="37">
        <v>207</v>
      </c>
      <c r="U14" s="3"/>
      <c r="V14" s="25"/>
      <c r="W14" s="75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</row>
    <row r="15" spans="2:38" ht="18.75" customHeight="1" x14ac:dyDescent="0.25">
      <c r="B15" s="86">
        <v>5</v>
      </c>
      <c r="C15" s="26" t="s">
        <v>83</v>
      </c>
      <c r="D15" s="27" t="s">
        <v>84</v>
      </c>
      <c r="E15" s="28" t="s">
        <v>80</v>
      </c>
      <c r="F15" s="29" t="s">
        <v>85</v>
      </c>
      <c r="G15" s="26" t="s">
        <v>86</v>
      </c>
      <c r="H15" s="30">
        <v>8</v>
      </c>
      <c r="I15" s="30">
        <v>8</v>
      </c>
      <c r="J15" s="30">
        <v>8</v>
      </c>
      <c r="K15" s="30" t="s">
        <v>29</v>
      </c>
      <c r="L15" s="38"/>
      <c r="M15" s="38"/>
      <c r="N15" s="38"/>
      <c r="O15" s="32">
        <v>6</v>
      </c>
      <c r="P15" s="33">
        <f>ROUND(SUMPRODUCT(H15:O15,$H$10:$O$10)/100,1)</f>
        <v>6.8</v>
      </c>
      <c r="Q15" s="34" t="str">
        <f t="shared" si="0"/>
        <v>C+</v>
      </c>
      <c r="R15" s="35" t="str">
        <f t="shared" si="1"/>
        <v>Trung bình</v>
      </c>
      <c r="S15" s="36" t="str">
        <f t="shared" si="2"/>
        <v/>
      </c>
      <c r="T15" s="37">
        <v>207</v>
      </c>
      <c r="U15" s="3"/>
      <c r="V15" s="25"/>
      <c r="W15" s="75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</row>
    <row r="16" spans="2:38" ht="18.75" customHeight="1" x14ac:dyDescent="0.25">
      <c r="B16" s="86">
        <v>6</v>
      </c>
      <c r="C16" s="26" t="s">
        <v>87</v>
      </c>
      <c r="D16" s="27" t="s">
        <v>88</v>
      </c>
      <c r="E16" s="28" t="s">
        <v>89</v>
      </c>
      <c r="F16" s="29" t="s">
        <v>90</v>
      </c>
      <c r="G16" s="26" t="s">
        <v>86</v>
      </c>
      <c r="H16" s="30">
        <v>10</v>
      </c>
      <c r="I16" s="30">
        <v>8</v>
      </c>
      <c r="J16" s="30">
        <v>9</v>
      </c>
      <c r="K16" s="30" t="s">
        <v>29</v>
      </c>
      <c r="L16" s="38"/>
      <c r="M16" s="38"/>
      <c r="N16" s="38"/>
      <c r="O16" s="32">
        <v>7</v>
      </c>
      <c r="P16" s="33">
        <f>ROUND(SUMPRODUCT(H16:O16,$H$10:$O$10)/100,1)</f>
        <v>7.8</v>
      </c>
      <c r="Q16" s="34" t="str">
        <f t="shared" si="0"/>
        <v>B</v>
      </c>
      <c r="R16" s="35" t="str">
        <f t="shared" si="1"/>
        <v>Khá</v>
      </c>
      <c r="S16" s="36" t="str">
        <f t="shared" si="2"/>
        <v/>
      </c>
      <c r="T16" s="37">
        <v>207</v>
      </c>
      <c r="U16" s="3"/>
      <c r="V16" s="25"/>
      <c r="W16" s="75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</row>
    <row r="17" spans="2:38" ht="18.75" customHeight="1" x14ac:dyDescent="0.25">
      <c r="B17" s="86">
        <v>7</v>
      </c>
      <c r="C17" s="26" t="s">
        <v>91</v>
      </c>
      <c r="D17" s="27" t="s">
        <v>65</v>
      </c>
      <c r="E17" s="28" t="s">
        <v>56</v>
      </c>
      <c r="F17" s="29" t="s">
        <v>92</v>
      </c>
      <c r="G17" s="26" t="s">
        <v>86</v>
      </c>
      <c r="H17" s="30">
        <v>10</v>
      </c>
      <c r="I17" s="30">
        <v>9</v>
      </c>
      <c r="J17" s="30">
        <v>9</v>
      </c>
      <c r="K17" s="30" t="s">
        <v>29</v>
      </c>
      <c r="L17" s="38"/>
      <c r="M17" s="38"/>
      <c r="N17" s="38"/>
      <c r="O17" s="32">
        <v>6</v>
      </c>
      <c r="P17" s="33">
        <f>ROUND(SUMPRODUCT(H17:O17,$H$10:$O$10)/100,1)</f>
        <v>7.3</v>
      </c>
      <c r="Q17" s="34" t="str">
        <f t="shared" si="0"/>
        <v>B</v>
      </c>
      <c r="R17" s="35" t="str">
        <f t="shared" si="1"/>
        <v>Khá</v>
      </c>
      <c r="S17" s="36" t="str">
        <f t="shared" si="2"/>
        <v/>
      </c>
      <c r="T17" s="37">
        <v>207</v>
      </c>
      <c r="U17" s="3"/>
      <c r="V17" s="25"/>
      <c r="W17" s="75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</row>
    <row r="18" spans="2:38" ht="18.75" customHeight="1" x14ac:dyDescent="0.25">
      <c r="B18" s="86">
        <v>8</v>
      </c>
      <c r="C18" s="26" t="s">
        <v>93</v>
      </c>
      <c r="D18" s="27" t="s">
        <v>94</v>
      </c>
      <c r="E18" s="28" t="s">
        <v>95</v>
      </c>
      <c r="F18" s="29" t="s">
        <v>96</v>
      </c>
      <c r="G18" s="26" t="s">
        <v>82</v>
      </c>
      <c r="H18" s="30">
        <v>6</v>
      </c>
      <c r="I18" s="30">
        <v>5</v>
      </c>
      <c r="J18" s="30">
        <v>7</v>
      </c>
      <c r="K18" s="30" t="s">
        <v>29</v>
      </c>
      <c r="L18" s="38"/>
      <c r="M18" s="38"/>
      <c r="N18" s="38"/>
      <c r="O18" s="32">
        <v>3</v>
      </c>
      <c r="P18" s="33">
        <f>ROUND(SUMPRODUCT(H18:O18,$H$10:$O$10)/100,1)</f>
        <v>4.3</v>
      </c>
      <c r="Q18" s="34" t="str">
        <f t="shared" si="0"/>
        <v>D</v>
      </c>
      <c r="R18" s="35" t="str">
        <f t="shared" si="1"/>
        <v>Trung bình yếu</v>
      </c>
      <c r="S18" s="36" t="str">
        <f t="shared" si="2"/>
        <v/>
      </c>
      <c r="T18" s="37">
        <v>207</v>
      </c>
      <c r="U18" s="3"/>
      <c r="V18" s="25"/>
      <c r="W18" s="75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</row>
    <row r="19" spans="2:38" ht="18.75" customHeight="1" x14ac:dyDescent="0.25">
      <c r="B19" s="86">
        <v>9</v>
      </c>
      <c r="C19" s="26" t="s">
        <v>97</v>
      </c>
      <c r="D19" s="27" t="s">
        <v>98</v>
      </c>
      <c r="E19" s="28" t="s">
        <v>99</v>
      </c>
      <c r="F19" s="29" t="s">
        <v>100</v>
      </c>
      <c r="G19" s="26" t="s">
        <v>101</v>
      </c>
      <c r="H19" s="30">
        <v>10</v>
      </c>
      <c r="I19" s="30">
        <v>9</v>
      </c>
      <c r="J19" s="30">
        <v>10</v>
      </c>
      <c r="K19" s="30" t="s">
        <v>29</v>
      </c>
      <c r="L19" s="38"/>
      <c r="M19" s="38"/>
      <c r="N19" s="38"/>
      <c r="O19" s="32">
        <v>8</v>
      </c>
      <c r="P19" s="33">
        <f>ROUND(SUMPRODUCT(H19:O19,$H$10:$O$10)/100,1)</f>
        <v>8.6999999999999993</v>
      </c>
      <c r="Q19" s="34" t="str">
        <f t="shared" si="0"/>
        <v>A</v>
      </c>
      <c r="R19" s="35" t="str">
        <f t="shared" si="1"/>
        <v>Giỏi</v>
      </c>
      <c r="S19" s="36" t="str">
        <f t="shared" si="2"/>
        <v/>
      </c>
      <c r="T19" s="37">
        <v>207</v>
      </c>
      <c r="U19" s="3"/>
      <c r="V19" s="25"/>
      <c r="W19" s="75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</row>
    <row r="20" spans="2:38" ht="18.75" customHeight="1" x14ac:dyDescent="0.25">
      <c r="B20" s="86">
        <v>10</v>
      </c>
      <c r="C20" s="26" t="s">
        <v>102</v>
      </c>
      <c r="D20" s="27" t="s">
        <v>103</v>
      </c>
      <c r="E20" s="28" t="s">
        <v>104</v>
      </c>
      <c r="F20" s="29" t="s">
        <v>105</v>
      </c>
      <c r="G20" s="26" t="s">
        <v>101</v>
      </c>
      <c r="H20" s="30">
        <v>10</v>
      </c>
      <c r="I20" s="30">
        <v>8</v>
      </c>
      <c r="J20" s="30">
        <v>10</v>
      </c>
      <c r="K20" s="30" t="s">
        <v>29</v>
      </c>
      <c r="L20" s="38"/>
      <c r="M20" s="38"/>
      <c r="N20" s="38"/>
      <c r="O20" s="32">
        <v>6</v>
      </c>
      <c r="P20" s="33">
        <f>ROUND(SUMPRODUCT(H20:O20,$H$10:$O$10)/100,1)</f>
        <v>7.4</v>
      </c>
      <c r="Q20" s="34" t="str">
        <f t="shared" si="0"/>
        <v>B</v>
      </c>
      <c r="R20" s="35" t="str">
        <f t="shared" si="1"/>
        <v>Khá</v>
      </c>
      <c r="S20" s="36" t="str">
        <f t="shared" si="2"/>
        <v/>
      </c>
      <c r="T20" s="37">
        <v>207</v>
      </c>
      <c r="U20" s="3"/>
      <c r="V20" s="25"/>
      <c r="W20" s="75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</row>
    <row r="21" spans="2:38" ht="18.75" customHeight="1" x14ac:dyDescent="0.25">
      <c r="B21" s="86">
        <v>11</v>
      </c>
      <c r="C21" s="26" t="s">
        <v>106</v>
      </c>
      <c r="D21" s="27" t="s">
        <v>107</v>
      </c>
      <c r="E21" s="28" t="s">
        <v>108</v>
      </c>
      <c r="F21" s="29" t="s">
        <v>109</v>
      </c>
      <c r="G21" s="26" t="s">
        <v>101</v>
      </c>
      <c r="H21" s="30">
        <v>7</v>
      </c>
      <c r="I21" s="30">
        <v>7</v>
      </c>
      <c r="J21" s="30">
        <v>7</v>
      </c>
      <c r="K21" s="30" t="s">
        <v>29</v>
      </c>
      <c r="L21" s="38"/>
      <c r="M21" s="38"/>
      <c r="N21" s="38"/>
      <c r="O21" s="32">
        <v>7</v>
      </c>
      <c r="P21" s="33">
        <f>ROUND(SUMPRODUCT(H21:O21,$H$10:$O$10)/100,1)</f>
        <v>7</v>
      </c>
      <c r="Q21" s="34" t="str">
        <f t="shared" si="0"/>
        <v>B</v>
      </c>
      <c r="R21" s="35" t="str">
        <f t="shared" si="1"/>
        <v>Khá</v>
      </c>
      <c r="S21" s="36" t="str">
        <f t="shared" si="2"/>
        <v/>
      </c>
      <c r="T21" s="37">
        <v>207</v>
      </c>
      <c r="U21" s="3"/>
      <c r="V21" s="25"/>
      <c r="W21" s="75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</row>
    <row r="22" spans="2:38" ht="18.75" customHeight="1" x14ac:dyDescent="0.25">
      <c r="B22" s="86">
        <v>12</v>
      </c>
      <c r="C22" s="26" t="s">
        <v>110</v>
      </c>
      <c r="D22" s="27" t="s">
        <v>111</v>
      </c>
      <c r="E22" s="28" t="s">
        <v>112</v>
      </c>
      <c r="F22" s="29" t="s">
        <v>113</v>
      </c>
      <c r="G22" s="26" t="s">
        <v>58</v>
      </c>
      <c r="H22" s="30">
        <v>8</v>
      </c>
      <c r="I22" s="30">
        <v>6</v>
      </c>
      <c r="J22" s="30">
        <v>8</v>
      </c>
      <c r="K22" s="30" t="s">
        <v>29</v>
      </c>
      <c r="L22" s="38"/>
      <c r="M22" s="38"/>
      <c r="N22" s="38"/>
      <c r="O22" s="32">
        <v>6</v>
      </c>
      <c r="P22" s="33">
        <f>ROUND(SUMPRODUCT(H22:O22,$H$10:$O$10)/100,1)</f>
        <v>6.6</v>
      </c>
      <c r="Q22" s="34" t="str">
        <f t="shared" si="0"/>
        <v>C+</v>
      </c>
      <c r="R22" s="35" t="str">
        <f t="shared" si="1"/>
        <v>Trung bình</v>
      </c>
      <c r="S22" s="36" t="str">
        <f t="shared" si="2"/>
        <v/>
      </c>
      <c r="T22" s="37">
        <v>207</v>
      </c>
      <c r="U22" s="3"/>
      <c r="V22" s="25"/>
      <c r="W22" s="75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</row>
    <row r="23" spans="2:38" ht="18.75" customHeight="1" x14ac:dyDescent="0.25">
      <c r="B23" s="86">
        <v>13</v>
      </c>
      <c r="C23" s="26" t="s">
        <v>114</v>
      </c>
      <c r="D23" s="27" t="s">
        <v>115</v>
      </c>
      <c r="E23" s="28" t="s">
        <v>116</v>
      </c>
      <c r="F23" s="29" t="s">
        <v>117</v>
      </c>
      <c r="G23" s="26" t="s">
        <v>101</v>
      </c>
      <c r="H23" s="30">
        <v>10</v>
      </c>
      <c r="I23" s="30">
        <v>9</v>
      </c>
      <c r="J23" s="30">
        <v>10</v>
      </c>
      <c r="K23" s="30" t="s">
        <v>29</v>
      </c>
      <c r="L23" s="38"/>
      <c r="M23" s="38"/>
      <c r="N23" s="38"/>
      <c r="O23" s="32">
        <v>9</v>
      </c>
      <c r="P23" s="33">
        <f>ROUND(SUMPRODUCT(H23:O23,$H$10:$O$10)/100,1)</f>
        <v>9.3000000000000007</v>
      </c>
      <c r="Q23" s="34" t="str">
        <f t="shared" si="0"/>
        <v>A+</v>
      </c>
      <c r="R23" s="35" t="str">
        <f t="shared" si="1"/>
        <v>Giỏi</v>
      </c>
      <c r="S23" s="36" t="str">
        <f t="shared" si="2"/>
        <v/>
      </c>
      <c r="T23" s="37">
        <v>207</v>
      </c>
      <c r="U23" s="3"/>
      <c r="V23" s="25"/>
      <c r="W23" s="75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2:38" ht="18.75" customHeight="1" x14ac:dyDescent="0.25">
      <c r="B24" s="86">
        <v>14</v>
      </c>
      <c r="C24" s="26" t="s">
        <v>118</v>
      </c>
      <c r="D24" s="27" t="s">
        <v>119</v>
      </c>
      <c r="E24" s="28" t="s">
        <v>120</v>
      </c>
      <c r="F24" s="29" t="s">
        <v>121</v>
      </c>
      <c r="G24" s="26" t="s">
        <v>122</v>
      </c>
      <c r="H24" s="30">
        <v>10</v>
      </c>
      <c r="I24" s="30">
        <v>8</v>
      </c>
      <c r="J24" s="30">
        <v>8</v>
      </c>
      <c r="K24" s="30" t="s">
        <v>29</v>
      </c>
      <c r="L24" s="38"/>
      <c r="M24" s="38"/>
      <c r="N24" s="38"/>
      <c r="O24" s="32">
        <v>6</v>
      </c>
      <c r="P24" s="33">
        <f>ROUND(SUMPRODUCT(H24:O24,$H$10:$O$10)/100,1)</f>
        <v>7</v>
      </c>
      <c r="Q24" s="34" t="str">
        <f t="shared" si="0"/>
        <v>B</v>
      </c>
      <c r="R24" s="35" t="str">
        <f t="shared" si="1"/>
        <v>Khá</v>
      </c>
      <c r="S24" s="36" t="str">
        <f t="shared" si="2"/>
        <v/>
      </c>
      <c r="T24" s="37">
        <v>207</v>
      </c>
      <c r="U24" s="3"/>
      <c r="V24" s="25"/>
      <c r="W24" s="75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</row>
    <row r="25" spans="2:38" ht="18.75" customHeight="1" x14ac:dyDescent="0.25">
      <c r="B25" s="86">
        <v>15</v>
      </c>
      <c r="C25" s="26" t="s">
        <v>123</v>
      </c>
      <c r="D25" s="27" t="s">
        <v>124</v>
      </c>
      <c r="E25" s="28" t="s">
        <v>125</v>
      </c>
      <c r="F25" s="29" t="s">
        <v>126</v>
      </c>
      <c r="G25" s="26" t="s">
        <v>74</v>
      </c>
      <c r="H25" s="30">
        <v>7</v>
      </c>
      <c r="I25" s="30">
        <v>9</v>
      </c>
      <c r="J25" s="30">
        <v>7</v>
      </c>
      <c r="K25" s="30" t="s">
        <v>29</v>
      </c>
      <c r="L25" s="38"/>
      <c r="M25" s="38"/>
      <c r="N25" s="38"/>
      <c r="O25" s="32">
        <v>6</v>
      </c>
      <c r="P25" s="33">
        <f>ROUND(SUMPRODUCT(H25:O25,$H$10:$O$10)/100,1)</f>
        <v>6.6</v>
      </c>
      <c r="Q25" s="34" t="str">
        <f t="shared" si="0"/>
        <v>C+</v>
      </c>
      <c r="R25" s="35" t="str">
        <f t="shared" si="1"/>
        <v>Trung bình</v>
      </c>
      <c r="S25" s="36" t="str">
        <f t="shared" si="2"/>
        <v/>
      </c>
      <c r="T25" s="37">
        <v>207</v>
      </c>
      <c r="U25" s="3"/>
      <c r="V25" s="25"/>
      <c r="W25" s="75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</row>
    <row r="26" spans="2:38" ht="18.75" customHeight="1" x14ac:dyDescent="0.25">
      <c r="B26" s="86">
        <v>16</v>
      </c>
      <c r="C26" s="26" t="s">
        <v>127</v>
      </c>
      <c r="D26" s="27" t="s">
        <v>53</v>
      </c>
      <c r="E26" s="28" t="s">
        <v>128</v>
      </c>
      <c r="F26" s="29" t="s">
        <v>129</v>
      </c>
      <c r="G26" s="26" t="s">
        <v>130</v>
      </c>
      <c r="H26" s="30">
        <v>10</v>
      </c>
      <c r="I26" s="30">
        <v>9</v>
      </c>
      <c r="J26" s="30">
        <v>8</v>
      </c>
      <c r="K26" s="30" t="s">
        <v>29</v>
      </c>
      <c r="L26" s="38"/>
      <c r="M26" s="38"/>
      <c r="N26" s="38"/>
      <c r="O26" s="32">
        <v>7</v>
      </c>
      <c r="P26" s="33">
        <f>ROUND(SUMPRODUCT(H26:O26,$H$10:$O$10)/100,1)</f>
        <v>7.7</v>
      </c>
      <c r="Q26" s="34" t="str">
        <f t="shared" si="0"/>
        <v>B</v>
      </c>
      <c r="R26" s="35" t="str">
        <f t="shared" si="1"/>
        <v>Khá</v>
      </c>
      <c r="S26" s="36" t="str">
        <f t="shared" si="2"/>
        <v/>
      </c>
      <c r="T26" s="37">
        <v>207</v>
      </c>
      <c r="U26" s="3"/>
      <c r="V26" s="25"/>
      <c r="W26" s="75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</row>
    <row r="27" spans="2:38" ht="18.75" customHeight="1" x14ac:dyDescent="0.25">
      <c r="B27" s="86">
        <v>17</v>
      </c>
      <c r="C27" s="26" t="s">
        <v>131</v>
      </c>
      <c r="D27" s="27" t="s">
        <v>132</v>
      </c>
      <c r="E27" s="28" t="s">
        <v>133</v>
      </c>
      <c r="F27" s="29" t="s">
        <v>134</v>
      </c>
      <c r="G27" s="26" t="s">
        <v>101</v>
      </c>
      <c r="H27" s="30">
        <v>9</v>
      </c>
      <c r="I27" s="30">
        <v>8</v>
      </c>
      <c r="J27" s="30">
        <v>8</v>
      </c>
      <c r="K27" s="30" t="s">
        <v>29</v>
      </c>
      <c r="L27" s="38"/>
      <c r="M27" s="38"/>
      <c r="N27" s="38"/>
      <c r="O27" s="32">
        <v>2</v>
      </c>
      <c r="P27" s="33">
        <f>ROUND(SUMPRODUCT(H27:O27,$H$10:$O$10)/100,1)</f>
        <v>4.5</v>
      </c>
      <c r="Q27" s="34" t="str">
        <f t="shared" si="0"/>
        <v>D</v>
      </c>
      <c r="R27" s="35" t="str">
        <f t="shared" si="1"/>
        <v>Trung bình yếu</v>
      </c>
      <c r="S27" s="36" t="str">
        <f t="shared" si="2"/>
        <v/>
      </c>
      <c r="T27" s="37">
        <v>207</v>
      </c>
      <c r="U27" s="3"/>
      <c r="V27" s="25"/>
      <c r="W27" s="75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</row>
    <row r="28" spans="2:38" ht="18.75" customHeight="1" x14ac:dyDescent="0.25">
      <c r="B28" s="86">
        <v>18</v>
      </c>
      <c r="C28" s="26" t="s">
        <v>135</v>
      </c>
      <c r="D28" s="27" t="s">
        <v>54</v>
      </c>
      <c r="E28" s="28" t="s">
        <v>57</v>
      </c>
      <c r="F28" s="29" t="s">
        <v>136</v>
      </c>
      <c r="G28" s="26" t="s">
        <v>74</v>
      </c>
      <c r="H28" s="30">
        <v>9</v>
      </c>
      <c r="I28" s="30">
        <v>7</v>
      </c>
      <c r="J28" s="30">
        <v>8</v>
      </c>
      <c r="K28" s="30" t="s">
        <v>29</v>
      </c>
      <c r="L28" s="38"/>
      <c r="M28" s="38"/>
      <c r="N28" s="38"/>
      <c r="O28" s="32">
        <v>9</v>
      </c>
      <c r="P28" s="33">
        <f>ROUND(SUMPRODUCT(H28:O28,$H$10:$O$10)/100,1)</f>
        <v>8.6</v>
      </c>
      <c r="Q28" s="34" t="str">
        <f t="shared" si="0"/>
        <v>A</v>
      </c>
      <c r="R28" s="35" t="str">
        <f t="shared" si="1"/>
        <v>Giỏi</v>
      </c>
      <c r="S28" s="36" t="str">
        <f t="shared" si="2"/>
        <v/>
      </c>
      <c r="T28" s="37">
        <v>207</v>
      </c>
      <c r="U28" s="3"/>
      <c r="V28" s="25"/>
      <c r="W28" s="75">
        <v>6</v>
      </c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</row>
    <row r="29" spans="2:38" ht="18.75" customHeight="1" x14ac:dyDescent="0.25">
      <c r="B29" s="86">
        <v>19</v>
      </c>
      <c r="C29" s="26" t="s">
        <v>137</v>
      </c>
      <c r="D29" s="27" t="s">
        <v>138</v>
      </c>
      <c r="E29" s="28" t="s">
        <v>139</v>
      </c>
      <c r="F29" s="29" t="s">
        <v>63</v>
      </c>
      <c r="G29" s="26" t="s">
        <v>122</v>
      </c>
      <c r="H29" s="30">
        <v>10</v>
      </c>
      <c r="I29" s="30">
        <v>6</v>
      </c>
      <c r="J29" s="30">
        <v>9</v>
      </c>
      <c r="K29" s="30" t="s">
        <v>29</v>
      </c>
      <c r="L29" s="38"/>
      <c r="M29" s="38"/>
      <c r="N29" s="38"/>
      <c r="O29" s="32">
        <v>7</v>
      </c>
      <c r="P29" s="33">
        <f>ROUND(SUMPRODUCT(H29:O29,$H$10:$O$10)/100,1)</f>
        <v>7.6</v>
      </c>
      <c r="Q29" s="34" t="str">
        <f t="shared" si="0"/>
        <v>B</v>
      </c>
      <c r="R29" s="35" t="str">
        <f t="shared" si="1"/>
        <v>Khá</v>
      </c>
      <c r="S29" s="36" t="str">
        <f t="shared" si="2"/>
        <v/>
      </c>
      <c r="T29" s="37">
        <v>207</v>
      </c>
      <c r="U29" s="3"/>
      <c r="V29" s="25"/>
      <c r="W29" s="75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</row>
    <row r="30" spans="2:38" ht="18.75" customHeight="1" x14ac:dyDescent="0.25">
      <c r="B30" s="86">
        <v>20</v>
      </c>
      <c r="C30" s="26" t="s">
        <v>140</v>
      </c>
      <c r="D30" s="27" t="s">
        <v>52</v>
      </c>
      <c r="E30" s="28" t="s">
        <v>55</v>
      </c>
      <c r="F30" s="29" t="s">
        <v>141</v>
      </c>
      <c r="G30" s="26" t="s">
        <v>101</v>
      </c>
      <c r="H30" s="30">
        <v>7</v>
      </c>
      <c r="I30" s="30">
        <v>7</v>
      </c>
      <c r="J30" s="30">
        <v>8</v>
      </c>
      <c r="K30" s="30" t="s">
        <v>29</v>
      </c>
      <c r="L30" s="38"/>
      <c r="M30" s="38"/>
      <c r="N30" s="38"/>
      <c r="O30" s="32">
        <v>3</v>
      </c>
      <c r="P30" s="33">
        <f>ROUND(SUMPRODUCT(H30:O30,$H$10:$O$10)/100,1)</f>
        <v>4.8</v>
      </c>
      <c r="Q30" s="34" t="str">
        <f t="shared" si="0"/>
        <v>D</v>
      </c>
      <c r="R30" s="35" t="str">
        <f t="shared" si="1"/>
        <v>Trung bình yếu</v>
      </c>
      <c r="S30" s="36" t="str">
        <f t="shared" si="2"/>
        <v/>
      </c>
      <c r="T30" s="37">
        <v>207</v>
      </c>
      <c r="U30" s="3"/>
      <c r="V30" s="25"/>
      <c r="W30" s="75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</row>
    <row r="31" spans="2:38" ht="18.75" customHeight="1" x14ac:dyDescent="0.25">
      <c r="B31" s="86">
        <v>21</v>
      </c>
      <c r="C31" s="26" t="s">
        <v>142</v>
      </c>
      <c r="D31" s="27" t="s">
        <v>143</v>
      </c>
      <c r="E31" s="28" t="s">
        <v>55</v>
      </c>
      <c r="F31" s="29" t="s">
        <v>144</v>
      </c>
      <c r="G31" s="26" t="s">
        <v>145</v>
      </c>
      <c r="H31" s="30">
        <v>7</v>
      </c>
      <c r="I31" s="30">
        <v>8</v>
      </c>
      <c r="J31" s="30">
        <v>8</v>
      </c>
      <c r="K31" s="30" t="s">
        <v>29</v>
      </c>
      <c r="L31" s="38"/>
      <c r="M31" s="38"/>
      <c r="N31" s="38"/>
      <c r="O31" s="32">
        <v>4</v>
      </c>
      <c r="P31" s="33">
        <f>ROUND(SUMPRODUCT(H31:O31,$H$10:$O$10)/100,1)</f>
        <v>5.5</v>
      </c>
      <c r="Q31" s="34" t="str">
        <f t="shared" si="0"/>
        <v>C</v>
      </c>
      <c r="R31" s="35" t="str">
        <f t="shared" si="1"/>
        <v>Trung bình</v>
      </c>
      <c r="S31" s="36" t="str">
        <f t="shared" si="2"/>
        <v/>
      </c>
      <c r="T31" s="37">
        <v>207</v>
      </c>
      <c r="U31" s="3"/>
      <c r="V31" s="25"/>
      <c r="W31" s="75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</row>
    <row r="32" spans="2:38" ht="18.75" customHeight="1" x14ac:dyDescent="0.25">
      <c r="B32" s="86">
        <v>22</v>
      </c>
      <c r="C32" s="26" t="s">
        <v>146</v>
      </c>
      <c r="D32" s="27" t="s">
        <v>147</v>
      </c>
      <c r="E32" s="28" t="s">
        <v>148</v>
      </c>
      <c r="F32" s="29" t="s">
        <v>149</v>
      </c>
      <c r="G32" s="26" t="s">
        <v>122</v>
      </c>
      <c r="H32" s="30">
        <v>6</v>
      </c>
      <c r="I32" s="30">
        <v>5</v>
      </c>
      <c r="J32" s="30">
        <v>7</v>
      </c>
      <c r="K32" s="30" t="s">
        <v>29</v>
      </c>
      <c r="L32" s="38"/>
      <c r="M32" s="38"/>
      <c r="N32" s="38"/>
      <c r="O32" s="32">
        <v>0</v>
      </c>
      <c r="P32" s="33">
        <f>ROUND(SUMPRODUCT(H32:O32,$H$10:$O$10)/100,1)</f>
        <v>2.5</v>
      </c>
      <c r="Q32" s="34" t="str">
        <f t="shared" si="0"/>
        <v>F</v>
      </c>
      <c r="R32" s="35" t="str">
        <f t="shared" si="1"/>
        <v>Kém</v>
      </c>
      <c r="S32" s="36" t="s">
        <v>154</v>
      </c>
      <c r="T32" s="37">
        <v>207</v>
      </c>
      <c r="U32" s="3"/>
      <c r="V32" s="25"/>
      <c r="W32" s="75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</row>
    <row r="33" spans="1:38" x14ac:dyDescent="0.25">
      <c r="B33" s="86">
        <v>23</v>
      </c>
      <c r="C33" s="26" t="s">
        <v>150</v>
      </c>
      <c r="D33" s="27" t="s">
        <v>151</v>
      </c>
      <c r="E33" s="28" t="s">
        <v>152</v>
      </c>
      <c r="F33" s="29" t="s">
        <v>64</v>
      </c>
      <c r="G33" s="26" t="s">
        <v>74</v>
      </c>
      <c r="H33" s="30">
        <v>6</v>
      </c>
      <c r="I33" s="30">
        <v>7</v>
      </c>
      <c r="J33" s="30">
        <v>7</v>
      </c>
      <c r="K33" s="30" t="s">
        <v>29</v>
      </c>
      <c r="L33" s="38"/>
      <c r="M33" s="38"/>
      <c r="N33" s="38"/>
      <c r="O33" s="32">
        <v>8</v>
      </c>
      <c r="P33" s="33">
        <f>ROUND(SUMPRODUCT(H33:O33,$H$10:$O$10)/100,1)</f>
        <v>7.5</v>
      </c>
      <c r="Q33" s="34" t="str">
        <f t="shared" si="0"/>
        <v>B</v>
      </c>
      <c r="R33" s="35" t="str">
        <f t="shared" si="1"/>
        <v>Khá</v>
      </c>
      <c r="S33" s="36" t="str">
        <f>+IF(OR($H33=0,$I33=0,$J33=0,$K33=0),"Không đủ ĐKDT","")</f>
        <v/>
      </c>
      <c r="T33" s="37">
        <v>207</v>
      </c>
      <c r="U33" s="3"/>
      <c r="V33" s="25"/>
      <c r="W33" s="75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</row>
    <row r="34" spans="1:38" ht="16.5" x14ac:dyDescent="0.25">
      <c r="A34" s="2"/>
      <c r="B34" s="39"/>
      <c r="C34" s="40"/>
      <c r="D34" s="40"/>
      <c r="E34" s="41"/>
      <c r="F34" s="41"/>
      <c r="G34" s="41"/>
      <c r="H34" s="42"/>
      <c r="I34" s="43"/>
      <c r="J34" s="43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3"/>
    </row>
    <row r="35" spans="1:38" ht="16.5" x14ac:dyDescent="0.25">
      <c r="A35" s="2"/>
      <c r="B35" s="117" t="s">
        <v>30</v>
      </c>
      <c r="C35" s="117"/>
      <c r="D35" s="40"/>
      <c r="E35" s="41"/>
      <c r="F35" s="41"/>
      <c r="G35" s="41"/>
      <c r="H35" s="42"/>
      <c r="I35" s="43"/>
      <c r="J35" s="4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</row>
    <row r="36" spans="1:38" x14ac:dyDescent="0.25">
      <c r="A36" s="2"/>
      <c r="B36" s="45" t="s">
        <v>31</v>
      </c>
      <c r="C36" s="45"/>
      <c r="D36" s="46">
        <f>+$Z$9</f>
        <v>22</v>
      </c>
      <c r="E36" s="47" t="s">
        <v>32</v>
      </c>
      <c r="F36" s="89" t="s">
        <v>33</v>
      </c>
      <c r="G36" s="89"/>
      <c r="H36" s="89"/>
      <c r="I36" s="89"/>
      <c r="J36" s="89"/>
      <c r="K36" s="89"/>
      <c r="L36" s="89"/>
      <c r="M36" s="89"/>
      <c r="N36" s="89"/>
      <c r="O36" s="48">
        <f>$Z$9 -COUNTIF($S$10:$S$212,"Vắng") -COUNTIF($S$10:$S$212,"Vắng có phép") - COUNTIF($S$10:$S$212,"Đình chỉ thi") - COUNTIF($S$10:$S$212,"Không đủ ĐKDT")</f>
        <v>21</v>
      </c>
      <c r="P36" s="48"/>
      <c r="Q36" s="48"/>
      <c r="R36" s="49"/>
      <c r="S36" s="50" t="s">
        <v>32</v>
      </c>
      <c r="T36" s="49"/>
      <c r="U36" s="3"/>
    </row>
    <row r="37" spans="1:38" x14ac:dyDescent="0.25">
      <c r="A37" s="2"/>
      <c r="B37" s="45" t="s">
        <v>34</v>
      </c>
      <c r="C37" s="45"/>
      <c r="D37" s="46">
        <f>+$AK$9</f>
        <v>21</v>
      </c>
      <c r="E37" s="47" t="s">
        <v>32</v>
      </c>
      <c r="F37" s="89" t="s">
        <v>35</v>
      </c>
      <c r="G37" s="89"/>
      <c r="H37" s="89"/>
      <c r="I37" s="89"/>
      <c r="J37" s="89"/>
      <c r="K37" s="89"/>
      <c r="L37" s="89"/>
      <c r="M37" s="89"/>
      <c r="N37" s="89"/>
      <c r="O37" s="51">
        <f>COUNTIF($S$10:$S$88,"Vắng")</f>
        <v>1</v>
      </c>
      <c r="P37" s="51"/>
      <c r="Q37" s="51"/>
      <c r="R37" s="52"/>
      <c r="S37" s="50" t="s">
        <v>32</v>
      </c>
      <c r="T37" s="52"/>
      <c r="U37" s="3"/>
    </row>
    <row r="38" spans="1:38" x14ac:dyDescent="0.25">
      <c r="A38" s="2"/>
      <c r="B38" s="45" t="s">
        <v>47</v>
      </c>
      <c r="C38" s="45"/>
      <c r="D38" s="61">
        <f>COUNTIF(W11:W33,"Học lại")</f>
        <v>1</v>
      </c>
      <c r="E38" s="47" t="s">
        <v>32</v>
      </c>
      <c r="F38" s="89" t="s">
        <v>48</v>
      </c>
      <c r="G38" s="89"/>
      <c r="H38" s="89"/>
      <c r="I38" s="89"/>
      <c r="J38" s="89"/>
      <c r="K38" s="89"/>
      <c r="L38" s="89"/>
      <c r="M38" s="89"/>
      <c r="N38" s="89"/>
      <c r="O38" s="48">
        <f>COUNTIF($S$10:$S$88,"Vắng có phép")</f>
        <v>0</v>
      </c>
      <c r="P38" s="48"/>
      <c r="Q38" s="48"/>
      <c r="R38" s="49"/>
      <c r="S38" s="50" t="s">
        <v>32</v>
      </c>
      <c r="T38" s="49"/>
      <c r="U38" s="3"/>
    </row>
    <row r="39" spans="1:38" ht="16.5" x14ac:dyDescent="0.25">
      <c r="A39" s="2"/>
      <c r="B39" s="39"/>
      <c r="C39" s="40"/>
      <c r="D39" s="40"/>
      <c r="E39" s="41"/>
      <c r="F39" s="41"/>
      <c r="G39" s="41"/>
      <c r="H39" s="42"/>
      <c r="I39" s="43"/>
      <c r="J39" s="43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</row>
    <row r="40" spans="1:38" x14ac:dyDescent="0.25">
      <c r="B40" s="80" t="s">
        <v>49</v>
      </c>
      <c r="C40" s="80"/>
      <c r="D40" s="81">
        <f>COUNTIF(W11:W33,"Thi lại")</f>
        <v>0</v>
      </c>
      <c r="E40" s="82" t="s">
        <v>32</v>
      </c>
      <c r="F40" s="3"/>
      <c r="G40" s="3"/>
      <c r="H40" s="3"/>
      <c r="I40" s="3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3"/>
    </row>
    <row r="41" spans="1:38" ht="16.5" customHeight="1" x14ac:dyDescent="0.25">
      <c r="B41" s="80"/>
      <c r="C41" s="80"/>
      <c r="D41" s="81"/>
      <c r="E41" s="82"/>
      <c r="F41" s="3"/>
      <c r="G41" s="3"/>
      <c r="H41" s="3"/>
      <c r="I41" s="3"/>
      <c r="J41" s="118" t="s">
        <v>155</v>
      </c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3"/>
    </row>
    <row r="42" spans="1:38" ht="16.5" customHeight="1" x14ac:dyDescent="0.25">
      <c r="A42" s="53"/>
      <c r="B42" s="111" t="s">
        <v>36</v>
      </c>
      <c r="C42" s="111"/>
      <c r="D42" s="111"/>
      <c r="E42" s="111"/>
      <c r="F42" s="111"/>
      <c r="G42" s="111"/>
      <c r="H42" s="111"/>
      <c r="I42" s="54"/>
      <c r="J42" s="119" t="s">
        <v>37</v>
      </c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3"/>
    </row>
    <row r="43" spans="1:38" ht="16.5" customHeight="1" x14ac:dyDescent="0.25">
      <c r="A43" s="2"/>
      <c r="B43" s="39"/>
      <c r="C43" s="55"/>
      <c r="D43" s="55"/>
      <c r="E43" s="56"/>
      <c r="F43" s="56"/>
      <c r="G43" s="56"/>
      <c r="H43" s="57"/>
      <c r="I43" s="58"/>
      <c r="J43" s="58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38" s="2" customFormat="1" ht="16.5" customHeight="1" x14ac:dyDescent="0.25">
      <c r="B44" s="111" t="s">
        <v>38</v>
      </c>
      <c r="C44" s="111"/>
      <c r="D44" s="112" t="s">
        <v>39</v>
      </c>
      <c r="E44" s="112"/>
      <c r="F44" s="112"/>
      <c r="G44" s="112"/>
      <c r="H44" s="112"/>
      <c r="I44" s="58"/>
      <c r="J44" s="58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3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1:38" s="2" customFormat="1" ht="16.5" customHeight="1" x14ac:dyDescent="0.2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1:38" s="2" customFormat="1" ht="16.5" customHeight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1:38" s="2" customFormat="1" ht="16.5" customHeight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1:38" s="2" customFormat="1" ht="16.5" customHeight="1" x14ac:dyDescent="0.25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1:38" s="2" customFormat="1" ht="16.5" customHeight="1" x14ac:dyDescent="0.25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</sheetData>
  <sheetProtection formatCells="0" formatColumns="0" formatRows="0" insertColumns="0" insertRows="0" insertHyperlinks="0" deleteColumns="0" deleteRows="0" sort="0" autoFilter="0" pivotTables="0"/>
  <autoFilter ref="A9:AL33">
    <filterColumn colId="3" showButton="0"/>
  </autoFilter>
  <sortState ref="B11:T33">
    <sortCondition ref="B11:B33"/>
  </sortState>
  <mergeCells count="49">
    <mergeCell ref="B42:H42"/>
    <mergeCell ref="J42:T42"/>
    <mergeCell ref="F38:N38"/>
    <mergeCell ref="J41:T41"/>
    <mergeCell ref="AA5:AD7"/>
    <mergeCell ref="B44:C44"/>
    <mergeCell ref="D44:H44"/>
    <mergeCell ref="R8:R9"/>
    <mergeCell ref="S8:S10"/>
    <mergeCell ref="T8:T10"/>
    <mergeCell ref="B10:G10"/>
    <mergeCell ref="B35:C35"/>
    <mergeCell ref="M8:M9"/>
    <mergeCell ref="N8:N9"/>
    <mergeCell ref="O8:O9"/>
    <mergeCell ref="P8:P10"/>
    <mergeCell ref="Q8:Q9"/>
    <mergeCell ref="G8:G9"/>
    <mergeCell ref="J40:T40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O5:T5"/>
    <mergeCell ref="O6:T6"/>
    <mergeCell ref="H1:K1"/>
    <mergeCell ref="L1:T1"/>
    <mergeCell ref="B2:G2"/>
    <mergeCell ref="H2:T2"/>
    <mergeCell ref="B3:G3"/>
    <mergeCell ref="H3:T3"/>
    <mergeCell ref="F36:N36"/>
    <mergeCell ref="F37:N37"/>
    <mergeCell ref="L8:L9"/>
    <mergeCell ref="H8:H9"/>
    <mergeCell ref="D5:N5"/>
    <mergeCell ref="G6:N6"/>
  </mergeCells>
  <conditionalFormatting sqref="H11:O11">
    <cfRule type="cellIs" dxfId="4" priority="15" operator="greaterThan">
      <formula>10</formula>
    </cfRule>
  </conditionalFormatting>
  <conditionalFormatting sqref="H12:O33">
    <cfRule type="cellIs" dxfId="3" priority="5" operator="greaterThan">
      <formula>10</formula>
    </cfRule>
  </conditionalFormatting>
  <conditionalFormatting sqref="C50:C1048576 C34:C40 C1:C11">
    <cfRule type="duplicateValues" dxfId="2" priority="19"/>
  </conditionalFormatting>
  <conditionalFormatting sqref="C12:C33">
    <cfRule type="duplicateValues" dxfId="1" priority="27"/>
  </conditionalFormatting>
  <conditionalFormatting sqref="C41:C49">
    <cfRule type="duplicateValues" dxfId="0" priority="33"/>
  </conditionalFormatting>
  <dataValidations count="1">
    <dataValidation allowBlank="1" showInputMessage="1" showErrorMessage="1" errorTitle="Không xóa dữ liệu" error="Không xóa dữ liệu" prompt="Không xóa dữ liệu" sqref="D38 X3:AL9 W11:W3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2016-06-20T10:11:07Z</cp:lastPrinted>
  <dcterms:created xsi:type="dcterms:W3CDTF">2015-04-17T02:48:53Z</dcterms:created>
  <dcterms:modified xsi:type="dcterms:W3CDTF">2016-08-18T06:14:07Z</dcterms:modified>
</cp:coreProperties>
</file>