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'Nhóm(1)'!$A$9:$AL$55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55" i="1" l="1"/>
  <c r="S54" i="1"/>
  <c r="S53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3" i="1"/>
  <c r="S12" i="1"/>
  <c r="S11" i="1" l="1"/>
  <c r="O10" i="1" l="1"/>
  <c r="P54" i="1" l="1"/>
  <c r="P53" i="1"/>
  <c r="P52" i="1"/>
  <c r="P51" i="1"/>
  <c r="P47" i="1"/>
  <c r="P46" i="1"/>
  <c r="P45" i="1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55" i="1"/>
  <c r="P50" i="1"/>
  <c r="P49" i="1"/>
  <c r="P48" i="1"/>
  <c r="P44" i="1"/>
  <c r="P4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44" i="1"/>
  <c r="Q44" i="1"/>
  <c r="W44" i="1"/>
  <c r="W49" i="1"/>
  <c r="Q49" i="1"/>
  <c r="R49" i="1"/>
  <c r="Q55" i="1"/>
  <c r="R55" i="1"/>
  <c r="W55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R46" i="1"/>
  <c r="W46" i="1"/>
  <c r="Q46" i="1"/>
  <c r="W51" i="1"/>
  <c r="Q51" i="1"/>
  <c r="R51" i="1"/>
  <c r="W53" i="1"/>
  <c r="Q53" i="1"/>
  <c r="R53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43" i="1"/>
  <c r="R43" i="1"/>
  <c r="W43" i="1"/>
  <c r="R48" i="1"/>
  <c r="Q48" i="1"/>
  <c r="W48" i="1"/>
  <c r="R50" i="1"/>
  <c r="Q50" i="1"/>
  <c r="W50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Q45" i="1"/>
  <c r="R45" i="1"/>
  <c r="W45" i="1"/>
  <c r="R47" i="1"/>
  <c r="Q47" i="1"/>
  <c r="W47" i="1"/>
  <c r="R52" i="1"/>
  <c r="W52" i="1"/>
  <c r="Q52" i="1"/>
  <c r="R54" i="1"/>
  <c r="Q54" i="1"/>
  <c r="W54" i="1"/>
  <c r="W11" i="1"/>
  <c r="Q11" i="1"/>
  <c r="R11" i="1"/>
  <c r="AE9" i="1"/>
  <c r="O59" i="1"/>
  <c r="O60" i="1"/>
  <c r="AC9" i="1"/>
  <c r="AA9" i="1"/>
  <c r="AB9" i="1"/>
  <c r="AK9" i="1" l="1"/>
  <c r="D59" i="1" s="1"/>
  <c r="D62" i="1"/>
  <c r="D60" i="1"/>
  <c r="AI9" i="1"/>
  <c r="AG9" i="1"/>
  <c r="Z9" i="1" l="1"/>
  <c r="AJ9" i="1" l="1"/>
  <c r="O58" i="1"/>
  <c r="D58" i="1"/>
  <c r="AF9" i="1"/>
  <c r="AL9" i="1"/>
  <c r="AD9" i="1"/>
  <c r="AH9" i="1"/>
</calcChain>
</file>

<file path=xl/sharedStrings.xml><?xml version="1.0" encoding="utf-8"?>
<sst xmlns="http://schemas.openxmlformats.org/spreadsheetml/2006/main" count="348" uniqueCount="240">
  <si>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</si>
  <si>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</si>
  <si>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</si>
  <si>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</si>
  <si>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</si>
  <si>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</si>
  <si>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</si>
  <si>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</si>
  <si>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</si>
  <si>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</si>
  <si>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</si>
  <si>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</si>
  <si>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</si>
  <si>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</si>
  <si>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</si>
  <si>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</si>
  <si>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</si>
  <si>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</si>
  <si>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</si>
  <si>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</si>
  <si>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</si>
  <si>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</si>
  <si>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</si>
  <si>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</si>
  <si>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</si>
  <si>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</si>
  <si>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</si>
  <si>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</si>
  <si>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</si>
  <si>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</si>
  <si>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</si>
  <si>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</si>
  <si>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</si>
  <si>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</si>
  <si>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</si>
  <si>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</si>
  <si>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</si>
  <si>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</si>
  <si>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</si>
  <si>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</si>
  <si>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</si>
  <si>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</si>
  <si>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</si>
  <si>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</si>
  <si>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</si>
  <si>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</si>
  <si>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</si>
  <si>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</si>
  <si>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</si>
  <si>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</si>
  <si>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</si>
  <si>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</si>
  <si>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</si>
  <si>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Giang</t>
  </si>
  <si>
    <t>Nguyễn Thị</t>
  </si>
  <si>
    <t>Linh</t>
  </si>
  <si>
    <t>My</t>
  </si>
  <si>
    <t>Trang</t>
  </si>
  <si>
    <t>Huyền</t>
  </si>
  <si>
    <t>Lê Thị</t>
  </si>
  <si>
    <t>Phương</t>
  </si>
  <si>
    <t>Thúy</t>
  </si>
  <si>
    <t>Hiền</t>
  </si>
  <si>
    <t>Ly</t>
  </si>
  <si>
    <t>Nhung</t>
  </si>
  <si>
    <t>Oanh</t>
  </si>
  <si>
    <t>Quỳnh</t>
  </si>
  <si>
    <t>31/10/95</t>
  </si>
  <si>
    <t xml:space="preserve">                             SỐ 2</t>
  </si>
  <si>
    <t>Dung</t>
  </si>
  <si>
    <t>Bùi Thị</t>
  </si>
  <si>
    <t>Nguyễn Thị Khánh</t>
  </si>
  <si>
    <t>Vân</t>
  </si>
  <si>
    <t>Giờ thi: 10h</t>
  </si>
  <si>
    <t>Luật kinh doanh</t>
  </si>
  <si>
    <t>303  , 304</t>
  </si>
  <si>
    <t>Nhóm:   BSA1314 - 1</t>
  </si>
  <si>
    <t>Ngày thi: '9/8/2016</t>
  </si>
  <si>
    <t>B13CCQT046</t>
  </si>
  <si>
    <t>Nguyễn Trúc</t>
  </si>
  <si>
    <t>11/06/93</t>
  </si>
  <si>
    <t>C13CQQT02-B</t>
  </si>
  <si>
    <t>B14DCKT396</t>
  </si>
  <si>
    <t>Triệu Thị Kim</t>
  </si>
  <si>
    <t>26/04/96</t>
  </si>
  <si>
    <t>D14CQKT03-B</t>
  </si>
  <si>
    <t>B13DCQT003</t>
  </si>
  <si>
    <t>Nguyễn Văn</t>
  </si>
  <si>
    <t>Duy</t>
  </si>
  <si>
    <t>18/09/95</t>
  </si>
  <si>
    <t>D13CQQT01-B</t>
  </si>
  <si>
    <t>B12DCQT282</t>
  </si>
  <si>
    <t>Nguyễn Hương</t>
  </si>
  <si>
    <t>27/06/94</t>
  </si>
  <si>
    <t>D12QTDN1</t>
  </si>
  <si>
    <t>B14DCKT027</t>
  </si>
  <si>
    <t>Hoàng Thu</t>
  </si>
  <si>
    <t>Hà</t>
  </si>
  <si>
    <t>24/09/96</t>
  </si>
  <si>
    <t>D14CQKT01-B</t>
  </si>
  <si>
    <t>B12DCKT252</t>
  </si>
  <si>
    <t>Trịnh Thu</t>
  </si>
  <si>
    <t>17/07/94</t>
  </si>
  <si>
    <t>D13CQKT03-B</t>
  </si>
  <si>
    <t>B14DCKT102</t>
  </si>
  <si>
    <t>Phạm Hằng</t>
  </si>
  <si>
    <t>Hải</t>
  </si>
  <si>
    <t>01/01/96</t>
  </si>
  <si>
    <t>D14CQKT02-B</t>
  </si>
  <si>
    <t>B13CCQT055</t>
  </si>
  <si>
    <t>01/04/95</t>
  </si>
  <si>
    <t>B12DCQT230</t>
  </si>
  <si>
    <t>Lê Trung</t>
  </si>
  <si>
    <t>Hiếu</t>
  </si>
  <si>
    <t>09/01/94</t>
  </si>
  <si>
    <t>B13CCQT010</t>
  </si>
  <si>
    <t>Nguyễn Thị Thanh</t>
  </si>
  <si>
    <t>Hòa</t>
  </si>
  <si>
    <t>04/01/94</t>
  </si>
  <si>
    <t>C13CQQT01-B</t>
  </si>
  <si>
    <t>B13CCQT057</t>
  </si>
  <si>
    <t>Hoàng</t>
  </si>
  <si>
    <t>19/10/94</t>
  </si>
  <si>
    <t>B13DCQT013</t>
  </si>
  <si>
    <t>Nguyễn Mạnh</t>
  </si>
  <si>
    <t>Hùng</t>
  </si>
  <si>
    <t>23/08/95</t>
  </si>
  <si>
    <t>B14DCKT045</t>
  </si>
  <si>
    <t>03/11/96</t>
  </si>
  <si>
    <t>B13CCQT015</t>
  </si>
  <si>
    <t>10/03/95</t>
  </si>
  <si>
    <t>B13DCKT177</t>
  </si>
  <si>
    <t>Phan Thanh</t>
  </si>
  <si>
    <t>14/11/95</t>
  </si>
  <si>
    <t>D13CQKT05-B</t>
  </si>
  <si>
    <t>B14DCKT092</t>
  </si>
  <si>
    <t>Nguyễn Tiến</t>
  </si>
  <si>
    <t>Khoa</t>
  </si>
  <si>
    <t>03/10/95</t>
  </si>
  <si>
    <t>B13CCKT084</t>
  </si>
  <si>
    <t>Khương</t>
  </si>
  <si>
    <t>08/11/95</t>
  </si>
  <si>
    <t>C13CQKT02-B</t>
  </si>
  <si>
    <t>B13CCKT085</t>
  </si>
  <si>
    <t>Đoàn Thị Phương</t>
  </si>
  <si>
    <t>Lan</t>
  </si>
  <si>
    <t>21/09/95</t>
  </si>
  <si>
    <t>B14DCKT016</t>
  </si>
  <si>
    <t>Hoàng Diệu</t>
  </si>
  <si>
    <t>12/10/96</t>
  </si>
  <si>
    <t>B13DCKT180</t>
  </si>
  <si>
    <t>25/02/94</t>
  </si>
  <si>
    <t>B13DCQT108</t>
  </si>
  <si>
    <t>Phạm Lê Hương</t>
  </si>
  <si>
    <t>13/12/95</t>
  </si>
  <si>
    <t>D13CQQT03-B</t>
  </si>
  <si>
    <t>B13DCQT064</t>
  </si>
  <si>
    <t>Nguyễn Trà</t>
  </si>
  <si>
    <t>26/11/95</t>
  </si>
  <si>
    <t>D13CQQT02-B</t>
  </si>
  <si>
    <t>B13DCQT110</t>
  </si>
  <si>
    <t>Na</t>
  </si>
  <si>
    <t>20/06/95</t>
  </si>
  <si>
    <t>B14DCKT025</t>
  </si>
  <si>
    <t>Nguyễn Thị Quỳnh</t>
  </si>
  <si>
    <t>Nga</t>
  </si>
  <si>
    <t>06/07/96</t>
  </si>
  <si>
    <t>B13DCKT024</t>
  </si>
  <si>
    <t>Nguyễn Thúy</t>
  </si>
  <si>
    <t>12/03/95</t>
  </si>
  <si>
    <t>D13CQKT01-B</t>
  </si>
  <si>
    <t>B14DCKT024</t>
  </si>
  <si>
    <t>21/04/96</t>
  </si>
  <si>
    <t>B13DCQT021</t>
  </si>
  <si>
    <t>Nguyễn Chính</t>
  </si>
  <si>
    <t>Nghĩa</t>
  </si>
  <si>
    <t>21/01/95</t>
  </si>
  <si>
    <t>B13DCQT069</t>
  </si>
  <si>
    <t>Phan Hồng</t>
  </si>
  <si>
    <t>31/05/95</t>
  </si>
  <si>
    <t>B14DCKT248</t>
  </si>
  <si>
    <t>Lều Kim</t>
  </si>
  <si>
    <t>26/11/96</t>
  </si>
  <si>
    <t>B14CCKT018</t>
  </si>
  <si>
    <t>Đỗ Thị Thanh</t>
  </si>
  <si>
    <t>C14CQKT01-B</t>
  </si>
  <si>
    <t>B14CCKT136</t>
  </si>
  <si>
    <t>Phạm Thị Hậu</t>
  </si>
  <si>
    <t>04/08/96</t>
  </si>
  <si>
    <t>B14DCKT035</t>
  </si>
  <si>
    <t>Nguyễn Thị Diệu</t>
  </si>
  <si>
    <t>20/08/95</t>
  </si>
  <si>
    <t>B14DCKT015</t>
  </si>
  <si>
    <t>Nguyễn Duy</t>
  </si>
  <si>
    <t>Thắng</t>
  </si>
  <si>
    <t>21/11/96</t>
  </si>
  <si>
    <t>B13DCQT028</t>
  </si>
  <si>
    <t>Nguyễn Việt</t>
  </si>
  <si>
    <t>07/01/95</t>
  </si>
  <si>
    <t>B14DCKT002</t>
  </si>
  <si>
    <t>Phùng Thị</t>
  </si>
  <si>
    <t>08/08/96</t>
  </si>
  <si>
    <t>B14DCKT101</t>
  </si>
  <si>
    <t>Dương Nguyên</t>
  </si>
  <si>
    <t>11/01/96</t>
  </si>
  <si>
    <t>B14DCKT105</t>
  </si>
  <si>
    <t>15/06/96</t>
  </si>
  <si>
    <t>B14CCKT021</t>
  </si>
  <si>
    <t>Phạm Thị Lệ</t>
  </si>
  <si>
    <t>01/06/96</t>
  </si>
  <si>
    <t>B13DCKT115</t>
  </si>
  <si>
    <t>Trần Thị Quỳnh</t>
  </si>
  <si>
    <t>B13CCQT037</t>
  </si>
  <si>
    <t>Trần Văn</t>
  </si>
  <si>
    <t>Tú</t>
  </si>
  <si>
    <t>30/06/94</t>
  </si>
  <si>
    <t>B14CCKT114</t>
  </si>
  <si>
    <t>Nguyễn Anh</t>
  </si>
  <si>
    <t>Tuấn</t>
  </si>
  <si>
    <t>29/08/96</t>
  </si>
  <si>
    <t>B13DCQT039</t>
  </si>
  <si>
    <t>Phạm Hoàng</t>
  </si>
  <si>
    <t>Tùng</t>
  </si>
  <si>
    <t>22/08/95</t>
  </si>
  <si>
    <t>B13CCQT039</t>
  </si>
  <si>
    <t>Đinh Thị</t>
  </si>
  <si>
    <t>Tuyến</t>
  </si>
  <si>
    <t>06/01/94</t>
  </si>
  <si>
    <t>B12DCQT052</t>
  </si>
  <si>
    <t>Kiều Tố</t>
  </si>
  <si>
    <t>Uyên</t>
  </si>
  <si>
    <t>15/08/94</t>
  </si>
  <si>
    <t>D12QTDN3</t>
  </si>
  <si>
    <t>B14DCKT091</t>
  </si>
  <si>
    <t>Cao Thanh</t>
  </si>
  <si>
    <t>18/10/96</t>
  </si>
  <si>
    <t>BẢNG ĐIỂM HỌC PHẦN</t>
  </si>
  <si>
    <t>Vắng</t>
  </si>
  <si>
    <t>Hà Nội, ngày 16 tháng 8 năm 2016</t>
  </si>
  <si>
    <t xml:space="preserve">            SỐ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</si>
</sst>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81"/>
  <sheetViews>
    <sheetView tabSelected="1" zoomScaleNormal="100" workbookViewId="0">
      <pane ySplit="4" topLeftCell="A5" activePane="bottomLeft" state="frozen"/>
      <selection activeCell="A6" sqref="A6:XFD6"/>
      <selection pane="bottomLeft" activeCell="L4" sqref="L1:N1048576"/>
    </sheetView>
  </sheetViews>
  <sheetFormatPr defaultColWidth="9" defaultRowHeight="15.75" x14ac:dyDescent="0.25"/>
  <cols>
    <col min="1" max="1" width="0.625" style="1" customWidth="1"/>
    <col min="2" max="2" width="5.25" style="1" customWidth="1"/>
    <col min="3" max="3" width="12" style="1" customWidth="1"/>
    <col min="4" max="4" width="15.375" style="1" customWidth="1"/>
    <col min="5" max="5" width="6.625" style="1" customWidth="1"/>
    <col min="6" max="6" width="7.625" style="1" customWidth="1"/>
    <col min="7" max="7" width="11.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7" style="1" customWidth="1"/>
    <col min="17" max="17" width="6.5" style="1" hidden="1" customWidth="1"/>
    <col min="18" max="18" width="11.875" style="1" hidden="1" customWidth="1"/>
    <col min="19" max="19" width="15.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hidden="1" customHeight="1" x14ac:dyDescent="0.4">
      <c r="H1" s="118" t="s">
        <v>0</v>
      </c>
      <c r="I1" s="118"/>
      <c r="J1" s="118"/>
      <c r="K1" s="118"/>
      <c r="L1" s="118" t="s">
        <v>75</v>
      </c>
      <c r="M1" s="118"/>
      <c r="N1" s="118"/>
      <c r="O1" s="118"/>
      <c r="P1" s="118"/>
      <c r="Q1" s="118"/>
      <c r="R1" s="118"/>
      <c r="S1" s="118"/>
      <c r="T1" s="118"/>
    </row>
    <row r="2" spans="2:38" ht="19.5" customHeight="1" x14ac:dyDescent="0.3">
      <c r="B2" s="119" t="s">
        <v>1</v>
      </c>
      <c r="C2" s="119"/>
      <c r="D2" s="119"/>
      <c r="E2" s="119"/>
      <c r="F2" s="119"/>
      <c r="G2" s="119"/>
      <c r="H2" s="120" t="s">
        <v>236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3"/>
    </row>
    <row r="3" spans="2:38" ht="19.5" customHeight="1" x14ac:dyDescent="0.25">
      <c r="B3" s="121" t="s">
        <v>2</v>
      </c>
      <c r="C3" s="121"/>
      <c r="D3" s="121"/>
      <c r="E3" s="121"/>
      <c r="F3" s="121"/>
      <c r="G3" s="121"/>
      <c r="H3" s="122" t="s">
        <v>51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08" t="s">
        <v>3</v>
      </c>
      <c r="C5" s="108"/>
      <c r="D5" s="123" t="s">
        <v>74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16" t="s">
        <v>76</v>
      </c>
      <c r="P5" s="116"/>
      <c r="Q5" s="116"/>
      <c r="R5" s="116"/>
      <c r="S5" s="116"/>
      <c r="T5" s="116"/>
      <c r="W5" s="67"/>
      <c r="X5" s="97" t="s">
        <v>47</v>
      </c>
      <c r="Y5" s="97" t="s">
        <v>9</v>
      </c>
      <c r="Z5" s="97" t="s">
        <v>46</v>
      </c>
      <c r="AA5" s="97" t="s">
        <v>45</v>
      </c>
      <c r="AB5" s="97"/>
      <c r="AC5" s="97"/>
      <c r="AD5" s="97"/>
      <c r="AE5" s="97" t="s">
        <v>44</v>
      </c>
      <c r="AF5" s="97"/>
      <c r="AG5" s="97" t="s">
        <v>42</v>
      </c>
      <c r="AH5" s="97"/>
      <c r="AI5" s="97" t="s">
        <v>43</v>
      </c>
      <c r="AJ5" s="97"/>
      <c r="AK5" s="97" t="s">
        <v>41</v>
      </c>
      <c r="AL5" s="97"/>
    </row>
    <row r="6" spans="2:38" ht="17.25" customHeight="1" x14ac:dyDescent="0.25">
      <c r="B6" s="107" t="s">
        <v>4</v>
      </c>
      <c r="C6" s="107"/>
      <c r="D6" s="9"/>
      <c r="G6" s="117" t="s">
        <v>77</v>
      </c>
      <c r="H6" s="117"/>
      <c r="I6" s="117"/>
      <c r="J6" s="117"/>
      <c r="K6" s="117"/>
      <c r="L6" s="117"/>
      <c r="M6" s="117"/>
      <c r="N6" s="117"/>
      <c r="O6" s="117" t="s">
        <v>73</v>
      </c>
      <c r="P6" s="117"/>
      <c r="Q6" s="117"/>
      <c r="R6" s="117"/>
      <c r="S6" s="117"/>
      <c r="T6" s="117"/>
      <c r="W6" s="6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</row>
    <row r="8" spans="2:38" ht="31.5" customHeight="1" x14ac:dyDescent="0.25">
      <c r="B8" s="99" t="s">
        <v>5</v>
      </c>
      <c r="C8" s="109" t="s">
        <v>6</v>
      </c>
      <c r="D8" s="111" t="s">
        <v>7</v>
      </c>
      <c r="E8" s="112"/>
      <c r="F8" s="99" t="s">
        <v>8</v>
      </c>
      <c r="G8" s="99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06" t="s">
        <v>14</v>
      </c>
      <c r="M8" s="106" t="s">
        <v>15</v>
      </c>
      <c r="N8" s="106" t="s">
        <v>16</v>
      </c>
      <c r="O8" s="106" t="s">
        <v>17</v>
      </c>
      <c r="P8" s="99" t="s">
        <v>18</v>
      </c>
      <c r="Q8" s="106" t="s">
        <v>19</v>
      </c>
      <c r="R8" s="99" t="s">
        <v>20</v>
      </c>
      <c r="S8" s="99" t="s">
        <v>21</v>
      </c>
      <c r="T8" s="99" t="s">
        <v>22</v>
      </c>
      <c r="W8" s="67"/>
      <c r="X8" s="97"/>
      <c r="Y8" s="97"/>
      <c r="Z8" s="97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100"/>
      <c r="C9" s="110"/>
      <c r="D9" s="113"/>
      <c r="E9" s="114"/>
      <c r="F9" s="100"/>
      <c r="G9" s="100"/>
      <c r="H9" s="115"/>
      <c r="I9" s="115"/>
      <c r="J9" s="115"/>
      <c r="K9" s="115"/>
      <c r="L9" s="106"/>
      <c r="M9" s="106"/>
      <c r="N9" s="106"/>
      <c r="O9" s="106"/>
      <c r="P9" s="101"/>
      <c r="Q9" s="106"/>
      <c r="R9" s="100"/>
      <c r="S9" s="101"/>
      <c r="T9" s="101"/>
      <c r="V9" s="11"/>
      <c r="W9" s="67"/>
      <c r="X9" s="72" t="str">
        <f>+D5</f>
        <v>Luật kinh doanh</v>
      </c>
      <c r="Y9" s="73" t="str">
        <f>+O5</f>
        <v>Nhóm:   BSA1314 - 1</v>
      </c>
      <c r="Z9" s="74">
        <f>+$AI$9+$AK$9+$AG$9</f>
        <v>45</v>
      </c>
      <c r="AA9" s="68">
        <f>COUNTIF($S$10:$S$113,"Khiển trách")</f>
        <v>0</v>
      </c>
      <c r="AB9" s="68">
        <f>COUNTIF($S$10:$S$113,"Cảnh cáo")</f>
        <v>0</v>
      </c>
      <c r="AC9" s="68">
        <f>COUNTIF($S$10:$S$113,"Đình chỉ thi")</f>
        <v>0</v>
      </c>
      <c r="AD9" s="75">
        <f>+($AA$9+$AB$9+$AC$9)/$Z$9*100%</f>
        <v>0</v>
      </c>
      <c r="AE9" s="68">
        <f>SUM(COUNTIF($S$10:$S$111,"Vắng"),COUNTIF($S$10:$S$111,"Vắng có phép"))</f>
        <v>2</v>
      </c>
      <c r="AF9" s="76">
        <f>+$AE$9/$Z$9</f>
        <v>4.4444444444444446E-2</v>
      </c>
      <c r="AG9" s="77">
        <f>COUNTIF($W$10:$W$111,"Thi lại")</f>
        <v>0</v>
      </c>
      <c r="AH9" s="76">
        <f>+$AG$9/$Z$9</f>
        <v>0</v>
      </c>
      <c r="AI9" s="77">
        <f>COUNTIF($W$10:$W$112,"Học lại")</f>
        <v>8</v>
      </c>
      <c r="AJ9" s="76">
        <f>+$AI$9/$Z$9</f>
        <v>0.17777777777777778</v>
      </c>
      <c r="AK9" s="68">
        <f>COUNTIF($W$11:$W$112,"Đạt")</f>
        <v>37</v>
      </c>
      <c r="AL9" s="75">
        <f>+$AK$9/$Z$9</f>
        <v>0.82222222222222219</v>
      </c>
    </row>
    <row r="10" spans="2:38" x14ac:dyDescent="0.25">
      <c r="B10" s="102" t="s">
        <v>28</v>
      </c>
      <c r="C10" s="103"/>
      <c r="D10" s="103"/>
      <c r="E10" s="103"/>
      <c r="F10" s="103"/>
      <c r="G10" s="104"/>
      <c r="H10" s="12">
        <v>10</v>
      </c>
      <c r="I10" s="12">
        <v>10</v>
      </c>
      <c r="J10" s="13"/>
      <c r="K10" s="12">
        <v>10</v>
      </c>
      <c r="L10" s="14"/>
      <c r="M10" s="15"/>
      <c r="N10" s="15"/>
      <c r="O10" s="64">
        <f>100-(H10+I10+J10+K10)</f>
        <v>70</v>
      </c>
      <c r="P10" s="100"/>
      <c r="Q10" s="16"/>
      <c r="R10" s="16"/>
      <c r="S10" s="100"/>
      <c r="T10" s="100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x14ac:dyDescent="0.25">
      <c r="B11" s="17">
        <v>1</v>
      </c>
      <c r="C11" s="18" t="s">
        <v>78</v>
      </c>
      <c r="D11" s="19" t="s">
        <v>79</v>
      </c>
      <c r="E11" s="20" t="s">
        <v>52</v>
      </c>
      <c r="F11" s="21" t="s">
        <v>80</v>
      </c>
      <c r="G11" s="18" t="s">
        <v>81</v>
      </c>
      <c r="H11" s="22">
        <v>9</v>
      </c>
      <c r="I11" s="22">
        <v>6</v>
      </c>
      <c r="J11" s="22" t="s">
        <v>29</v>
      </c>
      <c r="K11" s="22">
        <v>6</v>
      </c>
      <c r="L11" s="23"/>
      <c r="M11" s="23"/>
      <c r="N11" s="23"/>
      <c r="O11" s="24">
        <v>7</v>
      </c>
      <c r="P11" s="25">
        <f>ROUND(SUMPRODUCT(H11:O11,$H$10:$O$10)/100,1)</f>
        <v>7</v>
      </c>
      <c r="Q11" s="26" t="str">
        <f t="shared" ref="Q11:Q55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6" t="str">
        <f t="shared" ref="R11:R55" si="1">IF($P11&lt;4,"Kém",IF(AND($P11&gt;=4,$P11&lt;=5.4),"Trung bình yếu",IF(AND($P11&gt;=5.5,$P11&lt;=6.9),"Trung bình",IF(AND($P11&gt;=7,$P11&lt;=8.4),"Khá",IF(AND($P11&gt;=8.5,$P11&lt;=10),"Giỏi","")))))</f>
        <v>Khá</v>
      </c>
      <c r="S11" s="87" t="str">
        <f>+IF(OR($H11=0,$I11=0,$J11=0,$K11=0),"Không đủ ĐKDT","")</f>
        <v/>
      </c>
      <c r="T11" s="27">
        <v>303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x14ac:dyDescent="0.25">
      <c r="B12" s="29">
        <v>2</v>
      </c>
      <c r="C12" s="30" t="s">
        <v>82</v>
      </c>
      <c r="D12" s="31" t="s">
        <v>83</v>
      </c>
      <c r="E12" s="32" t="s">
        <v>69</v>
      </c>
      <c r="F12" s="33" t="s">
        <v>84</v>
      </c>
      <c r="G12" s="30" t="s">
        <v>85</v>
      </c>
      <c r="H12" s="34">
        <v>0</v>
      </c>
      <c r="I12" s="34">
        <v>0</v>
      </c>
      <c r="J12" s="34" t="s">
        <v>29</v>
      </c>
      <c r="K12" s="34">
        <v>0</v>
      </c>
      <c r="L12" s="35"/>
      <c r="M12" s="35"/>
      <c r="N12" s="35"/>
      <c r="O12" s="36">
        <v>0</v>
      </c>
      <c r="P12" s="37">
        <f>ROUND(SUMPRODUCT(H12:O12,$H$10:$O$10)/100,1)</f>
        <v>0</v>
      </c>
      <c r="Q12" s="38" t="str">
        <f t="shared" si="0"/>
        <v>F</v>
      </c>
      <c r="R12" s="39" t="str">
        <f t="shared" si="1"/>
        <v>Kém</v>
      </c>
      <c r="S12" s="40" t="str">
        <f>+IF(OR($H12=0,$I12=0,$J12=0,$K12=0),"Không đủ ĐKDT","")</f>
        <v>Không đủ ĐKDT</v>
      </c>
      <c r="T12" s="41">
        <v>303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x14ac:dyDescent="0.25">
      <c r="B13" s="29">
        <v>3</v>
      </c>
      <c r="C13" s="30" t="s">
        <v>86</v>
      </c>
      <c r="D13" s="31" t="s">
        <v>87</v>
      </c>
      <c r="E13" s="32" t="s">
        <v>88</v>
      </c>
      <c r="F13" s="33" t="s">
        <v>89</v>
      </c>
      <c r="G13" s="30" t="s">
        <v>90</v>
      </c>
      <c r="H13" s="34">
        <v>9</v>
      </c>
      <c r="I13" s="34">
        <v>6</v>
      </c>
      <c r="J13" s="34" t="s">
        <v>29</v>
      </c>
      <c r="K13" s="34">
        <v>7</v>
      </c>
      <c r="L13" s="42"/>
      <c r="M13" s="42"/>
      <c r="N13" s="42"/>
      <c r="O13" s="36">
        <v>7</v>
      </c>
      <c r="P13" s="37">
        <f>ROUND(SUMPRODUCT(H13:O13,$H$10:$O$10)/100,1)</f>
        <v>7.1</v>
      </c>
      <c r="Q13" s="38" t="str">
        <f t="shared" si="0"/>
        <v>B</v>
      </c>
      <c r="R13" s="39" t="str">
        <f t="shared" si="1"/>
        <v>Khá</v>
      </c>
      <c r="S13" s="40" t="str">
        <f>+IF(OR($H13=0,$I13=0,$J13=0,$K13=0),"Không đủ ĐKDT","")</f>
        <v/>
      </c>
      <c r="T13" s="41">
        <v>303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x14ac:dyDescent="0.25">
      <c r="B14" s="29">
        <v>4</v>
      </c>
      <c r="C14" s="30" t="s">
        <v>91</v>
      </c>
      <c r="D14" s="31" t="s">
        <v>92</v>
      </c>
      <c r="E14" s="32" t="s">
        <v>53</v>
      </c>
      <c r="F14" s="33" t="s">
        <v>93</v>
      </c>
      <c r="G14" s="30" t="s">
        <v>94</v>
      </c>
      <c r="H14" s="34">
        <v>10</v>
      </c>
      <c r="I14" s="34">
        <v>7</v>
      </c>
      <c r="J14" s="34" t="s">
        <v>29</v>
      </c>
      <c r="K14" s="34">
        <v>8</v>
      </c>
      <c r="L14" s="42"/>
      <c r="M14" s="42"/>
      <c r="N14" s="42"/>
      <c r="O14" s="36">
        <v>0</v>
      </c>
      <c r="P14" s="37">
        <f>ROUND(SUMPRODUCT(H14:O14,$H$10:$O$10)/100,1)</f>
        <v>2.5</v>
      </c>
      <c r="Q14" s="38" t="str">
        <f t="shared" si="0"/>
        <v>F</v>
      </c>
      <c r="R14" s="39" t="str">
        <f t="shared" si="1"/>
        <v>Kém</v>
      </c>
      <c r="S14" s="40" t="s">
        <v>237</v>
      </c>
      <c r="T14" s="41">
        <v>303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x14ac:dyDescent="0.25">
      <c r="B15" s="29">
        <v>5</v>
      </c>
      <c r="C15" s="30" t="s">
        <v>95</v>
      </c>
      <c r="D15" s="31" t="s">
        <v>96</v>
      </c>
      <c r="E15" s="32" t="s">
        <v>97</v>
      </c>
      <c r="F15" s="33" t="s">
        <v>98</v>
      </c>
      <c r="G15" s="30" t="s">
        <v>99</v>
      </c>
      <c r="H15" s="34">
        <v>10</v>
      </c>
      <c r="I15" s="34">
        <v>6</v>
      </c>
      <c r="J15" s="34" t="s">
        <v>29</v>
      </c>
      <c r="K15" s="34">
        <v>7</v>
      </c>
      <c r="L15" s="42"/>
      <c r="M15" s="42"/>
      <c r="N15" s="42"/>
      <c r="O15" s="36">
        <v>8</v>
      </c>
      <c r="P15" s="37">
        <f>ROUND(SUMPRODUCT(H15:O15,$H$10:$O$10)/100,1)</f>
        <v>7.9</v>
      </c>
      <c r="Q15" s="38" t="str">
        <f t="shared" si="0"/>
        <v>B</v>
      </c>
      <c r="R15" s="39" t="str">
        <f t="shared" si="1"/>
        <v>Khá</v>
      </c>
      <c r="S15" s="40" t="str">
        <f t="shared" ref="S15:S51" si="2">+IF(OR($H15=0,$I15=0,$J15=0,$K15=0),"Không đủ ĐKDT","")</f>
        <v/>
      </c>
      <c r="T15" s="41">
        <v>303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x14ac:dyDescent="0.25">
      <c r="B16" s="29">
        <v>6</v>
      </c>
      <c r="C16" s="30" t="s">
        <v>100</v>
      </c>
      <c r="D16" s="31" t="s">
        <v>101</v>
      </c>
      <c r="E16" s="32" t="s">
        <v>97</v>
      </c>
      <c r="F16" s="33" t="s">
        <v>102</v>
      </c>
      <c r="G16" s="30" t="s">
        <v>103</v>
      </c>
      <c r="H16" s="34">
        <v>0</v>
      </c>
      <c r="I16" s="34">
        <v>0</v>
      </c>
      <c r="J16" s="34" t="s">
        <v>29</v>
      </c>
      <c r="K16" s="34">
        <v>0</v>
      </c>
      <c r="L16" s="42"/>
      <c r="M16" s="42"/>
      <c r="N16" s="42"/>
      <c r="O16" s="36">
        <v>0</v>
      </c>
      <c r="P16" s="37">
        <f>ROUND(SUMPRODUCT(H16:O16,$H$10:$O$10)/100,1)</f>
        <v>0</v>
      </c>
      <c r="Q16" s="38" t="str">
        <f t="shared" si="0"/>
        <v>F</v>
      </c>
      <c r="R16" s="39" t="str">
        <f t="shared" si="1"/>
        <v>Kém</v>
      </c>
      <c r="S16" s="40" t="str">
        <f t="shared" si="2"/>
        <v>Không đủ ĐKDT</v>
      </c>
      <c r="T16" s="41">
        <v>303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x14ac:dyDescent="0.25">
      <c r="B17" s="29">
        <v>7</v>
      </c>
      <c r="C17" s="30" t="s">
        <v>104</v>
      </c>
      <c r="D17" s="31" t="s">
        <v>105</v>
      </c>
      <c r="E17" s="32" t="s">
        <v>106</v>
      </c>
      <c r="F17" s="33" t="s">
        <v>107</v>
      </c>
      <c r="G17" s="30" t="s">
        <v>108</v>
      </c>
      <c r="H17" s="34">
        <v>10</v>
      </c>
      <c r="I17" s="34">
        <v>7</v>
      </c>
      <c r="J17" s="34" t="s">
        <v>29</v>
      </c>
      <c r="K17" s="34">
        <v>8</v>
      </c>
      <c r="L17" s="42"/>
      <c r="M17" s="42"/>
      <c r="N17" s="42"/>
      <c r="O17" s="36">
        <v>8</v>
      </c>
      <c r="P17" s="37">
        <f>ROUND(SUMPRODUCT(H17:O17,$H$10:$O$10)/100,1)</f>
        <v>8.1</v>
      </c>
      <c r="Q17" s="38" t="str">
        <f t="shared" si="0"/>
        <v>B+</v>
      </c>
      <c r="R17" s="39" t="str">
        <f t="shared" si="1"/>
        <v>Khá</v>
      </c>
      <c r="S17" s="40" t="str">
        <f t="shared" si="2"/>
        <v/>
      </c>
      <c r="T17" s="41">
        <v>303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x14ac:dyDescent="0.25">
      <c r="B18" s="29">
        <v>8</v>
      </c>
      <c r="C18" s="30" t="s">
        <v>109</v>
      </c>
      <c r="D18" s="31" t="s">
        <v>54</v>
      </c>
      <c r="E18" s="32" t="s">
        <v>62</v>
      </c>
      <c r="F18" s="33" t="s">
        <v>110</v>
      </c>
      <c r="G18" s="30" t="s">
        <v>81</v>
      </c>
      <c r="H18" s="34">
        <v>0</v>
      </c>
      <c r="I18" s="34">
        <v>0</v>
      </c>
      <c r="J18" s="34" t="s">
        <v>29</v>
      </c>
      <c r="K18" s="34">
        <v>0</v>
      </c>
      <c r="L18" s="42"/>
      <c r="M18" s="42"/>
      <c r="N18" s="42"/>
      <c r="O18" s="36">
        <v>0</v>
      </c>
      <c r="P18" s="37">
        <f>ROUND(SUMPRODUCT(H18:O18,$H$10:$O$10)/100,1)</f>
        <v>0</v>
      </c>
      <c r="Q18" s="38" t="str">
        <f t="shared" si="0"/>
        <v>F</v>
      </c>
      <c r="R18" s="39" t="str">
        <f t="shared" si="1"/>
        <v>Kém</v>
      </c>
      <c r="S18" s="40" t="str">
        <f t="shared" si="2"/>
        <v>Không đủ ĐKDT</v>
      </c>
      <c r="T18" s="41">
        <v>303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x14ac:dyDescent="0.25">
      <c r="B19" s="29">
        <v>9</v>
      </c>
      <c r="C19" s="30" t="s">
        <v>111</v>
      </c>
      <c r="D19" s="31" t="s">
        <v>112</v>
      </c>
      <c r="E19" s="32" t="s">
        <v>113</v>
      </c>
      <c r="F19" s="33" t="s">
        <v>114</v>
      </c>
      <c r="G19" s="30" t="s">
        <v>94</v>
      </c>
      <c r="H19" s="34">
        <v>9</v>
      </c>
      <c r="I19" s="34">
        <v>6</v>
      </c>
      <c r="J19" s="34" t="s">
        <v>29</v>
      </c>
      <c r="K19" s="34">
        <v>7</v>
      </c>
      <c r="L19" s="42"/>
      <c r="M19" s="42"/>
      <c r="N19" s="42"/>
      <c r="O19" s="36">
        <v>8</v>
      </c>
      <c r="P19" s="37">
        <f>ROUND(SUMPRODUCT(H19:O19,$H$10:$O$10)/100,1)</f>
        <v>7.8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>
        <v>303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x14ac:dyDescent="0.25">
      <c r="B20" s="29">
        <v>10</v>
      </c>
      <c r="C20" s="30" t="s">
        <v>115</v>
      </c>
      <c r="D20" s="31" t="s">
        <v>116</v>
      </c>
      <c r="E20" s="32" t="s">
        <v>117</v>
      </c>
      <c r="F20" s="33" t="s">
        <v>118</v>
      </c>
      <c r="G20" s="30" t="s">
        <v>119</v>
      </c>
      <c r="H20" s="34">
        <v>9</v>
      </c>
      <c r="I20" s="34">
        <v>6</v>
      </c>
      <c r="J20" s="34" t="s">
        <v>29</v>
      </c>
      <c r="K20" s="34">
        <v>7</v>
      </c>
      <c r="L20" s="42"/>
      <c r="M20" s="42"/>
      <c r="N20" s="42"/>
      <c r="O20" s="36">
        <v>6</v>
      </c>
      <c r="P20" s="37">
        <f>ROUND(SUMPRODUCT(H20:O20,$H$10:$O$10)/100,1)</f>
        <v>6.4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>
        <v>303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x14ac:dyDescent="0.25">
      <c r="B21" s="29">
        <v>11</v>
      </c>
      <c r="C21" s="30" t="s">
        <v>120</v>
      </c>
      <c r="D21" s="31" t="s">
        <v>87</v>
      </c>
      <c r="E21" s="32" t="s">
        <v>121</v>
      </c>
      <c r="F21" s="33" t="s">
        <v>122</v>
      </c>
      <c r="G21" s="30" t="s">
        <v>81</v>
      </c>
      <c r="H21" s="34">
        <v>9</v>
      </c>
      <c r="I21" s="34">
        <v>6</v>
      </c>
      <c r="J21" s="34" t="s">
        <v>29</v>
      </c>
      <c r="K21" s="34">
        <v>6</v>
      </c>
      <c r="L21" s="42"/>
      <c r="M21" s="42"/>
      <c r="N21" s="42"/>
      <c r="O21" s="36">
        <v>6.5</v>
      </c>
      <c r="P21" s="37">
        <f>ROUND(SUMPRODUCT(H21:O21,$H$10:$O$10)/100,1)</f>
        <v>6.7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>
        <v>303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x14ac:dyDescent="0.25">
      <c r="B22" s="29">
        <v>12</v>
      </c>
      <c r="C22" s="30" t="s">
        <v>123</v>
      </c>
      <c r="D22" s="31" t="s">
        <v>124</v>
      </c>
      <c r="E22" s="32" t="s">
        <v>125</v>
      </c>
      <c r="F22" s="33" t="s">
        <v>126</v>
      </c>
      <c r="G22" s="30" t="s">
        <v>90</v>
      </c>
      <c r="H22" s="34">
        <v>10</v>
      </c>
      <c r="I22" s="34">
        <v>6</v>
      </c>
      <c r="J22" s="34" t="s">
        <v>29</v>
      </c>
      <c r="K22" s="34">
        <v>8</v>
      </c>
      <c r="L22" s="42"/>
      <c r="M22" s="42"/>
      <c r="N22" s="42"/>
      <c r="O22" s="36">
        <v>6</v>
      </c>
      <c r="P22" s="37">
        <f>ROUND(SUMPRODUCT(H22:O22,$H$10:$O$10)/100,1)</f>
        <v>6.6</v>
      </c>
      <c r="Q22" s="38" t="str">
        <f t="shared" si="0"/>
        <v>C+</v>
      </c>
      <c r="R22" s="39" t="str">
        <f t="shared" si="1"/>
        <v>Trung bình</v>
      </c>
      <c r="S22" s="40" t="str">
        <f t="shared" si="2"/>
        <v/>
      </c>
      <c r="T22" s="41">
        <v>303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x14ac:dyDescent="0.25">
      <c r="B23" s="29">
        <v>13</v>
      </c>
      <c r="C23" s="30" t="s">
        <v>127</v>
      </c>
      <c r="D23" s="31" t="s">
        <v>70</v>
      </c>
      <c r="E23" s="32" t="s">
        <v>58</v>
      </c>
      <c r="F23" s="33" t="s">
        <v>128</v>
      </c>
      <c r="G23" s="30" t="s">
        <v>99</v>
      </c>
      <c r="H23" s="34">
        <v>0</v>
      </c>
      <c r="I23" s="34">
        <v>0</v>
      </c>
      <c r="J23" s="34" t="s">
        <v>29</v>
      </c>
      <c r="K23" s="34">
        <v>0</v>
      </c>
      <c r="L23" s="42"/>
      <c r="M23" s="42"/>
      <c r="N23" s="42"/>
      <c r="O23" s="36">
        <v>0</v>
      </c>
      <c r="P23" s="37">
        <f>ROUND(SUMPRODUCT(H23:O23,$H$10:$O$10)/100,1)</f>
        <v>0</v>
      </c>
      <c r="Q23" s="38" t="str">
        <f t="shared" si="0"/>
        <v>F</v>
      </c>
      <c r="R23" s="39" t="str">
        <f t="shared" si="1"/>
        <v>Kém</v>
      </c>
      <c r="S23" s="40" t="str">
        <f t="shared" si="2"/>
        <v>Không đủ ĐKDT</v>
      </c>
      <c r="T23" s="41">
        <v>303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x14ac:dyDescent="0.25">
      <c r="B24" s="29">
        <v>14</v>
      </c>
      <c r="C24" s="30" t="s">
        <v>129</v>
      </c>
      <c r="D24" s="31" t="s">
        <v>54</v>
      </c>
      <c r="E24" s="32" t="s">
        <v>58</v>
      </c>
      <c r="F24" s="33" t="s">
        <v>130</v>
      </c>
      <c r="G24" s="30" t="s">
        <v>119</v>
      </c>
      <c r="H24" s="34">
        <v>0</v>
      </c>
      <c r="I24" s="34">
        <v>0</v>
      </c>
      <c r="J24" s="34" t="s">
        <v>29</v>
      </c>
      <c r="K24" s="34">
        <v>0</v>
      </c>
      <c r="L24" s="42"/>
      <c r="M24" s="42"/>
      <c r="N24" s="42"/>
      <c r="O24" s="36">
        <v>0</v>
      </c>
      <c r="P24" s="37">
        <f>ROUND(SUMPRODUCT(H24:O24,$H$10:$O$10)/100,1)</f>
        <v>0</v>
      </c>
      <c r="Q24" s="38" t="str">
        <f t="shared" si="0"/>
        <v>F</v>
      </c>
      <c r="R24" s="39" t="str">
        <f t="shared" si="1"/>
        <v>Kém</v>
      </c>
      <c r="S24" s="40" t="str">
        <f t="shared" si="2"/>
        <v>Không đủ ĐKDT</v>
      </c>
      <c r="T24" s="41">
        <v>303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x14ac:dyDescent="0.25">
      <c r="B25" s="29">
        <v>15</v>
      </c>
      <c r="C25" s="30" t="s">
        <v>131</v>
      </c>
      <c r="D25" s="31" t="s">
        <v>132</v>
      </c>
      <c r="E25" s="32" t="s">
        <v>58</v>
      </c>
      <c r="F25" s="33" t="s">
        <v>133</v>
      </c>
      <c r="G25" s="30" t="s">
        <v>134</v>
      </c>
      <c r="H25" s="34">
        <v>9</v>
      </c>
      <c r="I25" s="34">
        <v>7</v>
      </c>
      <c r="J25" s="34" t="s">
        <v>29</v>
      </c>
      <c r="K25" s="34">
        <v>6.5</v>
      </c>
      <c r="L25" s="42"/>
      <c r="M25" s="42"/>
      <c r="N25" s="42"/>
      <c r="O25" s="36">
        <v>6.5</v>
      </c>
      <c r="P25" s="37">
        <f>ROUND(SUMPRODUCT(H25:O25,$H$10:$O$10)/100,1)</f>
        <v>6.8</v>
      </c>
      <c r="Q25" s="38" t="str">
        <f t="shared" si="0"/>
        <v>C+</v>
      </c>
      <c r="R25" s="39" t="str">
        <f t="shared" si="1"/>
        <v>Trung bình</v>
      </c>
      <c r="S25" s="40" t="str">
        <f t="shared" si="2"/>
        <v/>
      </c>
      <c r="T25" s="41">
        <v>303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x14ac:dyDescent="0.25">
      <c r="B26" s="29">
        <v>16</v>
      </c>
      <c r="C26" s="30" t="s">
        <v>135</v>
      </c>
      <c r="D26" s="31" t="s">
        <v>136</v>
      </c>
      <c r="E26" s="32" t="s">
        <v>137</v>
      </c>
      <c r="F26" s="33" t="s">
        <v>138</v>
      </c>
      <c r="G26" s="30" t="s">
        <v>99</v>
      </c>
      <c r="H26" s="34">
        <v>10</v>
      </c>
      <c r="I26" s="34">
        <v>6</v>
      </c>
      <c r="J26" s="34" t="s">
        <v>29</v>
      </c>
      <c r="K26" s="34">
        <v>7</v>
      </c>
      <c r="L26" s="42"/>
      <c r="M26" s="42"/>
      <c r="N26" s="42"/>
      <c r="O26" s="36">
        <v>7</v>
      </c>
      <c r="P26" s="37">
        <f>ROUND(SUMPRODUCT(H26:O26,$H$10:$O$10)/100,1)</f>
        <v>7.2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>
        <v>303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x14ac:dyDescent="0.25">
      <c r="B27" s="29">
        <v>17</v>
      </c>
      <c r="C27" s="30" t="s">
        <v>139</v>
      </c>
      <c r="D27" s="31" t="s">
        <v>132</v>
      </c>
      <c r="E27" s="32" t="s">
        <v>140</v>
      </c>
      <c r="F27" s="33" t="s">
        <v>141</v>
      </c>
      <c r="G27" s="30" t="s">
        <v>142</v>
      </c>
      <c r="H27" s="34">
        <v>9</v>
      </c>
      <c r="I27" s="34">
        <v>7</v>
      </c>
      <c r="J27" s="34" t="s">
        <v>29</v>
      </c>
      <c r="K27" s="34">
        <v>8</v>
      </c>
      <c r="L27" s="42"/>
      <c r="M27" s="42"/>
      <c r="N27" s="42"/>
      <c r="O27" s="36">
        <v>7.5</v>
      </c>
      <c r="P27" s="37">
        <f>ROUND(SUMPRODUCT(H27:O27,$H$10:$O$10)/100,1)</f>
        <v>7.7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>
        <v>303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x14ac:dyDescent="0.25">
      <c r="B28" s="29">
        <v>18</v>
      </c>
      <c r="C28" s="30" t="s">
        <v>143</v>
      </c>
      <c r="D28" s="31" t="s">
        <v>144</v>
      </c>
      <c r="E28" s="32" t="s">
        <v>145</v>
      </c>
      <c r="F28" s="33" t="s">
        <v>146</v>
      </c>
      <c r="G28" s="30" t="s">
        <v>142</v>
      </c>
      <c r="H28" s="34">
        <v>10</v>
      </c>
      <c r="I28" s="34">
        <v>6</v>
      </c>
      <c r="J28" s="34" t="s">
        <v>29</v>
      </c>
      <c r="K28" s="34">
        <v>8</v>
      </c>
      <c r="L28" s="42"/>
      <c r="M28" s="42"/>
      <c r="N28" s="42"/>
      <c r="O28" s="36">
        <v>7</v>
      </c>
      <c r="P28" s="37">
        <f>ROUND(SUMPRODUCT(H28:O28,$H$10:$O$10)/100,1)</f>
        <v>7.3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>
        <v>303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x14ac:dyDescent="0.25">
      <c r="B29" s="29">
        <v>19</v>
      </c>
      <c r="C29" s="30" t="s">
        <v>147</v>
      </c>
      <c r="D29" s="31" t="s">
        <v>148</v>
      </c>
      <c r="E29" s="32" t="s">
        <v>55</v>
      </c>
      <c r="F29" s="33" t="s">
        <v>149</v>
      </c>
      <c r="G29" s="30" t="s">
        <v>108</v>
      </c>
      <c r="H29" s="34">
        <v>10</v>
      </c>
      <c r="I29" s="34">
        <v>7</v>
      </c>
      <c r="J29" s="34" t="s">
        <v>29</v>
      </c>
      <c r="K29" s="34">
        <v>8</v>
      </c>
      <c r="L29" s="42"/>
      <c r="M29" s="42"/>
      <c r="N29" s="42"/>
      <c r="O29" s="36">
        <v>6</v>
      </c>
      <c r="P29" s="37">
        <f>ROUND(SUMPRODUCT(H29:O29,$H$10:$O$10)/100,1)</f>
        <v>6.7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>
        <v>303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x14ac:dyDescent="0.25">
      <c r="B30" s="29">
        <v>20</v>
      </c>
      <c r="C30" s="30" t="s">
        <v>150</v>
      </c>
      <c r="D30" s="31" t="s">
        <v>71</v>
      </c>
      <c r="E30" s="32" t="s">
        <v>55</v>
      </c>
      <c r="F30" s="33" t="s">
        <v>151</v>
      </c>
      <c r="G30" s="30" t="s">
        <v>134</v>
      </c>
      <c r="H30" s="34">
        <v>10</v>
      </c>
      <c r="I30" s="34">
        <v>7</v>
      </c>
      <c r="J30" s="34" t="s">
        <v>29</v>
      </c>
      <c r="K30" s="34">
        <v>7</v>
      </c>
      <c r="L30" s="42"/>
      <c r="M30" s="42"/>
      <c r="N30" s="42"/>
      <c r="O30" s="36">
        <v>7</v>
      </c>
      <c r="P30" s="37">
        <f>ROUND(SUMPRODUCT(H30:O30,$H$10:$O$10)/100,1)</f>
        <v>7.3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>
        <v>303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x14ac:dyDescent="0.25">
      <c r="B31" s="29">
        <v>21</v>
      </c>
      <c r="C31" s="30" t="s">
        <v>152</v>
      </c>
      <c r="D31" s="31" t="s">
        <v>153</v>
      </c>
      <c r="E31" s="32" t="s">
        <v>63</v>
      </c>
      <c r="F31" s="33" t="s">
        <v>154</v>
      </c>
      <c r="G31" s="30" t="s">
        <v>155</v>
      </c>
      <c r="H31" s="34">
        <v>9</v>
      </c>
      <c r="I31" s="34">
        <v>7</v>
      </c>
      <c r="J31" s="34" t="s">
        <v>29</v>
      </c>
      <c r="K31" s="34">
        <v>7</v>
      </c>
      <c r="L31" s="42"/>
      <c r="M31" s="42"/>
      <c r="N31" s="42"/>
      <c r="O31" s="36">
        <v>7</v>
      </c>
      <c r="P31" s="37">
        <f>ROUND(SUMPRODUCT(H31:O31,$H$10:$O$10)/100,1)</f>
        <v>7.2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>
        <v>303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x14ac:dyDescent="0.25">
      <c r="B32" s="29">
        <v>22</v>
      </c>
      <c r="C32" s="30" t="s">
        <v>156</v>
      </c>
      <c r="D32" s="31" t="s">
        <v>157</v>
      </c>
      <c r="E32" s="32" t="s">
        <v>56</v>
      </c>
      <c r="F32" s="33" t="s">
        <v>158</v>
      </c>
      <c r="G32" s="30" t="s">
        <v>159</v>
      </c>
      <c r="H32" s="34">
        <v>9</v>
      </c>
      <c r="I32" s="34">
        <v>6</v>
      </c>
      <c r="J32" s="34" t="s">
        <v>29</v>
      </c>
      <c r="K32" s="34">
        <v>7</v>
      </c>
      <c r="L32" s="42"/>
      <c r="M32" s="42"/>
      <c r="N32" s="42"/>
      <c r="O32" s="36">
        <v>6.5</v>
      </c>
      <c r="P32" s="37">
        <f>ROUND(SUMPRODUCT(H32:O32,$H$10:$O$10)/100,1)</f>
        <v>6.8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>
        <v>303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x14ac:dyDescent="0.25">
      <c r="B33" s="29">
        <v>23</v>
      </c>
      <c r="C33" s="30" t="s">
        <v>160</v>
      </c>
      <c r="D33" s="31" t="s">
        <v>54</v>
      </c>
      <c r="E33" s="32" t="s">
        <v>161</v>
      </c>
      <c r="F33" s="33" t="s">
        <v>162</v>
      </c>
      <c r="G33" s="30" t="s">
        <v>155</v>
      </c>
      <c r="H33" s="34">
        <v>10</v>
      </c>
      <c r="I33" s="34">
        <v>7</v>
      </c>
      <c r="J33" s="34" t="s">
        <v>29</v>
      </c>
      <c r="K33" s="34">
        <v>8</v>
      </c>
      <c r="L33" s="42"/>
      <c r="M33" s="42"/>
      <c r="N33" s="42"/>
      <c r="O33" s="36">
        <v>7</v>
      </c>
      <c r="P33" s="37">
        <f>ROUND(SUMPRODUCT(H33:O33,$H$10:$O$10)/100,1)</f>
        <v>7.4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>
        <v>303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x14ac:dyDescent="0.25">
      <c r="B34" s="29">
        <v>24</v>
      </c>
      <c r="C34" s="30" t="s">
        <v>163</v>
      </c>
      <c r="D34" s="31" t="s">
        <v>164</v>
      </c>
      <c r="E34" s="32" t="s">
        <v>165</v>
      </c>
      <c r="F34" s="33" t="s">
        <v>166</v>
      </c>
      <c r="G34" s="30" t="s">
        <v>99</v>
      </c>
      <c r="H34" s="34">
        <v>10</v>
      </c>
      <c r="I34" s="34">
        <v>7</v>
      </c>
      <c r="J34" s="34" t="s">
        <v>29</v>
      </c>
      <c r="K34" s="34">
        <v>7</v>
      </c>
      <c r="L34" s="42"/>
      <c r="M34" s="42"/>
      <c r="N34" s="42"/>
      <c r="O34" s="36">
        <v>4</v>
      </c>
      <c r="P34" s="37">
        <f>ROUND(SUMPRODUCT(H34:O34,$H$10:$O$10)/100,1)</f>
        <v>5.2</v>
      </c>
      <c r="Q34" s="38" t="str">
        <f t="shared" si="0"/>
        <v>D+</v>
      </c>
      <c r="R34" s="39" t="str">
        <f t="shared" si="1"/>
        <v>Trung bình yếu</v>
      </c>
      <c r="S34" s="40" t="str">
        <f t="shared" si="2"/>
        <v/>
      </c>
      <c r="T34" s="41">
        <v>304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 x14ac:dyDescent="0.25">
      <c r="B35" s="29">
        <v>25</v>
      </c>
      <c r="C35" s="30" t="s">
        <v>167</v>
      </c>
      <c r="D35" s="31" t="s">
        <v>168</v>
      </c>
      <c r="E35" s="32" t="s">
        <v>165</v>
      </c>
      <c r="F35" s="33" t="s">
        <v>169</v>
      </c>
      <c r="G35" s="30" t="s">
        <v>170</v>
      </c>
      <c r="H35" s="34">
        <v>10</v>
      </c>
      <c r="I35" s="34">
        <v>7</v>
      </c>
      <c r="J35" s="34" t="s">
        <v>29</v>
      </c>
      <c r="K35" s="34">
        <v>6.5</v>
      </c>
      <c r="L35" s="42"/>
      <c r="M35" s="42"/>
      <c r="N35" s="42"/>
      <c r="O35" s="36">
        <v>6.5</v>
      </c>
      <c r="P35" s="37">
        <f>ROUND(SUMPRODUCT(H35:O35,$H$10:$O$10)/100,1)</f>
        <v>6.9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>
        <v>304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 x14ac:dyDescent="0.25">
      <c r="B36" s="29">
        <v>26</v>
      </c>
      <c r="C36" s="30" t="s">
        <v>171</v>
      </c>
      <c r="D36" s="31" t="s">
        <v>168</v>
      </c>
      <c r="E36" s="32" t="s">
        <v>165</v>
      </c>
      <c r="F36" s="33" t="s">
        <v>172</v>
      </c>
      <c r="G36" s="30" t="s">
        <v>108</v>
      </c>
      <c r="H36" s="34">
        <v>10</v>
      </c>
      <c r="I36" s="34">
        <v>7</v>
      </c>
      <c r="J36" s="34" t="s">
        <v>29</v>
      </c>
      <c r="K36" s="34">
        <v>7</v>
      </c>
      <c r="L36" s="42"/>
      <c r="M36" s="42"/>
      <c r="N36" s="42"/>
      <c r="O36" s="36">
        <v>4</v>
      </c>
      <c r="P36" s="37">
        <f>ROUND(SUMPRODUCT(H36:O36,$H$10:$O$10)/100,1)</f>
        <v>5.2</v>
      </c>
      <c r="Q36" s="38" t="str">
        <f t="shared" si="0"/>
        <v>D+</v>
      </c>
      <c r="R36" s="39" t="str">
        <f t="shared" si="1"/>
        <v>Trung bình yếu</v>
      </c>
      <c r="S36" s="40" t="str">
        <f t="shared" si="2"/>
        <v/>
      </c>
      <c r="T36" s="41">
        <v>304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 x14ac:dyDescent="0.25">
      <c r="B37" s="29">
        <v>27</v>
      </c>
      <c r="C37" s="30" t="s">
        <v>173</v>
      </c>
      <c r="D37" s="31" t="s">
        <v>174</v>
      </c>
      <c r="E37" s="32" t="s">
        <v>175</v>
      </c>
      <c r="F37" s="33" t="s">
        <v>176</v>
      </c>
      <c r="G37" s="30" t="s">
        <v>90</v>
      </c>
      <c r="H37" s="34">
        <v>9</v>
      </c>
      <c r="I37" s="34">
        <v>6</v>
      </c>
      <c r="J37" s="34" t="s">
        <v>29</v>
      </c>
      <c r="K37" s="34">
        <v>7</v>
      </c>
      <c r="L37" s="42"/>
      <c r="M37" s="42"/>
      <c r="N37" s="42"/>
      <c r="O37" s="36">
        <v>8</v>
      </c>
      <c r="P37" s="37">
        <f>ROUND(SUMPRODUCT(H37:O37,$H$10:$O$10)/100,1)</f>
        <v>7.8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>
        <v>304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 x14ac:dyDescent="0.25">
      <c r="B38" s="29">
        <v>28</v>
      </c>
      <c r="C38" s="30" t="s">
        <v>177</v>
      </c>
      <c r="D38" s="31" t="s">
        <v>178</v>
      </c>
      <c r="E38" s="32" t="s">
        <v>64</v>
      </c>
      <c r="F38" s="33" t="s">
        <v>179</v>
      </c>
      <c r="G38" s="30" t="s">
        <v>159</v>
      </c>
      <c r="H38" s="34">
        <v>10</v>
      </c>
      <c r="I38" s="34">
        <v>7</v>
      </c>
      <c r="J38" s="34" t="s">
        <v>29</v>
      </c>
      <c r="K38" s="34">
        <v>7</v>
      </c>
      <c r="L38" s="42"/>
      <c r="M38" s="42"/>
      <c r="N38" s="42"/>
      <c r="O38" s="36">
        <v>8.5</v>
      </c>
      <c r="P38" s="37">
        <f>ROUND(SUMPRODUCT(H38:O38,$H$10:$O$10)/100,1)</f>
        <v>8.4</v>
      </c>
      <c r="Q38" s="38" t="str">
        <f t="shared" si="0"/>
        <v>B+</v>
      </c>
      <c r="R38" s="39" t="str">
        <f t="shared" si="1"/>
        <v>Khá</v>
      </c>
      <c r="S38" s="40" t="str">
        <f t="shared" si="2"/>
        <v/>
      </c>
      <c r="T38" s="41">
        <v>304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 x14ac:dyDescent="0.25">
      <c r="B39" s="29">
        <v>29</v>
      </c>
      <c r="C39" s="30" t="s">
        <v>180</v>
      </c>
      <c r="D39" s="31" t="s">
        <v>181</v>
      </c>
      <c r="E39" s="32" t="s">
        <v>65</v>
      </c>
      <c r="F39" s="33" t="s">
        <v>182</v>
      </c>
      <c r="G39" s="30" t="s">
        <v>85</v>
      </c>
      <c r="H39" s="34">
        <v>10</v>
      </c>
      <c r="I39" s="34">
        <v>7</v>
      </c>
      <c r="J39" s="34" t="s">
        <v>29</v>
      </c>
      <c r="K39" s="34">
        <v>7</v>
      </c>
      <c r="L39" s="42"/>
      <c r="M39" s="42"/>
      <c r="N39" s="42"/>
      <c r="O39" s="36">
        <v>6</v>
      </c>
      <c r="P39" s="37">
        <f>ROUND(SUMPRODUCT(H39:O39,$H$10:$O$10)/100,1)</f>
        <v>6.6</v>
      </c>
      <c r="Q39" s="38" t="str">
        <f t="shared" si="0"/>
        <v>C+</v>
      </c>
      <c r="R39" s="39" t="str">
        <f t="shared" si="1"/>
        <v>Trung bình</v>
      </c>
      <c r="S39" s="40" t="str">
        <f t="shared" si="2"/>
        <v/>
      </c>
      <c r="T39" s="41">
        <v>304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 x14ac:dyDescent="0.25">
      <c r="B40" s="29">
        <v>30</v>
      </c>
      <c r="C40" s="30" t="s">
        <v>183</v>
      </c>
      <c r="D40" s="31" t="s">
        <v>184</v>
      </c>
      <c r="E40" s="32" t="s">
        <v>60</v>
      </c>
      <c r="F40" s="33" t="s">
        <v>166</v>
      </c>
      <c r="G40" s="30" t="s">
        <v>185</v>
      </c>
      <c r="H40" s="34">
        <v>9</v>
      </c>
      <c r="I40" s="34">
        <v>6</v>
      </c>
      <c r="J40" s="34" t="s">
        <v>29</v>
      </c>
      <c r="K40" s="34">
        <v>6.5</v>
      </c>
      <c r="L40" s="42"/>
      <c r="M40" s="42"/>
      <c r="N40" s="42"/>
      <c r="O40" s="36">
        <v>8.5</v>
      </c>
      <c r="P40" s="37">
        <f>ROUND(SUMPRODUCT(H40:O40,$H$10:$O$10)/100,1)</f>
        <v>8.1</v>
      </c>
      <c r="Q40" s="38" t="str">
        <f t="shared" si="0"/>
        <v>B+</v>
      </c>
      <c r="R40" s="39" t="str">
        <f t="shared" si="1"/>
        <v>Khá</v>
      </c>
      <c r="S40" s="40" t="str">
        <f t="shared" si="2"/>
        <v/>
      </c>
      <c r="T40" s="41">
        <v>304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 x14ac:dyDescent="0.25">
      <c r="B41" s="29">
        <v>31</v>
      </c>
      <c r="C41" s="30" t="s">
        <v>186</v>
      </c>
      <c r="D41" s="31" t="s">
        <v>187</v>
      </c>
      <c r="E41" s="32" t="s">
        <v>60</v>
      </c>
      <c r="F41" s="33" t="s">
        <v>188</v>
      </c>
      <c r="G41" s="30" t="s">
        <v>185</v>
      </c>
      <c r="H41" s="34">
        <v>9</v>
      </c>
      <c r="I41" s="34">
        <v>6</v>
      </c>
      <c r="J41" s="34" t="s">
        <v>29</v>
      </c>
      <c r="K41" s="34">
        <v>6.5</v>
      </c>
      <c r="L41" s="42"/>
      <c r="M41" s="42"/>
      <c r="N41" s="42"/>
      <c r="O41" s="36">
        <v>5.5</v>
      </c>
      <c r="P41" s="37">
        <f>ROUND(SUMPRODUCT(H41:O41,$H$10:$O$10)/100,1)</f>
        <v>6</v>
      </c>
      <c r="Q41" s="38" t="str">
        <f t="shared" si="0"/>
        <v>C</v>
      </c>
      <c r="R41" s="39" t="str">
        <f t="shared" si="1"/>
        <v>Trung bình</v>
      </c>
      <c r="S41" s="40" t="str">
        <f t="shared" si="2"/>
        <v/>
      </c>
      <c r="T41" s="41">
        <v>304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 x14ac:dyDescent="0.25">
      <c r="B42" s="29">
        <v>32</v>
      </c>
      <c r="C42" s="30" t="s">
        <v>189</v>
      </c>
      <c r="D42" s="31" t="s">
        <v>190</v>
      </c>
      <c r="E42" s="32" t="s">
        <v>66</v>
      </c>
      <c r="F42" s="33" t="s">
        <v>191</v>
      </c>
      <c r="G42" s="30" t="s">
        <v>99</v>
      </c>
      <c r="H42" s="34">
        <v>10</v>
      </c>
      <c r="I42" s="34">
        <v>7</v>
      </c>
      <c r="J42" s="34" t="s">
        <v>29</v>
      </c>
      <c r="K42" s="34">
        <v>8</v>
      </c>
      <c r="L42" s="42"/>
      <c r="M42" s="42"/>
      <c r="N42" s="42"/>
      <c r="O42" s="36">
        <v>2</v>
      </c>
      <c r="P42" s="37">
        <f>ROUND(SUMPRODUCT(H42:O42,$H$10:$O$10)/100,1)</f>
        <v>3.9</v>
      </c>
      <c r="Q42" s="38" t="str">
        <f t="shared" si="0"/>
        <v>F</v>
      </c>
      <c r="R42" s="39" t="str">
        <f t="shared" si="1"/>
        <v>Kém</v>
      </c>
      <c r="S42" s="40" t="str">
        <f t="shared" si="2"/>
        <v/>
      </c>
      <c r="T42" s="41">
        <v>304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 x14ac:dyDescent="0.25">
      <c r="B43" s="29">
        <v>33</v>
      </c>
      <c r="C43" s="30" t="s">
        <v>192</v>
      </c>
      <c r="D43" s="31" t="s">
        <v>193</v>
      </c>
      <c r="E43" s="32" t="s">
        <v>194</v>
      </c>
      <c r="F43" s="33" t="s">
        <v>195</v>
      </c>
      <c r="G43" s="30" t="s">
        <v>99</v>
      </c>
      <c r="H43" s="34">
        <v>10</v>
      </c>
      <c r="I43" s="34">
        <v>7</v>
      </c>
      <c r="J43" s="34" t="s">
        <v>29</v>
      </c>
      <c r="K43" s="34">
        <v>7</v>
      </c>
      <c r="L43" s="42"/>
      <c r="M43" s="42"/>
      <c r="N43" s="42"/>
      <c r="O43" s="36">
        <v>6</v>
      </c>
      <c r="P43" s="37">
        <f>ROUND(SUMPRODUCT(H43:O43,$H$10:$O$10)/100,1)</f>
        <v>6.6</v>
      </c>
      <c r="Q43" s="38" t="str">
        <f t="shared" si="0"/>
        <v>C+</v>
      </c>
      <c r="R43" s="39" t="str">
        <f t="shared" si="1"/>
        <v>Trung bình</v>
      </c>
      <c r="S43" s="40" t="str">
        <f t="shared" si="2"/>
        <v/>
      </c>
      <c r="T43" s="41">
        <v>304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 x14ac:dyDescent="0.25">
      <c r="B44" s="29">
        <v>34</v>
      </c>
      <c r="C44" s="30" t="s">
        <v>196</v>
      </c>
      <c r="D44" s="31" t="s">
        <v>197</v>
      </c>
      <c r="E44" s="32" t="s">
        <v>194</v>
      </c>
      <c r="F44" s="33" t="s">
        <v>198</v>
      </c>
      <c r="G44" s="30" t="s">
        <v>90</v>
      </c>
      <c r="H44" s="34">
        <v>10</v>
      </c>
      <c r="I44" s="34">
        <v>7</v>
      </c>
      <c r="J44" s="34" t="s">
        <v>29</v>
      </c>
      <c r="K44" s="34">
        <v>7</v>
      </c>
      <c r="L44" s="42"/>
      <c r="M44" s="42"/>
      <c r="N44" s="42"/>
      <c r="O44" s="36">
        <v>6</v>
      </c>
      <c r="P44" s="37">
        <f>ROUND(SUMPRODUCT(H44:O44,$H$10:$O$10)/100,1)</f>
        <v>6.6</v>
      </c>
      <c r="Q44" s="38" t="str">
        <f t="shared" si="0"/>
        <v>C+</v>
      </c>
      <c r="R44" s="39" t="str">
        <f t="shared" si="1"/>
        <v>Trung bình</v>
      </c>
      <c r="S44" s="40" t="str">
        <f t="shared" si="2"/>
        <v/>
      </c>
      <c r="T44" s="41">
        <v>304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 x14ac:dyDescent="0.25">
      <c r="B45" s="29">
        <v>35</v>
      </c>
      <c r="C45" s="30" t="s">
        <v>199</v>
      </c>
      <c r="D45" s="31" t="s">
        <v>200</v>
      </c>
      <c r="E45" s="32" t="s">
        <v>61</v>
      </c>
      <c r="F45" s="33" t="s">
        <v>201</v>
      </c>
      <c r="G45" s="30" t="s">
        <v>108</v>
      </c>
      <c r="H45" s="34">
        <v>9</v>
      </c>
      <c r="I45" s="34">
        <v>7</v>
      </c>
      <c r="J45" s="34" t="s">
        <v>29</v>
      </c>
      <c r="K45" s="34">
        <v>8</v>
      </c>
      <c r="L45" s="42"/>
      <c r="M45" s="42"/>
      <c r="N45" s="42"/>
      <c r="O45" s="36">
        <v>6</v>
      </c>
      <c r="P45" s="37">
        <f>ROUND(SUMPRODUCT(H45:O45,$H$10:$O$10)/100,1)</f>
        <v>6.6</v>
      </c>
      <c r="Q45" s="38" t="str">
        <f t="shared" si="0"/>
        <v>C+</v>
      </c>
      <c r="R45" s="39" t="str">
        <f t="shared" si="1"/>
        <v>Trung bình</v>
      </c>
      <c r="S45" s="40" t="str">
        <f t="shared" si="2"/>
        <v/>
      </c>
      <c r="T45" s="41">
        <v>304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 x14ac:dyDescent="0.25">
      <c r="B46" s="29">
        <v>36</v>
      </c>
      <c r="C46" s="30" t="s">
        <v>202</v>
      </c>
      <c r="D46" s="31" t="s">
        <v>203</v>
      </c>
      <c r="E46" s="32" t="s">
        <v>57</v>
      </c>
      <c r="F46" s="33" t="s">
        <v>204</v>
      </c>
      <c r="G46" s="30" t="s">
        <v>99</v>
      </c>
      <c r="H46" s="34">
        <v>9</v>
      </c>
      <c r="I46" s="34">
        <v>7</v>
      </c>
      <c r="J46" s="34" t="s">
        <v>29</v>
      </c>
      <c r="K46" s="34">
        <v>7</v>
      </c>
      <c r="L46" s="42"/>
      <c r="M46" s="42"/>
      <c r="N46" s="42"/>
      <c r="O46" s="36">
        <v>4</v>
      </c>
      <c r="P46" s="37">
        <f>ROUND(SUMPRODUCT(H46:O46,$H$10:$O$10)/100,1)</f>
        <v>5.0999999999999996</v>
      </c>
      <c r="Q46" s="38" t="str">
        <f t="shared" si="0"/>
        <v>D+</v>
      </c>
      <c r="R46" s="39" t="str">
        <f t="shared" si="1"/>
        <v>Trung bình yếu</v>
      </c>
      <c r="S46" s="40" t="str">
        <f t="shared" si="2"/>
        <v/>
      </c>
      <c r="T46" s="41">
        <v>304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 x14ac:dyDescent="0.25">
      <c r="B47" s="29">
        <v>37</v>
      </c>
      <c r="C47" s="30" t="s">
        <v>205</v>
      </c>
      <c r="D47" s="31" t="s">
        <v>59</v>
      </c>
      <c r="E47" s="32" t="s">
        <v>57</v>
      </c>
      <c r="F47" s="33" t="s">
        <v>206</v>
      </c>
      <c r="G47" s="30" t="s">
        <v>99</v>
      </c>
      <c r="H47" s="34">
        <v>10</v>
      </c>
      <c r="I47" s="34">
        <v>7</v>
      </c>
      <c r="J47" s="34" t="s">
        <v>29</v>
      </c>
      <c r="K47" s="34">
        <v>6</v>
      </c>
      <c r="L47" s="42"/>
      <c r="M47" s="42"/>
      <c r="N47" s="42"/>
      <c r="O47" s="36">
        <v>5</v>
      </c>
      <c r="P47" s="37">
        <f>ROUND(SUMPRODUCT(H47:O47,$H$10:$O$10)/100,1)</f>
        <v>5.8</v>
      </c>
      <c r="Q47" s="38" t="str">
        <f t="shared" si="0"/>
        <v>C</v>
      </c>
      <c r="R47" s="39" t="str">
        <f t="shared" si="1"/>
        <v>Trung bình</v>
      </c>
      <c r="S47" s="40" t="str">
        <f t="shared" si="2"/>
        <v/>
      </c>
      <c r="T47" s="41">
        <v>304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 x14ac:dyDescent="0.25">
      <c r="B48" s="29">
        <v>38</v>
      </c>
      <c r="C48" s="30" t="s">
        <v>207</v>
      </c>
      <c r="D48" s="31" t="s">
        <v>208</v>
      </c>
      <c r="E48" s="32" t="s">
        <v>57</v>
      </c>
      <c r="F48" s="33" t="s">
        <v>209</v>
      </c>
      <c r="G48" s="30" t="s">
        <v>185</v>
      </c>
      <c r="H48" s="34">
        <v>9</v>
      </c>
      <c r="I48" s="34">
        <v>6</v>
      </c>
      <c r="J48" s="34" t="s">
        <v>29</v>
      </c>
      <c r="K48" s="34">
        <v>6.5</v>
      </c>
      <c r="L48" s="42"/>
      <c r="M48" s="42"/>
      <c r="N48" s="42"/>
      <c r="O48" s="36">
        <v>6</v>
      </c>
      <c r="P48" s="37">
        <f>ROUND(SUMPRODUCT(H48:O48,$H$10:$O$10)/100,1)</f>
        <v>6.4</v>
      </c>
      <c r="Q48" s="38" t="str">
        <f t="shared" si="0"/>
        <v>C</v>
      </c>
      <c r="R48" s="39" t="str">
        <f t="shared" si="1"/>
        <v>Trung bình</v>
      </c>
      <c r="S48" s="40" t="str">
        <f t="shared" si="2"/>
        <v/>
      </c>
      <c r="T48" s="41">
        <v>304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 x14ac:dyDescent="0.25">
      <c r="B49" s="29">
        <v>39</v>
      </c>
      <c r="C49" s="30" t="s">
        <v>210</v>
      </c>
      <c r="D49" s="31" t="s">
        <v>211</v>
      </c>
      <c r="E49" s="32" t="s">
        <v>57</v>
      </c>
      <c r="F49" s="33" t="s">
        <v>67</v>
      </c>
      <c r="G49" s="30" t="s">
        <v>103</v>
      </c>
      <c r="H49" s="34">
        <v>9</v>
      </c>
      <c r="I49" s="34">
        <v>7</v>
      </c>
      <c r="J49" s="34" t="s">
        <v>29</v>
      </c>
      <c r="K49" s="34">
        <v>7</v>
      </c>
      <c r="L49" s="42"/>
      <c r="M49" s="42"/>
      <c r="N49" s="42"/>
      <c r="O49" s="36">
        <v>3.5</v>
      </c>
      <c r="P49" s="37">
        <f>ROUND(SUMPRODUCT(H49:O49,$H$10:$O$10)/100,1)</f>
        <v>4.8</v>
      </c>
      <c r="Q49" s="38" t="str">
        <f t="shared" si="0"/>
        <v>D</v>
      </c>
      <c r="R49" s="39" t="str">
        <f t="shared" si="1"/>
        <v>Trung bình yếu</v>
      </c>
      <c r="S49" s="40" t="str">
        <f t="shared" si="2"/>
        <v/>
      </c>
      <c r="T49" s="41">
        <v>304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 x14ac:dyDescent="0.25">
      <c r="B50" s="29">
        <v>40</v>
      </c>
      <c r="C50" s="30" t="s">
        <v>212</v>
      </c>
      <c r="D50" s="31" t="s">
        <v>213</v>
      </c>
      <c r="E50" s="32" t="s">
        <v>214</v>
      </c>
      <c r="F50" s="33" t="s">
        <v>215</v>
      </c>
      <c r="G50" s="30" t="s">
        <v>119</v>
      </c>
      <c r="H50" s="34">
        <v>9</v>
      </c>
      <c r="I50" s="34">
        <v>6</v>
      </c>
      <c r="J50" s="34" t="s">
        <v>29</v>
      </c>
      <c r="K50" s="34">
        <v>6</v>
      </c>
      <c r="L50" s="42"/>
      <c r="M50" s="42"/>
      <c r="N50" s="42"/>
      <c r="O50" s="36">
        <v>6</v>
      </c>
      <c r="P50" s="37">
        <f>ROUND(SUMPRODUCT(H50:O50,$H$10:$O$10)/100,1)</f>
        <v>6.3</v>
      </c>
      <c r="Q50" s="38" t="str">
        <f t="shared" si="0"/>
        <v>C</v>
      </c>
      <c r="R50" s="39" t="str">
        <f t="shared" si="1"/>
        <v>Trung bình</v>
      </c>
      <c r="S50" s="40" t="str">
        <f t="shared" si="2"/>
        <v/>
      </c>
      <c r="T50" s="41">
        <v>304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 x14ac:dyDescent="0.25">
      <c r="B51" s="29">
        <v>41</v>
      </c>
      <c r="C51" s="30" t="s">
        <v>216</v>
      </c>
      <c r="D51" s="31" t="s">
        <v>217</v>
      </c>
      <c r="E51" s="32" t="s">
        <v>218</v>
      </c>
      <c r="F51" s="33" t="s">
        <v>219</v>
      </c>
      <c r="G51" s="30" t="s">
        <v>185</v>
      </c>
      <c r="H51" s="34">
        <v>10</v>
      </c>
      <c r="I51" s="34">
        <v>7</v>
      </c>
      <c r="J51" s="34" t="s">
        <v>29</v>
      </c>
      <c r="K51" s="34">
        <v>7</v>
      </c>
      <c r="L51" s="42"/>
      <c r="M51" s="42"/>
      <c r="N51" s="42"/>
      <c r="O51" s="36">
        <v>7</v>
      </c>
      <c r="P51" s="37">
        <f>ROUND(SUMPRODUCT(H51:O51,$H$10:$O$10)/100,1)</f>
        <v>7.3</v>
      </c>
      <c r="Q51" s="38" t="str">
        <f t="shared" si="0"/>
        <v>B</v>
      </c>
      <c r="R51" s="39" t="str">
        <f t="shared" si="1"/>
        <v>Khá</v>
      </c>
      <c r="S51" s="40" t="str">
        <f t="shared" si="2"/>
        <v/>
      </c>
      <c r="T51" s="41">
        <v>304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 x14ac:dyDescent="0.25">
      <c r="B52" s="29">
        <v>42</v>
      </c>
      <c r="C52" s="30" t="s">
        <v>220</v>
      </c>
      <c r="D52" s="31" t="s">
        <v>221</v>
      </c>
      <c r="E52" s="32" t="s">
        <v>222</v>
      </c>
      <c r="F52" s="33" t="s">
        <v>223</v>
      </c>
      <c r="G52" s="30" t="s">
        <v>90</v>
      </c>
      <c r="H52" s="34">
        <v>9</v>
      </c>
      <c r="I52" s="34">
        <v>6</v>
      </c>
      <c r="J52" s="34" t="s">
        <v>29</v>
      </c>
      <c r="K52" s="34">
        <v>7</v>
      </c>
      <c r="L52" s="42"/>
      <c r="M52" s="42"/>
      <c r="N52" s="42"/>
      <c r="O52" s="36">
        <v>0</v>
      </c>
      <c r="P52" s="37">
        <f>ROUND(SUMPRODUCT(H52:O52,$H$10:$O$10)/100,1)</f>
        <v>2.2000000000000002</v>
      </c>
      <c r="Q52" s="38" t="str">
        <f t="shared" si="0"/>
        <v>F</v>
      </c>
      <c r="R52" s="39" t="str">
        <f t="shared" si="1"/>
        <v>Kém</v>
      </c>
      <c r="S52" s="40" t="s">
        <v>237</v>
      </c>
      <c r="T52" s="41">
        <v>304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 x14ac:dyDescent="0.25">
      <c r="B53" s="29">
        <v>43</v>
      </c>
      <c r="C53" s="30" t="s">
        <v>224</v>
      </c>
      <c r="D53" s="31" t="s">
        <v>225</v>
      </c>
      <c r="E53" s="32" t="s">
        <v>226</v>
      </c>
      <c r="F53" s="33" t="s">
        <v>227</v>
      </c>
      <c r="G53" s="30" t="s">
        <v>119</v>
      </c>
      <c r="H53" s="34">
        <v>10</v>
      </c>
      <c r="I53" s="34">
        <v>6</v>
      </c>
      <c r="J53" s="34" t="s">
        <v>29</v>
      </c>
      <c r="K53" s="34">
        <v>7</v>
      </c>
      <c r="L53" s="42"/>
      <c r="M53" s="42"/>
      <c r="N53" s="42"/>
      <c r="O53" s="36">
        <v>6</v>
      </c>
      <c r="P53" s="37">
        <f>ROUND(SUMPRODUCT(H53:O53,$H$10:$O$10)/100,1)</f>
        <v>6.5</v>
      </c>
      <c r="Q53" s="38" t="str">
        <f t="shared" si="0"/>
        <v>C+</v>
      </c>
      <c r="R53" s="39" t="str">
        <f t="shared" si="1"/>
        <v>Trung bình</v>
      </c>
      <c r="S53" s="40" t="str">
        <f>+IF(OR($H53=0,$I53=0,$J53=0,$K53=0),"Không đủ ĐKDT","")</f>
        <v/>
      </c>
      <c r="T53" s="41">
        <v>304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 x14ac:dyDescent="0.25">
      <c r="B54" s="29">
        <v>44</v>
      </c>
      <c r="C54" s="30" t="s">
        <v>228</v>
      </c>
      <c r="D54" s="31" t="s">
        <v>229</v>
      </c>
      <c r="E54" s="32" t="s">
        <v>230</v>
      </c>
      <c r="F54" s="33" t="s">
        <v>231</v>
      </c>
      <c r="G54" s="30" t="s">
        <v>232</v>
      </c>
      <c r="H54" s="34">
        <v>10</v>
      </c>
      <c r="I54" s="34">
        <v>7</v>
      </c>
      <c r="J54" s="34" t="s">
        <v>29</v>
      </c>
      <c r="K54" s="34">
        <v>6.5</v>
      </c>
      <c r="L54" s="42"/>
      <c r="M54" s="42"/>
      <c r="N54" s="42"/>
      <c r="O54" s="36">
        <v>4</v>
      </c>
      <c r="P54" s="37">
        <f>ROUND(SUMPRODUCT(H54:O54,$H$10:$O$10)/100,1)</f>
        <v>5.2</v>
      </c>
      <c r="Q54" s="38" t="str">
        <f t="shared" si="0"/>
        <v>D+</v>
      </c>
      <c r="R54" s="39" t="str">
        <f t="shared" si="1"/>
        <v>Trung bình yếu</v>
      </c>
      <c r="S54" s="40" t="str">
        <f>+IF(OR($H54=0,$I54=0,$J54=0,$K54=0),"Không đủ ĐKDT","")</f>
        <v/>
      </c>
      <c r="T54" s="41">
        <v>304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x14ac:dyDescent="0.25">
      <c r="B55" s="29">
        <v>45</v>
      </c>
      <c r="C55" s="30" t="s">
        <v>233</v>
      </c>
      <c r="D55" s="31" t="s">
        <v>234</v>
      </c>
      <c r="E55" s="32" t="s">
        <v>72</v>
      </c>
      <c r="F55" s="33" t="s">
        <v>235</v>
      </c>
      <c r="G55" s="30" t="s">
        <v>108</v>
      </c>
      <c r="H55" s="34">
        <v>10</v>
      </c>
      <c r="I55" s="34">
        <v>7</v>
      </c>
      <c r="J55" s="34" t="s">
        <v>29</v>
      </c>
      <c r="K55" s="34">
        <v>7</v>
      </c>
      <c r="L55" s="42"/>
      <c r="M55" s="42"/>
      <c r="N55" s="42"/>
      <c r="O55" s="36">
        <v>8</v>
      </c>
      <c r="P55" s="37">
        <f>ROUND(SUMPRODUCT(H55:O55,$H$10:$O$10)/100,1)</f>
        <v>8</v>
      </c>
      <c r="Q55" s="38" t="str">
        <f t="shared" si="0"/>
        <v>B+</v>
      </c>
      <c r="R55" s="39" t="str">
        <f t="shared" si="1"/>
        <v>Khá</v>
      </c>
      <c r="S55" s="40" t="str">
        <f>+IF(OR($H55=0,$I55=0,$J55=0,$K55=0),"Không đủ ĐKDT","")</f>
        <v/>
      </c>
      <c r="T55" s="41">
        <v>304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6.5" x14ac:dyDescent="0.25">
      <c r="A56" s="2"/>
      <c r="B56" s="43"/>
      <c r="C56" s="44"/>
      <c r="D56" s="44"/>
      <c r="E56" s="45"/>
      <c r="F56" s="45"/>
      <c r="G56" s="45"/>
      <c r="H56" s="46"/>
      <c r="I56" s="47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</row>
    <row r="57" spans="1:38" ht="16.5" x14ac:dyDescent="0.25">
      <c r="A57" s="2"/>
      <c r="B57" s="105" t="s">
        <v>30</v>
      </c>
      <c r="C57" s="105"/>
      <c r="D57" s="44"/>
      <c r="E57" s="45"/>
      <c r="F57" s="45"/>
      <c r="G57" s="45"/>
      <c r="H57" s="46"/>
      <c r="I57" s="47"/>
      <c r="J57" s="47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</row>
    <row r="58" spans="1:38" x14ac:dyDescent="0.25">
      <c r="A58" s="2"/>
      <c r="B58" s="49" t="s">
        <v>31</v>
      </c>
      <c r="C58" s="49"/>
      <c r="D58" s="50">
        <f>+$Z$9</f>
        <v>45</v>
      </c>
      <c r="E58" s="51" t="s">
        <v>32</v>
      </c>
      <c r="F58" s="94" t="s">
        <v>33</v>
      </c>
      <c r="G58" s="94"/>
      <c r="H58" s="94"/>
      <c r="I58" s="94"/>
      <c r="J58" s="94"/>
      <c r="K58" s="94"/>
      <c r="L58" s="94"/>
      <c r="M58" s="94"/>
      <c r="N58" s="94"/>
      <c r="O58" s="52">
        <f>$Z$9 -COUNTIF($S$10:$S$243,"Vắng") -COUNTIF($S$10:$S$243,"Vắng có phép") - COUNTIF($S$10:$S$243,"Đình chỉ thi") - COUNTIF($S$10:$S$243,"Không đủ ĐKDT")</f>
        <v>38</v>
      </c>
      <c r="P58" s="52"/>
      <c r="Q58" s="52"/>
      <c r="R58" s="53"/>
      <c r="S58" s="54" t="s">
        <v>32</v>
      </c>
      <c r="T58" s="53"/>
      <c r="U58" s="3"/>
    </row>
    <row r="59" spans="1:38" x14ac:dyDescent="0.25">
      <c r="A59" s="2"/>
      <c r="B59" s="49" t="s">
        <v>34</v>
      </c>
      <c r="C59" s="49"/>
      <c r="D59" s="50">
        <f>+$AK$9</f>
        <v>37</v>
      </c>
      <c r="E59" s="51" t="s">
        <v>32</v>
      </c>
      <c r="F59" s="94" t="s">
        <v>35</v>
      </c>
      <c r="G59" s="94"/>
      <c r="H59" s="94"/>
      <c r="I59" s="94"/>
      <c r="J59" s="94"/>
      <c r="K59" s="94"/>
      <c r="L59" s="94"/>
      <c r="M59" s="94"/>
      <c r="N59" s="94"/>
      <c r="O59" s="55">
        <f>COUNTIF($S$10:$S$119,"Vắng")</f>
        <v>2</v>
      </c>
      <c r="P59" s="55"/>
      <c r="Q59" s="55"/>
      <c r="R59" s="56"/>
      <c r="S59" s="54" t="s">
        <v>32</v>
      </c>
      <c r="T59" s="56"/>
      <c r="U59" s="3"/>
    </row>
    <row r="60" spans="1:38" x14ac:dyDescent="0.25">
      <c r="A60" s="2"/>
      <c r="B60" s="49" t="s">
        <v>48</v>
      </c>
      <c r="C60" s="49"/>
      <c r="D60" s="65">
        <f>COUNTIF(W11:W55,"Học lại")</f>
        <v>8</v>
      </c>
      <c r="E60" s="51" t="s">
        <v>32</v>
      </c>
      <c r="F60" s="94" t="s">
        <v>49</v>
      </c>
      <c r="G60" s="94"/>
      <c r="H60" s="94"/>
      <c r="I60" s="94"/>
      <c r="J60" s="94"/>
      <c r="K60" s="94"/>
      <c r="L60" s="94"/>
      <c r="M60" s="94"/>
      <c r="N60" s="94"/>
      <c r="O60" s="52">
        <f>COUNTIF($S$10:$S$119,"Vắng có phép")</f>
        <v>0</v>
      </c>
      <c r="P60" s="52"/>
      <c r="Q60" s="52"/>
      <c r="R60" s="53"/>
      <c r="S60" s="54" t="s">
        <v>32</v>
      </c>
      <c r="T60" s="53"/>
      <c r="U60" s="3"/>
    </row>
    <row r="61" spans="1:38" ht="16.5" x14ac:dyDescent="0.25">
      <c r="A61" s="2"/>
      <c r="B61" s="43"/>
      <c r="C61" s="44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x14ac:dyDescent="0.25">
      <c r="B62" s="84" t="s">
        <v>50</v>
      </c>
      <c r="C62" s="84"/>
      <c r="D62" s="85">
        <f>COUNTIF(W11:W55,"Thi lại")</f>
        <v>0</v>
      </c>
      <c r="E62" s="86" t="s">
        <v>32</v>
      </c>
      <c r="F62" s="3"/>
      <c r="G62" s="3"/>
      <c r="H62" s="3"/>
      <c r="I62" s="3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3"/>
    </row>
    <row r="63" spans="1:38" x14ac:dyDescent="0.25">
      <c r="B63" s="84"/>
      <c r="C63" s="84"/>
      <c r="D63" s="85"/>
      <c r="E63" s="86"/>
      <c r="F63" s="3"/>
      <c r="G63" s="3"/>
      <c r="H63" s="3"/>
      <c r="I63" s="3"/>
      <c r="J63" s="96" t="s">
        <v>238</v>
      </c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3"/>
    </row>
    <row r="64" spans="1:38" x14ac:dyDescent="0.25">
      <c r="A64" s="57"/>
      <c r="B64" s="92" t="s">
        <v>36</v>
      </c>
      <c r="C64" s="92"/>
      <c r="D64" s="92"/>
      <c r="E64" s="92"/>
      <c r="F64" s="92"/>
      <c r="G64" s="92"/>
      <c r="H64" s="92"/>
      <c r="I64" s="58"/>
      <c r="J64" s="93" t="s">
        <v>37</v>
      </c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3"/>
    </row>
    <row r="65" spans="1:38" x14ac:dyDescent="0.25">
      <c r="A65" s="2"/>
      <c r="B65" s="43"/>
      <c r="C65" s="59"/>
      <c r="D65" s="59"/>
      <c r="E65" s="60"/>
      <c r="F65" s="60"/>
      <c r="G65" s="60"/>
      <c r="H65" s="61"/>
      <c r="I65" s="62"/>
      <c r="J65" s="6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8" s="2" customFormat="1" x14ac:dyDescent="0.25">
      <c r="B66" s="92" t="s">
        <v>38</v>
      </c>
      <c r="C66" s="92"/>
      <c r="D66" s="98" t="s">
        <v>239</v>
      </c>
      <c r="E66" s="98"/>
      <c r="F66" s="98"/>
      <c r="G66" s="98"/>
      <c r="H66" s="98"/>
      <c r="I66" s="62"/>
      <c r="J66" s="62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x14ac:dyDescent="0.25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idden="1" x14ac:dyDescent="0.25">
      <c r="A74" s="1"/>
      <c r="B74" s="89" t="s">
        <v>40</v>
      </c>
      <c r="C74" s="89"/>
      <c r="D74" s="89"/>
      <c r="E74" s="89"/>
      <c r="F74" s="89"/>
      <c r="G74" s="89"/>
      <c r="H74" s="89"/>
      <c r="I74" s="58"/>
      <c r="J74" s="93" t="s">
        <v>37</v>
      </c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idden="1" x14ac:dyDescent="0.25">
      <c r="A75" s="1"/>
      <c r="B75" s="89" t="s">
        <v>38</v>
      </c>
      <c r="C75" s="89"/>
      <c r="D75" s="91" t="s">
        <v>68</v>
      </c>
      <c r="E75" s="91"/>
      <c r="F75" s="91"/>
      <c r="G75" s="91"/>
      <c r="H75" s="91"/>
      <c r="I75" s="62"/>
      <c r="J75" s="62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idden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hidden="1" x14ac:dyDescent="0.25"/>
    <row r="78" spans="1:38" ht="2.25" hidden="1" customHeight="1" x14ac:dyDescent="0.25"/>
    <row r="79" spans="1:38" hidden="1" x14ac:dyDescent="0.25"/>
    <row r="80" spans="1:38" hidden="1" x14ac:dyDescent="0.25">
      <c r="B80" s="90"/>
      <c r="C80" s="90"/>
      <c r="D80" s="90"/>
      <c r="E80" s="90"/>
      <c r="F80" s="90"/>
      <c r="G80" s="90"/>
      <c r="H80" s="90"/>
      <c r="I80" s="90"/>
      <c r="J80" s="95" t="s">
        <v>39</v>
      </c>
      <c r="K80" s="95"/>
      <c r="L80" s="95"/>
      <c r="M80" s="95"/>
      <c r="N80" s="95"/>
      <c r="O80" s="95"/>
      <c r="P80" s="95"/>
      <c r="Q80" s="95"/>
      <c r="R80" s="95"/>
      <c r="S80" s="95"/>
      <c r="T80" s="95"/>
    </row>
    <row r="81" hidden="1" x14ac:dyDescent="0.25"/>
  </sheetData>
  <sheetProtection formatCells="0" formatColumns="0" formatRows="0" insertColumns="0" insertRows="0" insertHyperlinks="0" deleteColumns="0" deleteRows="0" sort="0" autoFilter="0" pivotTables="0"/>
  <autoFilter ref="A9:AL55">
    <filterColumn colId="3" showButton="0"/>
    <filterColumn colId="19">
      <filters>
        <filter val="304"/>
      </filters>
    </filterColumn>
  </autoFilter>
  <sortState ref="B11:T55">
    <sortCondition ref="B11:B55"/>
  </sortState>
  <mergeCells count="51">
    <mergeCell ref="F58:N58"/>
    <mergeCell ref="F59:N59"/>
    <mergeCell ref="L8:L9"/>
    <mergeCell ref="H8:H9"/>
    <mergeCell ref="D5:N5"/>
    <mergeCell ref="G6:N6"/>
    <mergeCell ref="O5:T5"/>
    <mergeCell ref="O6:T6"/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66:C66"/>
    <mergeCell ref="D66:H66"/>
    <mergeCell ref="R8:R9"/>
    <mergeCell ref="S8:S10"/>
    <mergeCell ref="T8:T10"/>
    <mergeCell ref="B10:G10"/>
    <mergeCell ref="B57:C57"/>
    <mergeCell ref="M8:M9"/>
    <mergeCell ref="N8:N9"/>
    <mergeCell ref="O8:O9"/>
    <mergeCell ref="P8:P10"/>
    <mergeCell ref="Q8:Q9"/>
    <mergeCell ref="G8:G9"/>
    <mergeCell ref="J62:T62"/>
    <mergeCell ref="B64:H64"/>
    <mergeCell ref="J64:T64"/>
    <mergeCell ref="F60:N60"/>
    <mergeCell ref="J80:T80"/>
    <mergeCell ref="J74:T74"/>
    <mergeCell ref="J63:T63"/>
  </mergeCells>
  <conditionalFormatting sqref="H11:O11">
    <cfRule type="cellIs" dxfId="3" priority="13" operator="greaterThan">
      <formula>10</formula>
    </cfRule>
  </conditionalFormatting>
  <conditionalFormatting sqref="H12:O55">
    <cfRule type="cellIs" dxfId="2" priority="3" operator="greaterThan">
      <formula>10</formula>
    </cfRule>
  </conditionalFormatting>
  <conditionalFormatting sqref="C56:C1048576 C1:C11">
    <cfRule type="duplicateValues" dxfId="1" priority="17"/>
  </conditionalFormatting>
  <conditionalFormatting sqref="C12:C55">
    <cfRule type="duplicateValues" dxfId="0" priority="25"/>
  </conditionalFormatting>
  <dataValidations count="1">
    <dataValidation allowBlank="1" showInputMessage="1" showErrorMessage="1" errorTitle="Không xóa dữ liệu" error="Không xóa dữ liệu" prompt="Không xóa dữ liệu" sqref="D60 X3:AL9 W11:W5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2016-08-16T04:44:25Z</cp:lastPrinted>
  <dcterms:created xsi:type="dcterms:W3CDTF">2015-04-17T02:48:53Z</dcterms:created>
  <dcterms:modified xsi:type="dcterms:W3CDTF">2016-08-18T06:21:44Z</dcterms:modified>
</cp:coreProperties>
</file>