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KTCB" sheetId="1" r:id="rId1"/>
    <sheet name="KTTC-3" sheetId="2" r:id="rId2"/>
    <sheet name="T&amp;KTT" sheetId="3" r:id="rId3"/>
    <sheet name="KTQT" sheetId="5" r:id="rId4"/>
    <sheet name="ktqt1" sheetId="6" r:id="rId5"/>
    <sheet name="NLKT" sheetId="7" r:id="rId6"/>
  </sheets>
  <definedNames>
    <definedName name="_xlnm._FilterDatabase" localSheetId="0" hidden="1">KTCB!$A$9:$AL$38</definedName>
    <definedName name="_xlnm._FilterDatabase" localSheetId="5" hidden="1">NLKT!$A$10:$AL$58</definedName>
    <definedName name="_xlnm.Print_Titles" localSheetId="0">KTCB!$5:$10</definedName>
    <definedName name="_xlnm.Print_Titles" localSheetId="5">NLKT!$5:$10</definedName>
  </definedNames>
  <calcPr calcId="124519"/>
</workbook>
</file>

<file path=xl/calcChain.xml><?xml version="1.0" encoding="utf-8"?>
<calcChain xmlns="http://schemas.openxmlformats.org/spreadsheetml/2006/main">
  <c r="K37" i="1"/>
  <c r="K36"/>
  <c r="K35"/>
  <c r="K34"/>
  <c r="K33"/>
  <c r="K31"/>
  <c r="K29"/>
  <c r="K26"/>
  <c r="K25"/>
  <c r="K24"/>
  <c r="K23"/>
  <c r="K22"/>
  <c r="K20"/>
  <c r="K19"/>
  <c r="K18"/>
  <c r="K17"/>
  <c r="K16"/>
  <c r="K14"/>
  <c r="K13"/>
  <c r="K11"/>
  <c r="S58" i="7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5"/>
  <c r="S24"/>
  <c r="S23"/>
  <c r="S22"/>
  <c r="S21"/>
  <c r="S20"/>
  <c r="S19"/>
  <c r="S17"/>
  <c r="S16"/>
  <c r="S15"/>
  <c r="S14"/>
  <c r="S13"/>
  <c r="S12"/>
  <c r="S11"/>
  <c r="O10"/>
  <c r="AE9"/>
  <c r="AC9"/>
  <c r="AB9"/>
  <c r="AA9"/>
  <c r="Y9"/>
  <c r="X9"/>
  <c r="S25" i="6"/>
  <c r="S24"/>
  <c r="S23"/>
  <c r="S22"/>
  <c r="S20"/>
  <c r="S19"/>
  <c r="S18"/>
  <c r="S17"/>
  <c r="S16"/>
  <c r="S15"/>
  <c r="S14"/>
  <c r="S13"/>
  <c r="S11"/>
  <c r="O10"/>
  <c r="AE9"/>
  <c r="AC9"/>
  <c r="AB9"/>
  <c r="AA9"/>
  <c r="Y9"/>
  <c r="X9"/>
  <c r="S25" i="5"/>
  <c r="S24"/>
  <c r="S23"/>
  <c r="S21"/>
  <c r="S20"/>
  <c r="S19"/>
  <c r="S17"/>
  <c r="S16"/>
  <c r="S14"/>
  <c r="S12"/>
  <c r="S11"/>
  <c r="O10"/>
  <c r="AE9"/>
  <c r="AC9"/>
  <c r="AB9"/>
  <c r="AA9"/>
  <c r="Y9"/>
  <c r="X9"/>
  <c r="S16" i="3"/>
  <c r="S15"/>
  <c r="S14"/>
  <c r="S13"/>
  <c r="S12"/>
  <c r="S11"/>
  <c r="O10"/>
  <c r="AE9"/>
  <c r="AC9"/>
  <c r="AB9"/>
  <c r="AA9"/>
  <c r="Y9"/>
  <c r="X9"/>
  <c r="T11" i="2"/>
  <c r="P10"/>
  <c r="AF9"/>
  <c r="AD9"/>
  <c r="AC9"/>
  <c r="AB9"/>
  <c r="Z9"/>
  <c r="Y9"/>
  <c r="S13" i="1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12"/>
  <c r="S11"/>
  <c r="O63" i="7" l="1"/>
  <c r="O62"/>
  <c r="P11"/>
  <c r="W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O30" i="6"/>
  <c r="O29"/>
  <c r="P11"/>
  <c r="P12"/>
  <c r="P13"/>
  <c r="P14"/>
  <c r="P15"/>
  <c r="P16"/>
  <c r="P17"/>
  <c r="P18"/>
  <c r="W11" s="1"/>
  <c r="P19"/>
  <c r="P20"/>
  <c r="P21"/>
  <c r="P22"/>
  <c r="P23"/>
  <c r="P24"/>
  <c r="P25"/>
  <c r="O30" i="5"/>
  <c r="O29"/>
  <c r="P11"/>
  <c r="W11"/>
  <c r="P12"/>
  <c r="P13"/>
  <c r="P14"/>
  <c r="P15"/>
  <c r="P16"/>
  <c r="P17"/>
  <c r="P18"/>
  <c r="P19"/>
  <c r="P20"/>
  <c r="P21"/>
  <c r="P22"/>
  <c r="P23"/>
  <c r="P24"/>
  <c r="P25"/>
  <c r="O21" i="3"/>
  <c r="O20"/>
  <c r="P11"/>
  <c r="W11"/>
  <c r="P12"/>
  <c r="P13"/>
  <c r="P14"/>
  <c r="P15"/>
  <c r="P16"/>
  <c r="P16" i="2"/>
  <c r="P15"/>
  <c r="Q11"/>
  <c r="X11"/>
  <c r="O10" i="1"/>
  <c r="R58" i="7" l="1"/>
  <c r="Q58"/>
  <c r="R57"/>
  <c r="Q57"/>
  <c r="R56"/>
  <c r="Q56"/>
  <c r="R55"/>
  <c r="Q55"/>
  <c r="R54"/>
  <c r="Q54"/>
  <c r="R53"/>
  <c r="Q53"/>
  <c r="R52"/>
  <c r="Q52"/>
  <c r="R51"/>
  <c r="Q51"/>
  <c r="R50"/>
  <c r="Q50"/>
  <c r="R49"/>
  <c r="Q49"/>
  <c r="R48"/>
  <c r="Q48"/>
  <c r="R47"/>
  <c r="Q47"/>
  <c r="R46"/>
  <c r="Q46"/>
  <c r="R45"/>
  <c r="Q45"/>
  <c r="R44"/>
  <c r="Q44"/>
  <c r="R43"/>
  <c r="Q43"/>
  <c r="R42"/>
  <c r="Q42"/>
  <c r="R41"/>
  <c r="Q41"/>
  <c r="R40"/>
  <c r="Q40"/>
  <c r="R39"/>
  <c r="Q39"/>
  <c r="R38"/>
  <c r="Q38"/>
  <c r="R37"/>
  <c r="Q37"/>
  <c r="R36"/>
  <c r="Q36"/>
  <c r="R35"/>
  <c r="Q35"/>
  <c r="R34"/>
  <c r="Q34"/>
  <c r="R33"/>
  <c r="Q33"/>
  <c r="R32"/>
  <c r="Q32"/>
  <c r="R31"/>
  <c r="Q31"/>
  <c r="R30"/>
  <c r="Q30"/>
  <c r="R29"/>
  <c r="Q29"/>
  <c r="R28"/>
  <c r="Q28"/>
  <c r="R27"/>
  <c r="Q27"/>
  <c r="R26"/>
  <c r="Q26"/>
  <c r="R25"/>
  <c r="Q25"/>
  <c r="R24"/>
  <c r="Q24"/>
  <c r="R23"/>
  <c r="Q23"/>
  <c r="R22"/>
  <c r="Q22"/>
  <c r="R21"/>
  <c r="Q21"/>
  <c r="R20"/>
  <c r="Q20"/>
  <c r="R19"/>
  <c r="Q19"/>
  <c r="R18"/>
  <c r="Q18"/>
  <c r="R17"/>
  <c r="Q17"/>
  <c r="R16"/>
  <c r="Q16"/>
  <c r="R15"/>
  <c r="Q15"/>
  <c r="R14"/>
  <c r="Q14"/>
  <c r="R13"/>
  <c r="Q13"/>
  <c r="R12"/>
  <c r="Q12"/>
  <c r="R11"/>
  <c r="Q11"/>
  <c r="W58"/>
  <c r="W57"/>
  <c r="W56"/>
  <c r="W55"/>
  <c r="W54"/>
  <c r="W53"/>
  <c r="W52"/>
  <c r="W51"/>
  <c r="W50"/>
  <c r="W49"/>
  <c r="W48"/>
  <c r="W47"/>
  <c r="W46"/>
  <c r="W45"/>
  <c r="W44"/>
  <c r="W43"/>
  <c r="W42"/>
  <c r="W4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D65" s="1"/>
  <c r="R25" i="6"/>
  <c r="Q25"/>
  <c r="R24"/>
  <c r="Q24"/>
  <c r="R23"/>
  <c r="Q23"/>
  <c r="R22"/>
  <c r="Q22"/>
  <c r="R21"/>
  <c r="Q21"/>
  <c r="R20"/>
  <c r="Q20"/>
  <c r="R19"/>
  <c r="Q19"/>
  <c r="R18"/>
  <c r="Q18"/>
  <c r="R17"/>
  <c r="Q17"/>
  <c r="R16"/>
  <c r="Q16"/>
  <c r="R15"/>
  <c r="Q15"/>
  <c r="R14"/>
  <c r="Q14"/>
  <c r="R13"/>
  <c r="Q13"/>
  <c r="R12"/>
  <c r="Q12"/>
  <c r="R11"/>
  <c r="Q11"/>
  <c r="W25"/>
  <c r="W24"/>
  <c r="W23"/>
  <c r="W22"/>
  <c r="W21"/>
  <c r="W20"/>
  <c r="W19"/>
  <c r="W18"/>
  <c r="W17"/>
  <c r="W16"/>
  <c r="W15"/>
  <c r="W14"/>
  <c r="W13"/>
  <c r="W12"/>
  <c r="D32" s="1"/>
  <c r="R25" i="5"/>
  <c r="Q25"/>
  <c r="R24"/>
  <c r="Q24"/>
  <c r="R23"/>
  <c r="Q23"/>
  <c r="R22"/>
  <c r="Q22"/>
  <c r="R21"/>
  <c r="Q21"/>
  <c r="R20"/>
  <c r="Q20"/>
  <c r="R19"/>
  <c r="Q19"/>
  <c r="R18"/>
  <c r="Q18"/>
  <c r="R17"/>
  <c r="Q17"/>
  <c r="R16"/>
  <c r="Q16"/>
  <c r="R15"/>
  <c r="Q15"/>
  <c r="R14"/>
  <c r="Q14"/>
  <c r="R13"/>
  <c r="Q13"/>
  <c r="R12"/>
  <c r="Q12"/>
  <c r="R11"/>
  <c r="Q11"/>
  <c r="W25"/>
  <c r="W24"/>
  <c r="W23"/>
  <c r="W22"/>
  <c r="W21"/>
  <c r="W20"/>
  <c r="W19"/>
  <c r="W18"/>
  <c r="W17"/>
  <c r="W16"/>
  <c r="W15"/>
  <c r="W14"/>
  <c r="W13"/>
  <c r="W12"/>
  <c r="D32" s="1"/>
  <c r="R16" i="3"/>
  <c r="Q16"/>
  <c r="R15"/>
  <c r="Q15"/>
  <c r="R14"/>
  <c r="Q14"/>
  <c r="R13"/>
  <c r="Q13"/>
  <c r="R12"/>
  <c r="Q12"/>
  <c r="R11"/>
  <c r="Q11"/>
  <c r="W16"/>
  <c r="W15"/>
  <c r="W14"/>
  <c r="W13"/>
  <c r="W12"/>
  <c r="D23" s="1"/>
  <c r="S11" i="2"/>
  <c r="R11"/>
  <c r="D18"/>
  <c r="P14" i="1"/>
  <c r="P16"/>
  <c r="P18"/>
  <c r="P20"/>
  <c r="P22"/>
  <c r="P24"/>
  <c r="P26"/>
  <c r="P28"/>
  <c r="P30"/>
  <c r="P32"/>
  <c r="P34"/>
  <c r="P36"/>
  <c r="P38"/>
  <c r="P11"/>
  <c r="P13"/>
  <c r="P15"/>
  <c r="P17"/>
  <c r="P19"/>
  <c r="P21"/>
  <c r="P23"/>
  <c r="P25"/>
  <c r="P27"/>
  <c r="P29"/>
  <c r="P31"/>
  <c r="P33"/>
  <c r="P35"/>
  <c r="P37"/>
  <c r="P12"/>
  <c r="Y9"/>
  <c r="X9"/>
  <c r="AG9" i="7" l="1"/>
  <c r="AI9"/>
  <c r="AK9"/>
  <c r="D63"/>
  <c r="AG9" i="6"/>
  <c r="AI9"/>
  <c r="AK9"/>
  <c r="D30"/>
  <c r="AG9" i="5"/>
  <c r="AI9"/>
  <c r="AK9"/>
  <c r="D30"/>
  <c r="AG9" i="3"/>
  <c r="AI9"/>
  <c r="AK9"/>
  <c r="D21"/>
  <c r="AH9" i="2"/>
  <c r="AJ9"/>
  <c r="AL9"/>
  <c r="D16"/>
  <c r="R35" i="1"/>
  <c r="W35"/>
  <c r="Q35"/>
  <c r="R31"/>
  <c r="W31"/>
  <c r="Q31"/>
  <c r="R27"/>
  <c r="W27"/>
  <c r="Q27"/>
  <c r="R23"/>
  <c r="W23"/>
  <c r="Q23"/>
  <c r="R19"/>
  <c r="W19"/>
  <c r="Q19"/>
  <c r="R15"/>
  <c r="W15"/>
  <c r="Q15"/>
  <c r="W11"/>
  <c r="Q11"/>
  <c r="R11"/>
  <c r="R38"/>
  <c r="Q38"/>
  <c r="W38"/>
  <c r="R34"/>
  <c r="Q34"/>
  <c r="W34"/>
  <c r="R30"/>
  <c r="Q30"/>
  <c r="W30"/>
  <c r="R26"/>
  <c r="Q26"/>
  <c r="W26"/>
  <c r="R22"/>
  <c r="Q22"/>
  <c r="W22"/>
  <c r="R18"/>
  <c r="Q18"/>
  <c r="W18"/>
  <c r="R14"/>
  <c r="Q14"/>
  <c r="W14"/>
  <c r="W12"/>
  <c r="Q12"/>
  <c r="R12"/>
  <c r="R37"/>
  <c r="W37"/>
  <c r="Q37"/>
  <c r="R33"/>
  <c r="W33"/>
  <c r="Q33"/>
  <c r="R29"/>
  <c r="W29"/>
  <c r="Q29"/>
  <c r="R25"/>
  <c r="W25"/>
  <c r="Q25"/>
  <c r="R21"/>
  <c r="W21"/>
  <c r="Q21"/>
  <c r="R17"/>
  <c r="W17"/>
  <c r="Q17"/>
  <c r="R13"/>
  <c r="W13"/>
  <c r="Q13"/>
  <c r="R36"/>
  <c r="Q36"/>
  <c r="W36"/>
  <c r="R32"/>
  <c r="Q32"/>
  <c r="W32"/>
  <c r="R28"/>
  <c r="Q28"/>
  <c r="W28"/>
  <c r="R24"/>
  <c r="Q24"/>
  <c r="W24"/>
  <c r="R20"/>
  <c r="Q20"/>
  <c r="W20"/>
  <c r="R16"/>
  <c r="Q16"/>
  <c r="W16"/>
  <c r="AE9"/>
  <c r="O42"/>
  <c r="O43"/>
  <c r="AC9"/>
  <c r="AA9"/>
  <c r="AB9"/>
  <c r="D62" i="7" l="1"/>
  <c r="Z9"/>
  <c r="AH9"/>
  <c r="D29" i="6"/>
  <c r="Z9"/>
  <c r="AH9"/>
  <c r="D29" i="5"/>
  <c r="Z9"/>
  <c r="AH9"/>
  <c r="D20" i="3"/>
  <c r="Z9"/>
  <c r="AH9"/>
  <c r="D15" i="2"/>
  <c r="AA9"/>
  <c r="AI9"/>
  <c r="AK9" i="1"/>
  <c r="D42" s="1"/>
  <c r="D45"/>
  <c r="D43"/>
  <c r="AI9"/>
  <c r="AG9"/>
  <c r="O61" i="7" l="1"/>
  <c r="D61"/>
  <c r="AD9"/>
  <c r="AF9"/>
  <c r="AJ9"/>
  <c r="AL9"/>
  <c r="O28" i="6"/>
  <c r="D28"/>
  <c r="AD9"/>
  <c r="AF9"/>
  <c r="AJ9"/>
  <c r="AL9"/>
  <c r="O28" i="5"/>
  <c r="D28"/>
  <c r="AD9"/>
  <c r="AF9"/>
  <c r="AJ9"/>
  <c r="AL9"/>
  <c r="O19" i="3"/>
  <c r="D19"/>
  <c r="AD9"/>
  <c r="AF9"/>
  <c r="AJ9"/>
  <c r="AL9"/>
  <c r="P14" i="2"/>
  <c r="D14"/>
  <c r="AE9"/>
  <c r="AG9"/>
  <c r="AK9"/>
  <c r="AM9"/>
  <c r="Z9" i="1"/>
  <c r="AJ9" l="1"/>
  <c r="O41"/>
  <c r="D41"/>
  <c r="AF9"/>
  <c r="AL9"/>
  <c r="AD9"/>
  <c r="AH9"/>
</calcChain>
</file>

<file path=xl/sharedStrings.xml><?xml version="1.0" encoding="utf-8"?>
<sst xmlns="http://schemas.openxmlformats.org/spreadsheetml/2006/main" count="1205" uniqueCount="465">
  <si>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</si>
  <si>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</si>
  <si>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</si>
  <si>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</si>
  <si>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</si>
  <si>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</si>
  <si>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</si>
  <si>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</si>
  <si>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</si>
  <si>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</si>
  <si>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</si>
  <si>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</si>
  <si>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</si>
  <si>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</si>
  <si>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</si>
  <si>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</si>
  <si>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</si>
  <si>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</si>
  <si>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</si>
  <si>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</si>
  <si>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</si>
  <si>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</si>
  <si>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</si>
  <si>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</si>
  <si>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</si>
  <si>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</si>
  <si>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</si>
  <si>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</si>
  <si>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</si>
  <si>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</si>
  <si>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</si>
  <si>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</si>
  <si>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</si>
  <si>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</si>
  <si>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</si>
  <si>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</si>
  <si>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</si>
  <si>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</si>
  <si>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</si>
  <si>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</si>
  <si>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</si>
  <si>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</si>
  <si>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</si>
  <si>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</si>
  <si>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</si>
  <si>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</si>
  <si>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</si>
  <si>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</si>
  <si>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</si>
  <si>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</si>
  <si>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</si>
  <si>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</si>
  <si>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</si>
  <si>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Nhóm:  01</t>
  </si>
  <si>
    <t xml:space="preserve">Thi lần 1 học kỳ hè năm học 2015 - 2016 </t>
  </si>
  <si>
    <t xml:space="preserve">Kiểm toán căn bản </t>
  </si>
  <si>
    <t>Ngày thi: 13/8/2016</t>
  </si>
  <si>
    <t>Giờ thi: 10h00</t>
  </si>
  <si>
    <t>B13CCKT003</t>
  </si>
  <si>
    <t>Nguyễn Diệu</t>
  </si>
  <si>
    <t>Anh</t>
  </si>
  <si>
    <t>22/07/95</t>
  </si>
  <si>
    <t>C13CQKT01-B</t>
  </si>
  <si>
    <t>B13CCKT006</t>
  </si>
  <si>
    <t>Nguyễn Thị</t>
  </si>
  <si>
    <t>Bích</t>
  </si>
  <si>
    <t>10/11/94</t>
  </si>
  <si>
    <t>B13CCKT007</t>
  </si>
  <si>
    <t>Lê Thị</t>
  </si>
  <si>
    <t>Cúc</t>
  </si>
  <si>
    <t>20/11/94</t>
  </si>
  <si>
    <t>B13DCKT165</t>
  </si>
  <si>
    <t>Nguyễn Kim</t>
  </si>
  <si>
    <t>Dung</t>
  </si>
  <si>
    <t>09/11/95</t>
  </si>
  <si>
    <t>D13CQKT05-B</t>
  </si>
  <si>
    <t>B12DCKT185</t>
  </si>
  <si>
    <t>Kiều Thùy</t>
  </si>
  <si>
    <t>Dương</t>
  </si>
  <si>
    <t>24/10/94</t>
  </si>
  <si>
    <t>D12CQKT04-B</t>
  </si>
  <si>
    <t>B13DCQT092</t>
  </si>
  <si>
    <t>Nguyễn Thị Hương</t>
  </si>
  <si>
    <t>Giang</t>
  </si>
  <si>
    <t>07/04/95</t>
  </si>
  <si>
    <t>D13CQQT03-B</t>
  </si>
  <si>
    <t>B12DCVT111</t>
  </si>
  <si>
    <t>Cao Thị Ngọc</t>
  </si>
  <si>
    <t>Hân</t>
  </si>
  <si>
    <t>17/04/94</t>
  </si>
  <si>
    <t>D12CQVT03-B</t>
  </si>
  <si>
    <t>B13DCKT126</t>
  </si>
  <si>
    <t>Đào Thị Thu</t>
  </si>
  <si>
    <t>Hiền</t>
  </si>
  <si>
    <t>10/03/94</t>
  </si>
  <si>
    <t>D13CQKT04-B</t>
  </si>
  <si>
    <t>B13DCKT013</t>
  </si>
  <si>
    <t>25/12/94</t>
  </si>
  <si>
    <t>D13CQKT01-B</t>
  </si>
  <si>
    <t>B13CCKT017</t>
  </si>
  <si>
    <t>Tiêu Thị ánh</t>
  </si>
  <si>
    <t>Hồng</t>
  </si>
  <si>
    <t>08/05/95</t>
  </si>
  <si>
    <t>B12DCKT020</t>
  </si>
  <si>
    <t>Trần Thị</t>
  </si>
  <si>
    <t>Hường</t>
  </si>
  <si>
    <t>07/02/94</t>
  </si>
  <si>
    <t>D12CQKT01-B</t>
  </si>
  <si>
    <t>B13DCKT098</t>
  </si>
  <si>
    <t>Đồng Thị Thu</t>
  </si>
  <si>
    <t>Lan</t>
  </si>
  <si>
    <t>03/08/95</t>
  </si>
  <si>
    <t>D13CQKT03-B</t>
  </si>
  <si>
    <t>B13DCKT133</t>
  </si>
  <si>
    <t>Liên</t>
  </si>
  <si>
    <t>26/10/94</t>
  </si>
  <si>
    <t>B13CCKT027</t>
  </si>
  <si>
    <t>Đặng Thị Thùy</t>
  </si>
  <si>
    <t>Linh</t>
  </si>
  <si>
    <t>27/12/94</t>
  </si>
  <si>
    <t>B13CCKT092</t>
  </si>
  <si>
    <t>Đoàn Thanh</t>
  </si>
  <si>
    <t>Mai</t>
  </si>
  <si>
    <t>26/01/95</t>
  </si>
  <si>
    <t>C13CQKT02-B</t>
  </si>
  <si>
    <t>B13DCKT138</t>
  </si>
  <si>
    <t>Nguyễn Thị Lê</t>
  </si>
  <si>
    <t>Na</t>
  </si>
  <si>
    <t>10/08/95</t>
  </si>
  <si>
    <t>B13DCKT061</t>
  </si>
  <si>
    <t>Trần Thị Thúy</t>
  </si>
  <si>
    <t>Nga</t>
  </si>
  <si>
    <t>15/02/95</t>
  </si>
  <si>
    <t>D13CQKT02-B</t>
  </si>
  <si>
    <t>B13CCKT096</t>
  </si>
  <si>
    <t>Vũ Thị Hồng</t>
  </si>
  <si>
    <t>Nhung</t>
  </si>
  <si>
    <t>09/03/95</t>
  </si>
  <si>
    <t>B13DCKT145</t>
  </si>
  <si>
    <t>Vũ Kim</t>
  </si>
  <si>
    <t>Oanh</t>
  </si>
  <si>
    <t>28/08/95</t>
  </si>
  <si>
    <t>B13DCKT148</t>
  </si>
  <si>
    <t>Chu Thị</t>
  </si>
  <si>
    <t>Thanh</t>
  </si>
  <si>
    <t>18/08/95</t>
  </si>
  <si>
    <t>B13DCKT033</t>
  </si>
  <si>
    <t>Phạm Thị</t>
  </si>
  <si>
    <t>Thoa</t>
  </si>
  <si>
    <t>31/01/94</t>
  </si>
  <si>
    <t>B12DCKT058</t>
  </si>
  <si>
    <t>Phan Thị</t>
  </si>
  <si>
    <t>Thu</t>
  </si>
  <si>
    <t>16/06/93</t>
  </si>
  <si>
    <t>B13DCKT075</t>
  </si>
  <si>
    <t>Lê Hoài</t>
  </si>
  <si>
    <t>Thương</t>
  </si>
  <si>
    <t>12/04/95</t>
  </si>
  <si>
    <t>B13DCKT153</t>
  </si>
  <si>
    <t>Hoàng Thị</t>
  </si>
  <si>
    <t>Trang</t>
  </si>
  <si>
    <t>13/10/95</t>
  </si>
  <si>
    <t>B13DCKT194</t>
  </si>
  <si>
    <t>Nguyễn Thùy</t>
  </si>
  <si>
    <t>14/07/95</t>
  </si>
  <si>
    <t>B13DCKT082</t>
  </si>
  <si>
    <t>Nguyễn Văn</t>
  </si>
  <si>
    <t>Tuấn</t>
  </si>
  <si>
    <t>07/07/94</t>
  </si>
  <si>
    <t>B13DCKT158</t>
  </si>
  <si>
    <t>Vân</t>
  </si>
  <si>
    <t>20/07/95</t>
  </si>
  <si>
    <t>B13CCKT117</t>
  </si>
  <si>
    <t>Phạm Thị Thúy</t>
  </si>
  <si>
    <t>Vi</t>
  </si>
  <si>
    <t>01/10/95</t>
  </si>
  <si>
    <t>Kế toán tài chính 3</t>
  </si>
  <si>
    <t>Ngày thi: 14/8/2016</t>
  </si>
  <si>
    <t>Giờ thi: 8h00</t>
  </si>
  <si>
    <t>B12DCKT022</t>
  </si>
  <si>
    <t>Nguyễn Ngọc</t>
  </si>
  <si>
    <t>Huyền</t>
  </si>
  <si>
    <t>17/10/94</t>
  </si>
  <si>
    <t>Thuế và kế toán thuế</t>
  </si>
  <si>
    <t>Ngày thi: 9/8/2016</t>
  </si>
  <si>
    <t>Giờ thi: 13h00</t>
  </si>
  <si>
    <t>B13CCKT073</t>
  </si>
  <si>
    <t>Lê Thị Thúy</t>
  </si>
  <si>
    <t>Hà</t>
  </si>
  <si>
    <t>30/03/95</t>
  </si>
  <si>
    <t>B12DCKT321</t>
  </si>
  <si>
    <t>Đỗ Diệu</t>
  </si>
  <si>
    <t>07/10/94</t>
  </si>
  <si>
    <t>D12CQKT06-B</t>
  </si>
  <si>
    <t>B13DCQT106</t>
  </si>
  <si>
    <t>Nguyễn Thị Khánh</t>
  </si>
  <si>
    <t>23/10/95</t>
  </si>
  <si>
    <t>B13CCKT029</t>
  </si>
  <si>
    <t>Trần Thị Mỹ</t>
  </si>
  <si>
    <t>29/12/95</t>
  </si>
  <si>
    <t>B13CCKT043</t>
  </si>
  <si>
    <t>Đinh Thị</t>
  </si>
  <si>
    <t>08/01/95</t>
  </si>
  <si>
    <t>23/09/94</t>
  </si>
  <si>
    <t>27/10/95</t>
  </si>
  <si>
    <t>Hạnh</t>
  </si>
  <si>
    <t>Hậu</t>
  </si>
  <si>
    <t>Vũ Thị</t>
  </si>
  <si>
    <t>Hương</t>
  </si>
  <si>
    <t>Đỗ Thị</t>
  </si>
  <si>
    <t>18/04/95</t>
  </si>
  <si>
    <t>21/05/95</t>
  </si>
  <si>
    <t>Thảo</t>
  </si>
  <si>
    <t>201a</t>
  </si>
  <si>
    <t>201b</t>
  </si>
  <si>
    <t>B13CCQT084</t>
  </si>
  <si>
    <t>Nguyễn Phúc</t>
  </si>
  <si>
    <t>C13CQQT01-B</t>
  </si>
  <si>
    <t>B12CCQT006</t>
  </si>
  <si>
    <t>Dương Doãn</t>
  </si>
  <si>
    <t>Cường</t>
  </si>
  <si>
    <t>C12CQQT02-B</t>
  </si>
  <si>
    <t>B12CCQT066</t>
  </si>
  <si>
    <t>Tạ Thị Thùy</t>
  </si>
  <si>
    <t>22/02/94</t>
  </si>
  <si>
    <t>B12CCQT072</t>
  </si>
  <si>
    <t>15/09/94</t>
  </si>
  <si>
    <t>B13CCQT055</t>
  </si>
  <si>
    <t>01/04/95</t>
  </si>
  <si>
    <t>C13CQQT02-B</t>
  </si>
  <si>
    <t>B12DCQT077</t>
  </si>
  <si>
    <t>Nguyễn Huỳnh Minh</t>
  </si>
  <si>
    <t>Huệ</t>
  </si>
  <si>
    <t>16/02/94</t>
  </si>
  <si>
    <t>D12QTDN3</t>
  </si>
  <si>
    <t>B12CCQT034</t>
  </si>
  <si>
    <t>Bùi Thị</t>
  </si>
  <si>
    <t>14/07/93</t>
  </si>
  <si>
    <t>B13CCQT066</t>
  </si>
  <si>
    <t>14/04/95</t>
  </si>
  <si>
    <t>B13CCQT022</t>
  </si>
  <si>
    <t>Trần Thị Ngọc</t>
  </si>
  <si>
    <t>26/12/95</t>
  </si>
  <si>
    <t>B14LDQT014</t>
  </si>
  <si>
    <t>Phạm Văn</t>
  </si>
  <si>
    <t>Mạnh</t>
  </si>
  <si>
    <t>25/01/93</t>
  </si>
  <si>
    <t>L14CQQT01-B</t>
  </si>
  <si>
    <t>B13CCQT026</t>
  </si>
  <si>
    <t>Đinh Tuấn</t>
  </si>
  <si>
    <t>Nghĩa</t>
  </si>
  <si>
    <t>29/11/95</t>
  </si>
  <si>
    <t>B13CCQT074</t>
  </si>
  <si>
    <t>Đoàn Văn</t>
  </si>
  <si>
    <t>Thịnh</t>
  </si>
  <si>
    <t>24/07/94</t>
  </si>
  <si>
    <t>B13CCQT033</t>
  </si>
  <si>
    <t>Thúy</t>
  </si>
  <si>
    <t>20/11/95</t>
  </si>
  <si>
    <t>B14LDQT028</t>
  </si>
  <si>
    <t>Vương Thị</t>
  </si>
  <si>
    <t>01/11/93</t>
  </si>
  <si>
    <t>B12DCQT211</t>
  </si>
  <si>
    <t>Nguyễn Thị ánh</t>
  </si>
  <si>
    <t>Tuyết</t>
  </si>
  <si>
    <t>03/07/94</t>
  </si>
  <si>
    <t>D12QTM1</t>
  </si>
  <si>
    <t xml:space="preserve">Kế toán quản trị </t>
  </si>
  <si>
    <t>Ngày thi: 12/8/2016</t>
  </si>
  <si>
    <t>B13CCKT064</t>
  </si>
  <si>
    <t>26/12/93</t>
  </si>
  <si>
    <t>B12CCQT005</t>
  </si>
  <si>
    <t>Châm</t>
  </si>
  <si>
    <t>05/05/94</t>
  </si>
  <si>
    <t>C12CQQT01-B</t>
  </si>
  <si>
    <t>B13DCKT164</t>
  </si>
  <si>
    <t>Nguyễn Chí</t>
  </si>
  <si>
    <t>Công</t>
  </si>
  <si>
    <t>15/05/94</t>
  </si>
  <si>
    <t>B13DCKT011</t>
  </si>
  <si>
    <t>Nguyễn Thị Hồng</t>
  </si>
  <si>
    <t>19/04/95</t>
  </si>
  <si>
    <t>B13DCKT172</t>
  </si>
  <si>
    <t>Hiếu</t>
  </si>
  <si>
    <t>17/02/95</t>
  </si>
  <si>
    <t>B111C67016</t>
  </si>
  <si>
    <t>Kiều Thúy</t>
  </si>
  <si>
    <t>13/11/1993</t>
  </si>
  <si>
    <t>C11QT1</t>
  </si>
  <si>
    <t>B13DCKT179</t>
  </si>
  <si>
    <t>Đỗ Thùy</t>
  </si>
  <si>
    <t>08/07/95</t>
  </si>
  <si>
    <t>B13DCKT103</t>
  </si>
  <si>
    <t>Ngọc</t>
  </si>
  <si>
    <t>18/07/95</t>
  </si>
  <si>
    <t>B13DCKT104</t>
  </si>
  <si>
    <t>Nhàn</t>
  </si>
  <si>
    <t>B13DCKT034</t>
  </si>
  <si>
    <t>Ngô Thị</t>
  </si>
  <si>
    <t>26/05/95</t>
  </si>
  <si>
    <t>B13DCKT191</t>
  </si>
  <si>
    <t>Trần Thị Thủy</t>
  </si>
  <si>
    <t>Tiên</t>
  </si>
  <si>
    <t>10/03/95</t>
  </si>
  <si>
    <t>B13DCKT078</t>
  </si>
  <si>
    <t>Dương Quỳnh</t>
  </si>
  <si>
    <t>15/07/95</t>
  </si>
  <si>
    <t>B13DCKT195</t>
  </si>
  <si>
    <t>Vương Thị Quỳnh</t>
  </si>
  <si>
    <t>06/07/95</t>
  </si>
  <si>
    <t>Kế toán quản trị 1</t>
  </si>
  <si>
    <t>Nguyên lý kế toán</t>
  </si>
  <si>
    <t>Giờ thi: 15h00</t>
  </si>
  <si>
    <t>B14DCKT075</t>
  </si>
  <si>
    <t>Bùi Đức</t>
  </si>
  <si>
    <t>29/01/95</t>
  </si>
  <si>
    <t>D14CQKT01-B</t>
  </si>
  <si>
    <t>B13DCKT002</t>
  </si>
  <si>
    <t>Lương Thị Phương</t>
  </si>
  <si>
    <t>04/08/95</t>
  </si>
  <si>
    <t>B14DCKT111</t>
  </si>
  <si>
    <t>Trần Thị Kiều</t>
  </si>
  <si>
    <t>26/06/96</t>
  </si>
  <si>
    <t>B13DCMR005</t>
  </si>
  <si>
    <t>Trần Thị Lan</t>
  </si>
  <si>
    <t>D13CQMA01-B</t>
  </si>
  <si>
    <t>B13DCMR054</t>
  </si>
  <si>
    <t>Vũ Thị Vân</t>
  </si>
  <si>
    <t>20/09/95</t>
  </si>
  <si>
    <t>D13CQMA02-B</t>
  </si>
  <si>
    <t>B14DCMR211</t>
  </si>
  <si>
    <t>Trịnh Vũ Ngọc</t>
  </si>
  <si>
    <t>ánh</t>
  </si>
  <si>
    <t>10/11/95</t>
  </si>
  <si>
    <t>D14CQMR03-B</t>
  </si>
  <si>
    <t>B14CCKT128</t>
  </si>
  <si>
    <t>Bình</t>
  </si>
  <si>
    <t>15/01/96</t>
  </si>
  <si>
    <t>C14CQKT01-B</t>
  </si>
  <si>
    <t>B13DCQT047</t>
  </si>
  <si>
    <t>Đan</t>
  </si>
  <si>
    <t>06/01/95</t>
  </si>
  <si>
    <t>D13CQQT02-B</t>
  </si>
  <si>
    <t>B14DCKT356</t>
  </si>
  <si>
    <t>15/05/96</t>
  </si>
  <si>
    <t>D14CQKT03-B</t>
  </si>
  <si>
    <t>B14DCKT037</t>
  </si>
  <si>
    <t>27/03/95</t>
  </si>
  <si>
    <t>B14DCKT102</t>
  </si>
  <si>
    <t>Phạm Hằng</t>
  </si>
  <si>
    <t>Hải</t>
  </si>
  <si>
    <t>01/01/96</t>
  </si>
  <si>
    <t>D14CQKT02-B</t>
  </si>
  <si>
    <t>B14DCKT031</t>
  </si>
  <si>
    <t>15/11/96</t>
  </si>
  <si>
    <t>B14DCKT038</t>
  </si>
  <si>
    <t>Lê Thị Thu</t>
  </si>
  <si>
    <t>11/02/96</t>
  </si>
  <si>
    <t>B14CCKT037</t>
  </si>
  <si>
    <t>Lê Thị Phương</t>
  </si>
  <si>
    <t>Hoa</t>
  </si>
  <si>
    <t>05/06/96</t>
  </si>
  <si>
    <t>B14DCKT044</t>
  </si>
  <si>
    <t>Bùi Diệu</t>
  </si>
  <si>
    <t>29/02/96</t>
  </si>
  <si>
    <t>B14DCKT397</t>
  </si>
  <si>
    <t>Quyết Thị</t>
  </si>
  <si>
    <t>05/11/96</t>
  </si>
  <si>
    <t>B13DCMR117</t>
  </si>
  <si>
    <t>Hồ Thu</t>
  </si>
  <si>
    <t>02/09/95</t>
  </si>
  <si>
    <t>D13CQMA03-B</t>
  </si>
  <si>
    <t>B14CCQT047</t>
  </si>
  <si>
    <t>Trịnh Thị</t>
  </si>
  <si>
    <t>28/11/96</t>
  </si>
  <si>
    <t>C14CQQT01-B</t>
  </si>
  <si>
    <t>B14CCQT144</t>
  </si>
  <si>
    <t>Vũ Duy</t>
  </si>
  <si>
    <t>Khánh</t>
  </si>
  <si>
    <t>27/10/96</t>
  </si>
  <si>
    <t>B13DCKT180</t>
  </si>
  <si>
    <t>25/02/94</t>
  </si>
  <si>
    <t>B13DCQT158</t>
  </si>
  <si>
    <t>Nguyễn Xuân</t>
  </si>
  <si>
    <t>Long</t>
  </si>
  <si>
    <t>D13CQQT04-B</t>
  </si>
  <si>
    <t>B14CCKT159</t>
  </si>
  <si>
    <t>Minh</t>
  </si>
  <si>
    <t>11/08/96</t>
  </si>
  <si>
    <t>B14DCKT079</t>
  </si>
  <si>
    <t>Tăng Hoàng</t>
  </si>
  <si>
    <t>Nam</t>
  </si>
  <si>
    <t>12/07/96</t>
  </si>
  <si>
    <t>B13DCQT066</t>
  </si>
  <si>
    <t>Nguyễn Thị Thúy</t>
  </si>
  <si>
    <t>B14CCQT146</t>
  </si>
  <si>
    <t>Nguyễn Đức</t>
  </si>
  <si>
    <t>10/09/94</t>
  </si>
  <si>
    <t>B14DCKT104</t>
  </si>
  <si>
    <t>Nguyễn Bích</t>
  </si>
  <si>
    <t>30/06/96</t>
  </si>
  <si>
    <t>B14CCQT093</t>
  </si>
  <si>
    <t>Phùng Bích</t>
  </si>
  <si>
    <t>04/07/96</t>
  </si>
  <si>
    <t>B13DCQT024</t>
  </si>
  <si>
    <t>Hoàng Đức</t>
  </si>
  <si>
    <t>Phong</t>
  </si>
  <si>
    <t>17/01/95</t>
  </si>
  <si>
    <t>D13CQQT01-B</t>
  </si>
  <si>
    <t>B12DCKT338</t>
  </si>
  <si>
    <t>Nguyễn Thị Lan</t>
  </si>
  <si>
    <t>Phương</t>
  </si>
  <si>
    <t>12/04/94</t>
  </si>
  <si>
    <t>B13DCMR127</t>
  </si>
  <si>
    <t>Trần Minh</t>
  </si>
  <si>
    <t>25/03/95</t>
  </si>
  <si>
    <t>B13DCMR038</t>
  </si>
  <si>
    <t>Trần Thị Mai</t>
  </si>
  <si>
    <t>04/03/94</t>
  </si>
  <si>
    <t>B13DCQT172</t>
  </si>
  <si>
    <t>Lê Minh</t>
  </si>
  <si>
    <t>Quân</t>
  </si>
  <si>
    <t>16/11/95</t>
  </si>
  <si>
    <t>B14DCKT096</t>
  </si>
  <si>
    <t>Vũ Ngọc</t>
  </si>
  <si>
    <t>Quang</t>
  </si>
  <si>
    <t>B14DCKT041</t>
  </si>
  <si>
    <t>Thắng</t>
  </si>
  <si>
    <t>15/12/93</t>
  </si>
  <si>
    <t>B12DCKT101</t>
  </si>
  <si>
    <t>Nguyễn Thị Phương</t>
  </si>
  <si>
    <t>D12CQKT02-B</t>
  </si>
  <si>
    <t>B14DCKT100</t>
  </si>
  <si>
    <t>23/06/96</t>
  </si>
  <si>
    <t>B13DCQT125</t>
  </si>
  <si>
    <t>03/01/94</t>
  </si>
  <si>
    <t>B13DCQT033</t>
  </si>
  <si>
    <t>Nguyễn Khánh</t>
  </si>
  <si>
    <t>Toàn</t>
  </si>
  <si>
    <t>B14DCKT399</t>
  </si>
  <si>
    <t>26/10/95</t>
  </si>
  <si>
    <t>B14DCKT084</t>
  </si>
  <si>
    <t>Nguyễn Huyền</t>
  </si>
  <si>
    <t>26/03/96</t>
  </si>
  <si>
    <t>B14DCKT059</t>
  </si>
  <si>
    <t>22/06/96</t>
  </si>
  <si>
    <t>B12DCKT051</t>
  </si>
  <si>
    <t>Trinh</t>
  </si>
  <si>
    <t>B14DCKT052</t>
  </si>
  <si>
    <t>Trường</t>
  </si>
  <si>
    <t>17/09/96</t>
  </si>
  <si>
    <t>B13DCQT082</t>
  </si>
  <si>
    <t>Nguyễn Thị Hải</t>
  </si>
  <si>
    <t>Yến</t>
  </si>
  <si>
    <t>B14DCKT081</t>
  </si>
  <si>
    <t>Phạm Thị Hải</t>
  </si>
  <si>
    <t>31/12/95</t>
  </si>
  <si>
    <t>Vắng</t>
  </si>
  <si>
    <t>0the</t>
  </si>
  <si>
    <t>BẢNG ĐIỂM HỌC PHẦN</t>
  </si>
  <si>
    <t>Đặng Tiến Mậu</t>
  </si>
  <si>
    <t>Nguyễn Hải Ngọc</t>
  </si>
  <si>
    <t>Hà Nội, ngày 18  tháng 8  năm 2016</t>
  </si>
  <si>
    <t>Hà Nội, ngày  18 tháng 8  năm 2016</t>
  </si>
  <si>
    <t>Hà Nội, ngày  18 tháng  8 năm 2016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</si>
</sst>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.0_);[Red]\(0.0\)"/>
    <numFmt numFmtId="165" formatCode="#,##0.0"/>
    <numFmt numFmtId="166" formatCode="_(* #,##0.0_);_(* \(#,##0.0\);_(* &quot;-&quot;??_);_(@_)"/>
    <numFmt numFmtId="167" formatCode="0_);[Red]\(0\)"/>
  </numFmts>
  <fonts count="26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name val=".VnTime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  <xf numFmtId="43" fontId="25" fillId="0" borderId="0" applyFont="0" applyFill="0" applyBorder="0" applyAlignment="0" applyProtection="0"/>
  </cellStyleXfs>
  <cellXfs count="15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1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1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>
      <alignment horizontal="center"/>
    </xf>
    <xf numFmtId="14" fontId="6" fillId="0" borderId="18" xfId="0" applyNumberFormat="1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/>
    <xf numFmtId="0" fontId="6" fillId="0" borderId="14" xfId="0" applyFont="1" applyFill="1" applyBorder="1"/>
    <xf numFmtId="14" fontId="6" fillId="0" borderId="12" xfId="0" applyNumberFormat="1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16" xfId="0" applyFont="1" applyFill="1" applyBorder="1"/>
    <xf numFmtId="0" fontId="6" fillId="0" borderId="17" xfId="0" applyFont="1" applyFill="1" applyBorder="1"/>
    <xf numFmtId="14" fontId="6" fillId="0" borderId="15" xfId="0" applyNumberFormat="1" applyFont="1" applyFill="1" applyBorder="1" applyAlignment="1">
      <alignment horizontal="center"/>
    </xf>
    <xf numFmtId="0" fontId="4" fillId="0" borderId="19" xfId="1" applyFont="1" applyFill="1" applyBorder="1" applyAlignment="1" applyProtection="1">
      <alignment horizontal="center" vertical="center"/>
      <protection locked="0"/>
    </xf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/>
    <xf numFmtId="0" fontId="6" fillId="0" borderId="21" xfId="0" applyFont="1" applyFill="1" applyBorder="1"/>
    <xf numFmtId="14" fontId="6" fillId="0" borderId="19" xfId="0" applyNumberFormat="1" applyFont="1" applyFill="1" applyBorder="1" applyAlignment="1">
      <alignment horizontal="center"/>
    </xf>
    <xf numFmtId="164" fontId="4" fillId="0" borderId="21" xfId="4" quotePrefix="1" applyNumberFormat="1" applyFont="1" applyBorder="1" applyAlignment="1" applyProtection="1">
      <alignment horizontal="center" vertical="center"/>
      <protection locked="0"/>
    </xf>
    <xf numFmtId="0" fontId="4" fillId="0" borderId="21" xfId="4" applyFont="1" applyBorder="1" applyAlignment="1" applyProtection="1">
      <alignment horizontal="center" vertical="center"/>
      <protection locked="0"/>
    </xf>
    <xf numFmtId="165" fontId="4" fillId="0" borderId="19" xfId="0" applyNumberFormat="1" applyFont="1" applyFill="1" applyBorder="1" applyAlignment="1" applyProtection="1">
      <alignment horizontal="center" vertical="center"/>
      <protection locked="0"/>
    </xf>
    <xf numFmtId="165" fontId="16" fillId="0" borderId="19" xfId="0" applyNumberFormat="1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/>
      <protection hidden="1"/>
    </xf>
    <xf numFmtId="165" fontId="4" fillId="0" borderId="19" xfId="0" quotePrefix="1" applyNumberFormat="1" applyFont="1" applyFill="1" applyBorder="1" applyAlignment="1" applyProtection="1">
      <alignment horizont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1" fontId="4" fillId="0" borderId="19" xfId="0" applyNumberFormat="1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21" xfId="4" quotePrefix="1" applyFont="1" applyBorder="1" applyAlignment="1" applyProtection="1">
      <alignment horizontal="center" vertical="center"/>
      <protection locked="0"/>
    </xf>
    <xf numFmtId="166" fontId="4" fillId="0" borderId="14" xfId="8" quotePrefix="1" applyNumberFormat="1" applyFont="1" applyBorder="1" applyAlignment="1" applyProtection="1">
      <alignment horizontal="center" vertical="center"/>
      <protection locked="0"/>
    </xf>
    <xf numFmtId="166" fontId="4" fillId="0" borderId="17" xfId="8" quotePrefix="1" applyNumberFormat="1" applyFont="1" applyBorder="1" applyAlignment="1" applyProtection="1">
      <alignment horizontal="center" vertical="center"/>
      <protection locked="0"/>
    </xf>
    <xf numFmtId="164" fontId="4" fillId="3" borderId="17" xfId="4" quotePrefix="1" applyNumberFormat="1" applyFont="1" applyFill="1" applyBorder="1" applyAlignment="1" applyProtection="1">
      <alignment horizontal="center" vertical="center"/>
      <protection locked="0"/>
    </xf>
    <xf numFmtId="164" fontId="4" fillId="0" borderId="17" xfId="4" applyNumberFormat="1" applyFont="1" applyBorder="1" applyAlignment="1" applyProtection="1">
      <alignment horizontal="center" vertical="center"/>
      <protection locked="0"/>
    </xf>
    <xf numFmtId="164" fontId="4" fillId="4" borderId="17" xfId="4" quotePrefix="1" applyNumberFormat="1" applyFont="1" applyFill="1" applyBorder="1" applyAlignment="1" applyProtection="1">
      <alignment horizontal="center" vertical="center"/>
      <protection locked="0"/>
    </xf>
    <xf numFmtId="165" fontId="6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6" fillId="0" borderId="15" xfId="0" applyNumberFormat="1" applyFont="1" applyFill="1" applyBorder="1" applyAlignment="1" applyProtection="1">
      <alignment horizontal="center" vertical="center"/>
      <protection locked="0"/>
    </xf>
    <xf numFmtId="165" fontId="6" fillId="0" borderId="19" xfId="0" applyNumberFormat="1" applyFont="1" applyFill="1" applyBorder="1" applyAlignment="1" applyProtection="1">
      <alignment horizontal="center" vertical="center"/>
      <protection locked="0"/>
    </xf>
    <xf numFmtId="167" fontId="4" fillId="3" borderId="17" xfId="4" quotePrefix="1" applyNumberFormat="1" applyFont="1" applyFill="1" applyBorder="1" applyAlignment="1" applyProtection="1">
      <alignment horizontal="center" vertical="center"/>
      <protection locked="0"/>
    </xf>
    <xf numFmtId="167" fontId="4" fillId="0" borderId="17" xfId="4" quotePrefix="1" applyNumberFormat="1" applyFont="1" applyBorder="1" applyAlignment="1" applyProtection="1">
      <alignment horizontal="center" vertical="center"/>
      <protection locked="0"/>
    </xf>
    <xf numFmtId="167" fontId="4" fillId="0" borderId="17" xfId="8" quotePrefix="1" applyNumberFormat="1" applyFont="1" applyBorder="1" applyAlignment="1" applyProtection="1">
      <alignment horizontal="center" vertical="center"/>
      <protection locked="0"/>
    </xf>
    <xf numFmtId="3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</cellXfs>
  <cellStyles count="9">
    <cellStyle name="Comma" xfId="8" builtinId="3"/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5"/>
  <sheetViews>
    <sheetView tabSelected="1" workbookViewId="0">
      <pane ySplit="4" topLeftCell="A5" activePane="bottomLeft" state="frozen"/>
      <selection activeCell="A6" sqref="A6:XFD6"/>
      <selection pane="bottomLeft" activeCell="W8" sqref="W8"/>
    </sheetView>
  </sheetViews>
  <sheetFormatPr defaultColWidth="9" defaultRowHeight="15.75"/>
  <cols>
    <col min="1" max="1" width="0.625" style="1" customWidth="1"/>
    <col min="2" max="2" width="4" style="1" customWidth="1"/>
    <col min="3" max="3" width="11.375" style="1" customWidth="1"/>
    <col min="4" max="4" width="15.5" style="1" customWidth="1"/>
    <col min="5" max="5" width="6.25" style="1" customWidth="1"/>
    <col min="6" max="6" width="9.375" style="1" hidden="1" customWidth="1"/>
    <col min="7" max="7" width="12.6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6.1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2:38" ht="24" hidden="1" customHeight="1">
      <c r="H1" s="152" t="s">
        <v>0</v>
      </c>
      <c r="I1" s="152"/>
      <c r="J1" s="152"/>
      <c r="K1" s="152"/>
      <c r="L1" s="152">
        <v>205</v>
      </c>
      <c r="M1" s="152"/>
      <c r="N1" s="152"/>
      <c r="O1" s="152"/>
      <c r="P1" s="152"/>
      <c r="Q1" s="152"/>
      <c r="R1" s="152"/>
      <c r="S1" s="152"/>
      <c r="T1" s="152"/>
    </row>
    <row r="2" spans="2:38" ht="24.75" customHeight="1">
      <c r="B2" s="153" t="s">
        <v>1</v>
      </c>
      <c r="C2" s="153"/>
      <c r="D2" s="153"/>
      <c r="E2" s="153"/>
      <c r="F2" s="153"/>
      <c r="G2" s="153"/>
      <c r="H2" s="154" t="s">
        <v>459</v>
      </c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3"/>
    </row>
    <row r="3" spans="2:38" ht="25.5" customHeight="1">
      <c r="B3" s="155" t="s">
        <v>2</v>
      </c>
      <c r="C3" s="155"/>
      <c r="D3" s="155"/>
      <c r="E3" s="155"/>
      <c r="F3" s="155"/>
      <c r="G3" s="155"/>
      <c r="H3" s="156" t="s">
        <v>54</v>
      </c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4"/>
      <c r="V3" s="5"/>
      <c r="AD3" s="61"/>
      <c r="AE3" s="62"/>
      <c r="AF3" s="61"/>
      <c r="AG3" s="61"/>
      <c r="AH3" s="61"/>
      <c r="AI3" s="62"/>
      <c r="AJ3" s="61"/>
    </row>
    <row r="4" spans="2:38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3"/>
      <c r="AI4" s="63"/>
    </row>
    <row r="5" spans="2:38" ht="19.5" customHeight="1">
      <c r="B5" s="142" t="s">
        <v>3</v>
      </c>
      <c r="C5" s="142"/>
      <c r="D5" s="157" t="s">
        <v>55</v>
      </c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0" t="s">
        <v>53</v>
      </c>
      <c r="P5" s="150"/>
      <c r="Q5" s="150"/>
      <c r="R5" s="150"/>
      <c r="S5" s="150"/>
      <c r="T5" s="150"/>
      <c r="W5" s="61"/>
      <c r="X5" s="131" t="s">
        <v>49</v>
      </c>
      <c r="Y5" s="131" t="s">
        <v>9</v>
      </c>
      <c r="Z5" s="131" t="s">
        <v>48</v>
      </c>
      <c r="AA5" s="131" t="s">
        <v>47</v>
      </c>
      <c r="AB5" s="131"/>
      <c r="AC5" s="131"/>
      <c r="AD5" s="131"/>
      <c r="AE5" s="131" t="s">
        <v>46</v>
      </c>
      <c r="AF5" s="131"/>
      <c r="AG5" s="131" t="s">
        <v>44</v>
      </c>
      <c r="AH5" s="131"/>
      <c r="AI5" s="131" t="s">
        <v>45</v>
      </c>
      <c r="AJ5" s="131"/>
      <c r="AK5" s="131" t="s">
        <v>43</v>
      </c>
      <c r="AL5" s="131"/>
    </row>
    <row r="6" spans="2:38" ht="17.25" customHeight="1">
      <c r="B6" s="141" t="s">
        <v>4</v>
      </c>
      <c r="C6" s="141"/>
      <c r="D6" s="9">
        <v>4</v>
      </c>
      <c r="G6" s="151" t="s">
        <v>56</v>
      </c>
      <c r="H6" s="151"/>
      <c r="I6" s="151"/>
      <c r="J6" s="151"/>
      <c r="K6" s="151"/>
      <c r="L6" s="151"/>
      <c r="M6" s="151"/>
      <c r="N6" s="151"/>
      <c r="O6" s="151" t="s">
        <v>57</v>
      </c>
      <c r="P6" s="151"/>
      <c r="Q6" s="151"/>
      <c r="R6" s="151"/>
      <c r="S6" s="151"/>
      <c r="T6" s="151"/>
      <c r="W6" s="6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</row>
    <row r="7" spans="2:38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57"/>
      <c r="P7" s="3"/>
      <c r="Q7" s="3"/>
      <c r="R7" s="3"/>
      <c r="S7" s="3"/>
      <c r="T7" s="3"/>
      <c r="W7" s="6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</row>
    <row r="8" spans="2:38" ht="44.25" customHeight="1">
      <c r="B8" s="132" t="s">
        <v>5</v>
      </c>
      <c r="C8" s="143" t="s">
        <v>6</v>
      </c>
      <c r="D8" s="145" t="s">
        <v>7</v>
      </c>
      <c r="E8" s="146"/>
      <c r="F8" s="132" t="s">
        <v>8</v>
      </c>
      <c r="G8" s="132" t="s">
        <v>9</v>
      </c>
      <c r="H8" s="149" t="s">
        <v>10</v>
      </c>
      <c r="I8" s="149" t="s">
        <v>11</v>
      </c>
      <c r="J8" s="149" t="s">
        <v>12</v>
      </c>
      <c r="K8" s="149" t="s">
        <v>13</v>
      </c>
      <c r="L8" s="139" t="s">
        <v>14</v>
      </c>
      <c r="M8" s="139" t="s">
        <v>15</v>
      </c>
      <c r="N8" s="139" t="s">
        <v>16</v>
      </c>
      <c r="O8" s="139" t="s">
        <v>18</v>
      </c>
      <c r="P8" s="132" t="s">
        <v>19</v>
      </c>
      <c r="Q8" s="139" t="s">
        <v>20</v>
      </c>
      <c r="R8" s="132" t="s">
        <v>21</v>
      </c>
      <c r="S8" s="132" t="s">
        <v>22</v>
      </c>
      <c r="T8" s="132" t="s">
        <v>23</v>
      </c>
      <c r="W8" s="61"/>
      <c r="X8" s="131"/>
      <c r="Y8" s="131"/>
      <c r="Z8" s="131"/>
      <c r="AA8" s="64" t="s">
        <v>24</v>
      </c>
      <c r="AB8" s="64" t="s">
        <v>25</v>
      </c>
      <c r="AC8" s="64" t="s">
        <v>26</v>
      </c>
      <c r="AD8" s="64" t="s">
        <v>27</v>
      </c>
      <c r="AE8" s="64" t="s">
        <v>28</v>
      </c>
      <c r="AF8" s="64" t="s">
        <v>27</v>
      </c>
      <c r="AG8" s="64" t="s">
        <v>28</v>
      </c>
      <c r="AH8" s="64" t="s">
        <v>27</v>
      </c>
      <c r="AI8" s="64" t="s">
        <v>28</v>
      </c>
      <c r="AJ8" s="64" t="s">
        <v>27</v>
      </c>
      <c r="AK8" s="64" t="s">
        <v>28</v>
      </c>
      <c r="AL8" s="65" t="s">
        <v>27</v>
      </c>
    </row>
    <row r="9" spans="2:38" ht="44.25" customHeight="1">
      <c r="B9" s="133"/>
      <c r="C9" s="144"/>
      <c r="D9" s="147"/>
      <c r="E9" s="148"/>
      <c r="F9" s="133"/>
      <c r="G9" s="133"/>
      <c r="H9" s="149"/>
      <c r="I9" s="149"/>
      <c r="J9" s="149"/>
      <c r="K9" s="149"/>
      <c r="L9" s="139"/>
      <c r="M9" s="139"/>
      <c r="N9" s="139"/>
      <c r="O9" s="139"/>
      <c r="P9" s="134"/>
      <c r="Q9" s="139"/>
      <c r="R9" s="133"/>
      <c r="S9" s="134"/>
      <c r="T9" s="134"/>
      <c r="V9" s="12"/>
      <c r="W9" s="61"/>
      <c r="X9" s="66" t="str">
        <f>+D5</f>
        <v xml:space="preserve">Kiểm toán căn bản </v>
      </c>
      <c r="Y9" s="67" t="str">
        <f>+O5</f>
        <v>Nhóm:  01</v>
      </c>
      <c r="Z9" s="68">
        <f>+$AI$9+$AK$9+$AG$9</f>
        <v>28</v>
      </c>
      <c r="AA9" s="62">
        <f>COUNTIF($S$10:$S$98,"Khiển trách")</f>
        <v>0</v>
      </c>
      <c r="AB9" s="62">
        <f>COUNTIF($S$10:$S$98,"Cảnh cáo")</f>
        <v>0</v>
      </c>
      <c r="AC9" s="62">
        <f>COUNTIF($S$10:$S$98,"Đình chỉ thi")</f>
        <v>0</v>
      </c>
      <c r="AD9" s="69">
        <f>+($AA$9+$AB$9+$AC$9)/$Z$9*100%</f>
        <v>0</v>
      </c>
      <c r="AE9" s="62">
        <f>SUM(COUNTIF($S$10:$S$96,"Vắng"),COUNTIF($S$10:$S$96,"Vắng có phép"))</f>
        <v>0</v>
      </c>
      <c r="AF9" s="70">
        <f>+$AE$9/$Z$9</f>
        <v>0</v>
      </c>
      <c r="AG9" s="71">
        <f>COUNTIF($W$10:$W$96,"Thi lại")</f>
        <v>0</v>
      </c>
      <c r="AH9" s="70">
        <f>+$AG$9/$Z$9</f>
        <v>0</v>
      </c>
      <c r="AI9" s="71">
        <f>COUNTIF($W$10:$W$97,"Học lại")</f>
        <v>8</v>
      </c>
      <c r="AJ9" s="70">
        <f>+$AI$9/$Z$9</f>
        <v>0.2857142857142857</v>
      </c>
      <c r="AK9" s="62">
        <f>COUNTIF($W$11:$W$97,"Đạt")</f>
        <v>20</v>
      </c>
      <c r="AL9" s="69">
        <f>+$AK$9/$Z$9</f>
        <v>0.7142857142857143</v>
      </c>
    </row>
    <row r="10" spans="2:38" ht="14.25" customHeight="1">
      <c r="B10" s="135" t="s">
        <v>29</v>
      </c>
      <c r="C10" s="136"/>
      <c r="D10" s="136"/>
      <c r="E10" s="136"/>
      <c r="F10" s="136"/>
      <c r="G10" s="137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58">
        <f>100-(H10+I10+J10+K10)</f>
        <v>60</v>
      </c>
      <c r="P10" s="133"/>
      <c r="Q10" s="18"/>
      <c r="R10" s="18"/>
      <c r="S10" s="133"/>
      <c r="T10" s="133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2:38" ht="15.95" customHeight="1">
      <c r="B11" s="19">
        <v>1</v>
      </c>
      <c r="C11" s="87" t="s">
        <v>58</v>
      </c>
      <c r="D11" s="88" t="s">
        <v>59</v>
      </c>
      <c r="E11" s="89" t="s">
        <v>60</v>
      </c>
      <c r="F11" s="90" t="s">
        <v>61</v>
      </c>
      <c r="G11" s="108" t="s">
        <v>62</v>
      </c>
      <c r="H11" s="20">
        <v>9</v>
      </c>
      <c r="I11" s="20">
        <v>8</v>
      </c>
      <c r="J11" s="20" t="s">
        <v>30</v>
      </c>
      <c r="K11" s="20">
        <f>I11</f>
        <v>8</v>
      </c>
      <c r="L11" s="21"/>
      <c r="M11" s="21"/>
      <c r="N11" s="21"/>
      <c r="O11" s="117">
        <v>3</v>
      </c>
      <c r="P11" s="23">
        <f>ROUND(SUMPRODUCT(H11:O11,$H$10:$O$10)/100,1)</f>
        <v>5.0999999999999996</v>
      </c>
      <c r="Q11" s="24" t="str">
        <f t="shared" ref="Q11:Q38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D+</v>
      </c>
      <c r="R11" s="24" t="str">
        <f t="shared" ref="R11:R38" si="1">IF($P11&lt;4,"Kém",IF(AND($P11&gt;=4,$P11&lt;=5.4),"Trung bình yếu",IF(AND($P11&gt;=5.5,$P11&lt;=6.9),"Trung bình",IF(AND($P11&gt;=7,$P11&lt;=8.4),"Khá",IF(AND($P11&gt;=8.5,$P11&lt;=10),"Giỏi","")))))</f>
        <v>Trung bình yếu</v>
      </c>
      <c r="S11" s="83" t="str">
        <f t="shared" ref="S11:S38" si="2">+IF(OR($H11=0,$I11=0,$J11=0,$K11=0),"Không đủ ĐKDT","")</f>
        <v/>
      </c>
      <c r="T11" s="25">
        <v>205</v>
      </c>
      <c r="U11" s="3"/>
      <c r="V11" s="26"/>
      <c r="W11" s="73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</row>
    <row r="12" spans="2:38" ht="15.95" customHeight="1">
      <c r="B12" s="27">
        <v>2</v>
      </c>
      <c r="C12" s="91" t="s">
        <v>63</v>
      </c>
      <c r="D12" s="92" t="s">
        <v>64</v>
      </c>
      <c r="E12" s="93" t="s">
        <v>65</v>
      </c>
      <c r="F12" s="94" t="s">
        <v>66</v>
      </c>
      <c r="G12" s="109" t="s">
        <v>62</v>
      </c>
      <c r="H12" s="28">
        <v>0</v>
      </c>
      <c r="I12" s="28">
        <v>0</v>
      </c>
      <c r="J12" s="28" t="s">
        <v>30</v>
      </c>
      <c r="K12" s="28">
        <v>0</v>
      </c>
      <c r="L12" s="29"/>
      <c r="M12" s="29"/>
      <c r="N12" s="29"/>
      <c r="O12" s="118"/>
      <c r="P12" s="31">
        <f>ROUND(SUMPRODUCT(H12:O12,$H$10:$O$10)/100,1)</f>
        <v>0</v>
      </c>
      <c r="Q12" s="32" t="str">
        <f t="shared" si="0"/>
        <v>F</v>
      </c>
      <c r="R12" s="33" t="str">
        <f t="shared" si="1"/>
        <v>Kém</v>
      </c>
      <c r="S12" s="34" t="str">
        <f t="shared" si="2"/>
        <v>Không đủ ĐKDT</v>
      </c>
      <c r="T12" s="35">
        <v>205</v>
      </c>
      <c r="U12" s="3"/>
      <c r="V12" s="26"/>
      <c r="W12" s="73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65"/>
    </row>
    <row r="13" spans="2:38" ht="15.95" customHeight="1">
      <c r="B13" s="27">
        <v>3</v>
      </c>
      <c r="C13" s="91" t="s">
        <v>67</v>
      </c>
      <c r="D13" s="92" t="s">
        <v>68</v>
      </c>
      <c r="E13" s="93" t="s">
        <v>69</v>
      </c>
      <c r="F13" s="94" t="s">
        <v>70</v>
      </c>
      <c r="G13" s="109" t="s">
        <v>62</v>
      </c>
      <c r="H13" s="28">
        <v>9</v>
      </c>
      <c r="I13" s="28">
        <v>8.5</v>
      </c>
      <c r="J13" s="28" t="s">
        <v>30</v>
      </c>
      <c r="K13" s="28">
        <f>I13</f>
        <v>8.5</v>
      </c>
      <c r="L13" s="36"/>
      <c r="M13" s="36"/>
      <c r="N13" s="36"/>
      <c r="O13" s="118">
        <v>4.5</v>
      </c>
      <c r="P13" s="31">
        <f>ROUND(SUMPRODUCT(H13:O13,$H$10:$O$10)/100,1)</f>
        <v>6.2</v>
      </c>
      <c r="Q13" s="32" t="str">
        <f t="shared" si="0"/>
        <v>C</v>
      </c>
      <c r="R13" s="33" t="str">
        <f t="shared" si="1"/>
        <v>Trung bình</v>
      </c>
      <c r="S13" s="34" t="str">
        <f t="shared" si="2"/>
        <v/>
      </c>
      <c r="T13" s="35">
        <v>205</v>
      </c>
      <c r="U13" s="3"/>
      <c r="V13" s="26"/>
      <c r="W13" s="73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74"/>
      <c r="Y13" s="74"/>
      <c r="Z13" s="75"/>
      <c r="AA13" s="63"/>
      <c r="AB13" s="63"/>
      <c r="AC13" s="63"/>
      <c r="AD13" s="76"/>
      <c r="AE13" s="63"/>
      <c r="AF13" s="77"/>
      <c r="AG13" s="78"/>
      <c r="AH13" s="77"/>
      <c r="AI13" s="78"/>
      <c r="AJ13" s="77"/>
      <c r="AK13" s="63"/>
      <c r="AL13" s="76"/>
    </row>
    <row r="14" spans="2:38" ht="15.95" customHeight="1">
      <c r="B14" s="27">
        <v>4</v>
      </c>
      <c r="C14" s="91" t="s">
        <v>71</v>
      </c>
      <c r="D14" s="92" t="s">
        <v>72</v>
      </c>
      <c r="E14" s="93" t="s">
        <v>73</v>
      </c>
      <c r="F14" s="94" t="s">
        <v>74</v>
      </c>
      <c r="G14" s="109" t="s">
        <v>75</v>
      </c>
      <c r="H14" s="28">
        <v>9</v>
      </c>
      <c r="I14" s="28">
        <v>9</v>
      </c>
      <c r="J14" s="28" t="s">
        <v>30</v>
      </c>
      <c r="K14" s="28">
        <f>I14</f>
        <v>9</v>
      </c>
      <c r="L14" s="36"/>
      <c r="M14" s="36"/>
      <c r="N14" s="36"/>
      <c r="O14" s="118">
        <v>4</v>
      </c>
      <c r="P14" s="31">
        <f>ROUND(SUMPRODUCT(H14:O14,$H$10:$O$10)/100,1)</f>
        <v>6</v>
      </c>
      <c r="Q14" s="32" t="str">
        <f t="shared" si="0"/>
        <v>C</v>
      </c>
      <c r="R14" s="33" t="str">
        <f t="shared" si="1"/>
        <v>Trung bình</v>
      </c>
      <c r="S14" s="34" t="str">
        <f t="shared" si="2"/>
        <v/>
      </c>
      <c r="T14" s="35">
        <v>205</v>
      </c>
      <c r="U14" s="3"/>
      <c r="V14" s="26"/>
      <c r="W14" s="73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</row>
    <row r="15" spans="2:38" ht="15.95" customHeight="1">
      <c r="B15" s="27">
        <v>5</v>
      </c>
      <c r="C15" s="91" t="s">
        <v>76</v>
      </c>
      <c r="D15" s="92" t="s">
        <v>77</v>
      </c>
      <c r="E15" s="93" t="s">
        <v>78</v>
      </c>
      <c r="F15" s="94" t="s">
        <v>79</v>
      </c>
      <c r="G15" s="109" t="s">
        <v>80</v>
      </c>
      <c r="H15" s="28">
        <v>0</v>
      </c>
      <c r="I15" s="28">
        <v>0</v>
      </c>
      <c r="J15" s="28" t="s">
        <v>30</v>
      </c>
      <c r="K15" s="28">
        <v>0</v>
      </c>
      <c r="L15" s="36"/>
      <c r="M15" s="36"/>
      <c r="N15" s="36"/>
      <c r="O15" s="118"/>
      <c r="P15" s="31">
        <f>ROUND(SUMPRODUCT(H15:O15,$H$10:$O$10)/100,1)</f>
        <v>0</v>
      </c>
      <c r="Q15" s="32" t="str">
        <f t="shared" si="0"/>
        <v>F</v>
      </c>
      <c r="R15" s="33" t="str">
        <f t="shared" si="1"/>
        <v>Kém</v>
      </c>
      <c r="S15" s="34" t="str">
        <f t="shared" si="2"/>
        <v>Không đủ ĐKDT</v>
      </c>
      <c r="T15" s="35">
        <v>205</v>
      </c>
      <c r="U15" s="3"/>
      <c r="V15" s="26"/>
      <c r="W15" s="73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Học lại</v>
      </c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2:38" ht="15.95" customHeight="1">
      <c r="B16" s="27">
        <v>6</v>
      </c>
      <c r="C16" s="91" t="s">
        <v>81</v>
      </c>
      <c r="D16" s="92" t="s">
        <v>82</v>
      </c>
      <c r="E16" s="93" t="s">
        <v>83</v>
      </c>
      <c r="F16" s="94" t="s">
        <v>84</v>
      </c>
      <c r="G16" s="109" t="s">
        <v>85</v>
      </c>
      <c r="H16" s="28">
        <v>9</v>
      </c>
      <c r="I16" s="28">
        <v>9</v>
      </c>
      <c r="J16" s="28" t="s">
        <v>30</v>
      </c>
      <c r="K16" s="28">
        <f>I16</f>
        <v>9</v>
      </c>
      <c r="L16" s="36"/>
      <c r="M16" s="36"/>
      <c r="N16" s="36"/>
      <c r="O16" s="118">
        <v>9</v>
      </c>
      <c r="P16" s="31">
        <f>ROUND(SUMPRODUCT(H16:O16,$H$10:$O$10)/100,1)</f>
        <v>9</v>
      </c>
      <c r="Q16" s="32" t="str">
        <f t="shared" si="0"/>
        <v>A+</v>
      </c>
      <c r="R16" s="33" t="str">
        <f t="shared" si="1"/>
        <v>Giỏi</v>
      </c>
      <c r="S16" s="34" t="str">
        <f t="shared" si="2"/>
        <v/>
      </c>
      <c r="T16" s="35">
        <v>205</v>
      </c>
      <c r="U16" s="3"/>
      <c r="V16" s="26"/>
      <c r="W16" s="73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</row>
    <row r="17" spans="2:38" ht="15.95" customHeight="1">
      <c r="B17" s="27">
        <v>7</v>
      </c>
      <c r="C17" s="91" t="s">
        <v>86</v>
      </c>
      <c r="D17" s="92" t="s">
        <v>87</v>
      </c>
      <c r="E17" s="93" t="s">
        <v>88</v>
      </c>
      <c r="F17" s="94" t="s">
        <v>89</v>
      </c>
      <c r="G17" s="109" t="s">
        <v>90</v>
      </c>
      <c r="H17" s="28">
        <v>9</v>
      </c>
      <c r="I17" s="28">
        <v>9</v>
      </c>
      <c r="J17" s="28" t="s">
        <v>30</v>
      </c>
      <c r="K17" s="28">
        <f>I17</f>
        <v>9</v>
      </c>
      <c r="L17" s="36"/>
      <c r="M17" s="36"/>
      <c r="N17" s="36"/>
      <c r="O17" s="118">
        <v>9</v>
      </c>
      <c r="P17" s="31">
        <f>ROUND(SUMPRODUCT(H17:O17,$H$10:$O$10)/100,1)</f>
        <v>9</v>
      </c>
      <c r="Q17" s="32" t="str">
        <f t="shared" si="0"/>
        <v>A+</v>
      </c>
      <c r="R17" s="33" t="str">
        <f t="shared" si="1"/>
        <v>Giỏi</v>
      </c>
      <c r="S17" s="34" t="str">
        <f t="shared" si="2"/>
        <v/>
      </c>
      <c r="T17" s="35">
        <v>205</v>
      </c>
      <c r="U17" s="3"/>
      <c r="V17" s="26"/>
      <c r="W17" s="73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</row>
    <row r="18" spans="2:38" ht="15.95" customHeight="1">
      <c r="B18" s="27">
        <v>8</v>
      </c>
      <c r="C18" s="91" t="s">
        <v>91</v>
      </c>
      <c r="D18" s="92" t="s">
        <v>92</v>
      </c>
      <c r="E18" s="93" t="s">
        <v>93</v>
      </c>
      <c r="F18" s="94" t="s">
        <v>94</v>
      </c>
      <c r="G18" s="109" t="s">
        <v>95</v>
      </c>
      <c r="H18" s="28">
        <v>9</v>
      </c>
      <c r="I18" s="28">
        <v>9</v>
      </c>
      <c r="J18" s="28" t="s">
        <v>30</v>
      </c>
      <c r="K18" s="28">
        <f>I18</f>
        <v>9</v>
      </c>
      <c r="L18" s="36"/>
      <c r="M18" s="36"/>
      <c r="N18" s="36"/>
      <c r="O18" s="118">
        <v>5</v>
      </c>
      <c r="P18" s="31">
        <f>ROUND(SUMPRODUCT(H18:O18,$H$10:$O$10)/100,1)</f>
        <v>6.6</v>
      </c>
      <c r="Q18" s="32" t="str">
        <f t="shared" si="0"/>
        <v>C+</v>
      </c>
      <c r="R18" s="33" t="str">
        <f t="shared" si="1"/>
        <v>Trung bình</v>
      </c>
      <c r="S18" s="34" t="str">
        <f t="shared" si="2"/>
        <v/>
      </c>
      <c r="T18" s="35">
        <v>205</v>
      </c>
      <c r="U18" s="3"/>
      <c r="V18" s="26"/>
      <c r="W18" s="73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</row>
    <row r="19" spans="2:38" ht="15.95" customHeight="1">
      <c r="B19" s="27">
        <v>9</v>
      </c>
      <c r="C19" s="91" t="s">
        <v>96</v>
      </c>
      <c r="D19" s="92" t="s">
        <v>64</v>
      </c>
      <c r="E19" s="93" t="s">
        <v>93</v>
      </c>
      <c r="F19" s="94" t="s">
        <v>97</v>
      </c>
      <c r="G19" s="109" t="s">
        <v>98</v>
      </c>
      <c r="H19" s="28">
        <v>9</v>
      </c>
      <c r="I19" s="28">
        <v>8.5</v>
      </c>
      <c r="J19" s="28" t="s">
        <v>30</v>
      </c>
      <c r="K19" s="28">
        <f>I19</f>
        <v>8.5</v>
      </c>
      <c r="L19" s="36"/>
      <c r="M19" s="36"/>
      <c r="N19" s="36"/>
      <c r="O19" s="118">
        <v>7</v>
      </c>
      <c r="P19" s="31">
        <f>ROUND(SUMPRODUCT(H19:O19,$H$10:$O$10)/100,1)</f>
        <v>7.7</v>
      </c>
      <c r="Q19" s="32" t="str">
        <f t="shared" si="0"/>
        <v>B</v>
      </c>
      <c r="R19" s="33" t="str">
        <f t="shared" si="1"/>
        <v>Khá</v>
      </c>
      <c r="S19" s="34" t="str">
        <f t="shared" si="2"/>
        <v/>
      </c>
      <c r="T19" s="35">
        <v>205</v>
      </c>
      <c r="U19" s="3"/>
      <c r="V19" s="26"/>
      <c r="W19" s="73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</row>
    <row r="20" spans="2:38" ht="15.95" customHeight="1">
      <c r="B20" s="27">
        <v>10</v>
      </c>
      <c r="C20" s="91" t="s">
        <v>99</v>
      </c>
      <c r="D20" s="92" t="s">
        <v>100</v>
      </c>
      <c r="E20" s="93" t="s">
        <v>101</v>
      </c>
      <c r="F20" s="94" t="s">
        <v>102</v>
      </c>
      <c r="G20" s="109" t="s">
        <v>62</v>
      </c>
      <c r="H20" s="28">
        <v>9</v>
      </c>
      <c r="I20" s="28">
        <v>6</v>
      </c>
      <c r="J20" s="28" t="s">
        <v>30</v>
      </c>
      <c r="K20" s="28">
        <f>I20</f>
        <v>6</v>
      </c>
      <c r="L20" s="36"/>
      <c r="M20" s="36"/>
      <c r="N20" s="36"/>
      <c r="O20" s="118">
        <v>7</v>
      </c>
      <c r="P20" s="31">
        <f>ROUND(SUMPRODUCT(H20:O20,$H$10:$O$10)/100,1)</f>
        <v>6.9</v>
      </c>
      <c r="Q20" s="32" t="str">
        <f t="shared" si="0"/>
        <v>C+</v>
      </c>
      <c r="R20" s="33" t="str">
        <f t="shared" si="1"/>
        <v>Trung bình</v>
      </c>
      <c r="S20" s="34" t="str">
        <f t="shared" si="2"/>
        <v/>
      </c>
      <c r="T20" s="35">
        <v>205</v>
      </c>
      <c r="U20" s="3"/>
      <c r="V20" s="26"/>
      <c r="W20" s="73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</row>
    <row r="21" spans="2:38" ht="15.95" customHeight="1">
      <c r="B21" s="27">
        <v>11</v>
      </c>
      <c r="C21" s="91" t="s">
        <v>103</v>
      </c>
      <c r="D21" s="92" t="s">
        <v>104</v>
      </c>
      <c r="E21" s="93" t="s">
        <v>105</v>
      </c>
      <c r="F21" s="94" t="s">
        <v>106</v>
      </c>
      <c r="G21" s="109" t="s">
        <v>107</v>
      </c>
      <c r="H21" s="28">
        <v>0</v>
      </c>
      <c r="I21" s="28">
        <v>0</v>
      </c>
      <c r="J21" s="28" t="s">
        <v>30</v>
      </c>
      <c r="K21" s="28">
        <v>0</v>
      </c>
      <c r="L21" s="36"/>
      <c r="M21" s="36"/>
      <c r="N21" s="36"/>
      <c r="O21" s="118"/>
      <c r="P21" s="31">
        <f>ROUND(SUMPRODUCT(H21:O21,$H$10:$O$10)/100,1)</f>
        <v>0</v>
      </c>
      <c r="Q21" s="32" t="str">
        <f t="shared" si="0"/>
        <v>F</v>
      </c>
      <c r="R21" s="33" t="str">
        <f t="shared" si="1"/>
        <v>Kém</v>
      </c>
      <c r="S21" s="34" t="str">
        <f t="shared" si="2"/>
        <v>Không đủ ĐKDT</v>
      </c>
      <c r="T21" s="35">
        <v>205</v>
      </c>
      <c r="U21" s="3"/>
      <c r="V21" s="26"/>
      <c r="W21" s="73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Học lại</v>
      </c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2:38" ht="15.95" customHeight="1">
      <c r="B22" s="27">
        <v>12</v>
      </c>
      <c r="C22" s="91" t="s">
        <v>108</v>
      </c>
      <c r="D22" s="92" t="s">
        <v>109</v>
      </c>
      <c r="E22" s="93" t="s">
        <v>110</v>
      </c>
      <c r="F22" s="94" t="s">
        <v>111</v>
      </c>
      <c r="G22" s="109" t="s">
        <v>112</v>
      </c>
      <c r="H22" s="28">
        <v>9</v>
      </c>
      <c r="I22" s="28">
        <v>9</v>
      </c>
      <c r="J22" s="28" t="s">
        <v>30</v>
      </c>
      <c r="K22" s="28">
        <f>I22</f>
        <v>9</v>
      </c>
      <c r="L22" s="36"/>
      <c r="M22" s="36"/>
      <c r="N22" s="36"/>
      <c r="O22" s="118">
        <v>9.5</v>
      </c>
      <c r="P22" s="31">
        <f>ROUND(SUMPRODUCT(H22:O22,$H$10:$O$10)/100,1)</f>
        <v>9.3000000000000007</v>
      </c>
      <c r="Q22" s="32" t="str">
        <f t="shared" si="0"/>
        <v>A+</v>
      </c>
      <c r="R22" s="33" t="str">
        <f t="shared" si="1"/>
        <v>Giỏi</v>
      </c>
      <c r="S22" s="34" t="str">
        <f t="shared" si="2"/>
        <v/>
      </c>
      <c r="T22" s="35">
        <v>205</v>
      </c>
      <c r="U22" s="3"/>
      <c r="V22" s="26"/>
      <c r="W22" s="73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2:38" ht="15.95" customHeight="1">
      <c r="B23" s="27">
        <v>13</v>
      </c>
      <c r="C23" s="91" t="s">
        <v>113</v>
      </c>
      <c r="D23" s="92" t="s">
        <v>64</v>
      </c>
      <c r="E23" s="93" t="s">
        <v>114</v>
      </c>
      <c r="F23" s="94" t="s">
        <v>115</v>
      </c>
      <c r="G23" s="109" t="s">
        <v>95</v>
      </c>
      <c r="H23" s="28">
        <v>9</v>
      </c>
      <c r="I23" s="28">
        <v>9</v>
      </c>
      <c r="J23" s="28" t="s">
        <v>30</v>
      </c>
      <c r="K23" s="28">
        <f>I23</f>
        <v>9</v>
      </c>
      <c r="L23" s="36"/>
      <c r="M23" s="36"/>
      <c r="N23" s="36"/>
      <c r="O23" s="118">
        <v>8</v>
      </c>
      <c r="P23" s="31">
        <f>ROUND(SUMPRODUCT(H23:O23,$H$10:$O$10)/100,1)</f>
        <v>8.4</v>
      </c>
      <c r="Q23" s="32" t="str">
        <f t="shared" si="0"/>
        <v>B+</v>
      </c>
      <c r="R23" s="33" t="str">
        <f t="shared" si="1"/>
        <v>Khá</v>
      </c>
      <c r="S23" s="34" t="str">
        <f t="shared" si="2"/>
        <v/>
      </c>
      <c r="T23" s="35">
        <v>205</v>
      </c>
      <c r="U23" s="3"/>
      <c r="V23" s="26"/>
      <c r="W23" s="73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2:38" ht="15.95" customHeight="1">
      <c r="B24" s="27">
        <v>14</v>
      </c>
      <c r="C24" s="91" t="s">
        <v>116</v>
      </c>
      <c r="D24" s="92" t="s">
        <v>117</v>
      </c>
      <c r="E24" s="93" t="s">
        <v>118</v>
      </c>
      <c r="F24" s="94" t="s">
        <v>119</v>
      </c>
      <c r="G24" s="109" t="s">
        <v>62</v>
      </c>
      <c r="H24" s="28">
        <v>9</v>
      </c>
      <c r="I24" s="28">
        <v>8.5</v>
      </c>
      <c r="J24" s="28" t="s">
        <v>30</v>
      </c>
      <c r="K24" s="28">
        <f>I24</f>
        <v>8.5</v>
      </c>
      <c r="L24" s="36"/>
      <c r="M24" s="36"/>
      <c r="N24" s="36"/>
      <c r="O24" s="118">
        <v>4</v>
      </c>
      <c r="P24" s="31">
        <f>ROUND(SUMPRODUCT(H24:O24,$H$10:$O$10)/100,1)</f>
        <v>5.9</v>
      </c>
      <c r="Q24" s="32" t="str">
        <f t="shared" si="0"/>
        <v>C</v>
      </c>
      <c r="R24" s="33" t="str">
        <f t="shared" si="1"/>
        <v>Trung bình</v>
      </c>
      <c r="S24" s="34" t="str">
        <f t="shared" si="2"/>
        <v/>
      </c>
      <c r="T24" s="35">
        <v>205</v>
      </c>
      <c r="U24" s="3"/>
      <c r="V24" s="26"/>
      <c r="W24" s="73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2:38" ht="15.95" customHeight="1">
      <c r="B25" s="27">
        <v>15</v>
      </c>
      <c r="C25" s="91" t="s">
        <v>120</v>
      </c>
      <c r="D25" s="92" t="s">
        <v>121</v>
      </c>
      <c r="E25" s="93" t="s">
        <v>122</v>
      </c>
      <c r="F25" s="94" t="s">
        <v>123</v>
      </c>
      <c r="G25" s="109" t="s">
        <v>124</v>
      </c>
      <c r="H25" s="28">
        <v>9</v>
      </c>
      <c r="I25" s="28">
        <v>9</v>
      </c>
      <c r="J25" s="28" t="s">
        <v>30</v>
      </c>
      <c r="K25" s="28">
        <f>I25</f>
        <v>9</v>
      </c>
      <c r="L25" s="36"/>
      <c r="M25" s="36"/>
      <c r="N25" s="36"/>
      <c r="O25" s="118">
        <v>7</v>
      </c>
      <c r="P25" s="31">
        <f>ROUND(SUMPRODUCT(H25:O25,$H$10:$O$10)/100,1)</f>
        <v>7.8</v>
      </c>
      <c r="Q25" s="32" t="str">
        <f t="shared" si="0"/>
        <v>B</v>
      </c>
      <c r="R25" s="33" t="str">
        <f t="shared" si="1"/>
        <v>Khá</v>
      </c>
      <c r="S25" s="34" t="str">
        <f t="shared" si="2"/>
        <v/>
      </c>
      <c r="T25" s="35">
        <v>205</v>
      </c>
      <c r="U25" s="3"/>
      <c r="V25" s="26"/>
      <c r="W25" s="73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2:38" ht="15.95" customHeight="1">
      <c r="B26" s="27">
        <v>16</v>
      </c>
      <c r="C26" s="91" t="s">
        <v>125</v>
      </c>
      <c r="D26" s="92" t="s">
        <v>126</v>
      </c>
      <c r="E26" s="93" t="s">
        <v>127</v>
      </c>
      <c r="F26" s="94" t="s">
        <v>128</v>
      </c>
      <c r="G26" s="109" t="s">
        <v>95</v>
      </c>
      <c r="H26" s="28">
        <v>9</v>
      </c>
      <c r="I26" s="28">
        <v>9</v>
      </c>
      <c r="J26" s="28" t="s">
        <v>30</v>
      </c>
      <c r="K26" s="28">
        <f>I26</f>
        <v>9</v>
      </c>
      <c r="L26" s="36"/>
      <c r="M26" s="36"/>
      <c r="N26" s="36"/>
      <c r="O26" s="118">
        <v>8</v>
      </c>
      <c r="P26" s="31">
        <f>ROUND(SUMPRODUCT(H26:O26,$H$10:$O$10)/100,1)</f>
        <v>8.4</v>
      </c>
      <c r="Q26" s="32" t="str">
        <f t="shared" si="0"/>
        <v>B+</v>
      </c>
      <c r="R26" s="33" t="str">
        <f t="shared" si="1"/>
        <v>Khá</v>
      </c>
      <c r="S26" s="34" t="str">
        <f t="shared" si="2"/>
        <v/>
      </c>
      <c r="T26" s="35">
        <v>205</v>
      </c>
      <c r="U26" s="3"/>
      <c r="V26" s="26"/>
      <c r="W26" s="73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2:38" ht="15.95" customHeight="1">
      <c r="B27" s="27">
        <v>17</v>
      </c>
      <c r="C27" s="91" t="s">
        <v>129</v>
      </c>
      <c r="D27" s="92" t="s">
        <v>130</v>
      </c>
      <c r="E27" s="93" t="s">
        <v>131</v>
      </c>
      <c r="F27" s="94" t="s">
        <v>132</v>
      </c>
      <c r="G27" s="109" t="s">
        <v>133</v>
      </c>
      <c r="H27" s="28">
        <v>0</v>
      </c>
      <c r="I27" s="28">
        <v>0</v>
      </c>
      <c r="J27" s="28" t="s">
        <v>30</v>
      </c>
      <c r="K27" s="28">
        <v>0</v>
      </c>
      <c r="L27" s="36"/>
      <c r="M27" s="36"/>
      <c r="N27" s="36"/>
      <c r="O27" s="118"/>
      <c r="P27" s="31">
        <f>ROUND(SUMPRODUCT(H27:O27,$H$10:$O$10)/100,1)</f>
        <v>0</v>
      </c>
      <c r="Q27" s="32" t="str">
        <f t="shared" si="0"/>
        <v>F</v>
      </c>
      <c r="R27" s="33" t="str">
        <f t="shared" si="1"/>
        <v>Kém</v>
      </c>
      <c r="S27" s="34" t="str">
        <f t="shared" si="2"/>
        <v>Không đủ ĐKDT</v>
      </c>
      <c r="T27" s="35">
        <v>205</v>
      </c>
      <c r="U27" s="3"/>
      <c r="V27" s="26"/>
      <c r="W27" s="73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2:38" ht="15.95" customHeight="1">
      <c r="B28" s="27">
        <v>18</v>
      </c>
      <c r="C28" s="91" t="s">
        <v>134</v>
      </c>
      <c r="D28" s="92" t="s">
        <v>135</v>
      </c>
      <c r="E28" s="93" t="s">
        <v>136</v>
      </c>
      <c r="F28" s="94" t="s">
        <v>137</v>
      </c>
      <c r="G28" s="109" t="s">
        <v>124</v>
      </c>
      <c r="H28" s="28">
        <v>0</v>
      </c>
      <c r="I28" s="28">
        <v>0</v>
      </c>
      <c r="J28" s="28" t="s">
        <v>30</v>
      </c>
      <c r="K28" s="28">
        <v>0</v>
      </c>
      <c r="L28" s="36"/>
      <c r="M28" s="36"/>
      <c r="N28" s="36"/>
      <c r="O28" s="118"/>
      <c r="P28" s="31">
        <f>ROUND(SUMPRODUCT(H28:O28,$H$10:$O$10)/100,1)</f>
        <v>0</v>
      </c>
      <c r="Q28" s="32" t="str">
        <f t="shared" si="0"/>
        <v>F</v>
      </c>
      <c r="R28" s="33" t="str">
        <f t="shared" si="1"/>
        <v>Kém</v>
      </c>
      <c r="S28" s="34" t="str">
        <f t="shared" si="2"/>
        <v>Không đủ ĐKDT</v>
      </c>
      <c r="T28" s="35">
        <v>205</v>
      </c>
      <c r="U28" s="3"/>
      <c r="V28" s="26"/>
      <c r="W28" s="73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Học lại</v>
      </c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2:38" ht="15.95" customHeight="1">
      <c r="B29" s="27">
        <v>19</v>
      </c>
      <c r="C29" s="91" t="s">
        <v>138</v>
      </c>
      <c r="D29" s="92" t="s">
        <v>139</v>
      </c>
      <c r="E29" s="93" t="s">
        <v>140</v>
      </c>
      <c r="F29" s="94" t="s">
        <v>141</v>
      </c>
      <c r="G29" s="109" t="s">
        <v>95</v>
      </c>
      <c r="H29" s="28">
        <v>9</v>
      </c>
      <c r="I29" s="28">
        <v>8.5</v>
      </c>
      <c r="J29" s="28" t="s">
        <v>30</v>
      </c>
      <c r="K29" s="28">
        <f>I29</f>
        <v>8.5</v>
      </c>
      <c r="L29" s="36"/>
      <c r="M29" s="36"/>
      <c r="N29" s="36"/>
      <c r="O29" s="118">
        <v>8</v>
      </c>
      <c r="P29" s="31">
        <f>ROUND(SUMPRODUCT(H29:O29,$H$10:$O$10)/100,1)</f>
        <v>8.3000000000000007</v>
      </c>
      <c r="Q29" s="32" t="str">
        <f t="shared" si="0"/>
        <v>B+</v>
      </c>
      <c r="R29" s="33" t="str">
        <f t="shared" si="1"/>
        <v>Khá</v>
      </c>
      <c r="S29" s="34" t="str">
        <f t="shared" si="2"/>
        <v/>
      </c>
      <c r="T29" s="35">
        <v>205</v>
      </c>
      <c r="U29" s="3"/>
      <c r="V29" s="26"/>
      <c r="W29" s="73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2:38" ht="15.95" customHeight="1">
      <c r="B30" s="27">
        <v>20</v>
      </c>
      <c r="C30" s="91" t="s">
        <v>142</v>
      </c>
      <c r="D30" s="92" t="s">
        <v>143</v>
      </c>
      <c r="E30" s="93" t="s">
        <v>144</v>
      </c>
      <c r="F30" s="94" t="s">
        <v>145</v>
      </c>
      <c r="G30" s="109" t="s">
        <v>95</v>
      </c>
      <c r="H30" s="28">
        <v>0</v>
      </c>
      <c r="I30" s="28">
        <v>0</v>
      </c>
      <c r="J30" s="28" t="s">
        <v>30</v>
      </c>
      <c r="K30" s="28">
        <v>0</v>
      </c>
      <c r="L30" s="36"/>
      <c r="M30" s="36"/>
      <c r="N30" s="36"/>
      <c r="O30" s="118"/>
      <c r="P30" s="31">
        <f>ROUND(SUMPRODUCT(H30:O30,$H$10:$O$10)/100,1)</f>
        <v>0</v>
      </c>
      <c r="Q30" s="32" t="str">
        <f t="shared" si="0"/>
        <v>F</v>
      </c>
      <c r="R30" s="33" t="str">
        <f t="shared" si="1"/>
        <v>Kém</v>
      </c>
      <c r="S30" s="34" t="str">
        <f t="shared" si="2"/>
        <v>Không đủ ĐKDT</v>
      </c>
      <c r="T30" s="35">
        <v>205</v>
      </c>
      <c r="U30" s="3"/>
      <c r="V30" s="26"/>
      <c r="W30" s="73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Học lại</v>
      </c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2:38" ht="15.95" customHeight="1">
      <c r="B31" s="27">
        <v>21</v>
      </c>
      <c r="C31" s="91" t="s">
        <v>146</v>
      </c>
      <c r="D31" s="92" t="s">
        <v>147</v>
      </c>
      <c r="E31" s="93" t="s">
        <v>148</v>
      </c>
      <c r="F31" s="94" t="s">
        <v>149</v>
      </c>
      <c r="G31" s="109" t="s">
        <v>98</v>
      </c>
      <c r="H31" s="28">
        <v>10</v>
      </c>
      <c r="I31" s="28">
        <v>9</v>
      </c>
      <c r="J31" s="28" t="s">
        <v>30</v>
      </c>
      <c r="K31" s="28">
        <f>I31</f>
        <v>9</v>
      </c>
      <c r="L31" s="36"/>
      <c r="M31" s="36"/>
      <c r="N31" s="36"/>
      <c r="O31" s="118">
        <v>8.5</v>
      </c>
      <c r="P31" s="31">
        <f>ROUND(SUMPRODUCT(H31:O31,$H$10:$O$10)/100,1)</f>
        <v>8.8000000000000007</v>
      </c>
      <c r="Q31" s="32" t="str">
        <f t="shared" si="0"/>
        <v>A</v>
      </c>
      <c r="R31" s="33" t="str">
        <f t="shared" si="1"/>
        <v>Giỏi</v>
      </c>
      <c r="S31" s="34" t="str">
        <f t="shared" si="2"/>
        <v/>
      </c>
      <c r="T31" s="35">
        <v>205</v>
      </c>
      <c r="U31" s="3"/>
      <c r="V31" s="26"/>
      <c r="W31" s="73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2:38" ht="15.95" customHeight="1">
      <c r="B32" s="27">
        <v>22</v>
      </c>
      <c r="C32" s="91" t="s">
        <v>150</v>
      </c>
      <c r="D32" s="92" t="s">
        <v>151</v>
      </c>
      <c r="E32" s="93" t="s">
        <v>152</v>
      </c>
      <c r="F32" s="94" t="s">
        <v>153</v>
      </c>
      <c r="G32" s="109" t="s">
        <v>107</v>
      </c>
      <c r="H32" s="28">
        <v>0</v>
      </c>
      <c r="I32" s="28">
        <v>0</v>
      </c>
      <c r="J32" s="28" t="s">
        <v>30</v>
      </c>
      <c r="K32" s="28">
        <v>0</v>
      </c>
      <c r="L32" s="36"/>
      <c r="M32" s="36"/>
      <c r="N32" s="36"/>
      <c r="O32" s="118"/>
      <c r="P32" s="31">
        <f>ROUND(SUMPRODUCT(H32:O32,$H$10:$O$10)/100,1)</f>
        <v>0</v>
      </c>
      <c r="Q32" s="32" t="str">
        <f t="shared" si="0"/>
        <v>F</v>
      </c>
      <c r="R32" s="33" t="str">
        <f t="shared" si="1"/>
        <v>Kém</v>
      </c>
      <c r="S32" s="34" t="str">
        <f t="shared" si="2"/>
        <v>Không đủ ĐKDT</v>
      </c>
      <c r="T32" s="35">
        <v>205</v>
      </c>
      <c r="U32" s="3"/>
      <c r="V32" s="26"/>
      <c r="W32" s="73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Học lại</v>
      </c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ht="15.95" customHeight="1">
      <c r="B33" s="27">
        <v>23</v>
      </c>
      <c r="C33" s="91" t="s">
        <v>154</v>
      </c>
      <c r="D33" s="92" t="s">
        <v>155</v>
      </c>
      <c r="E33" s="93" t="s">
        <v>156</v>
      </c>
      <c r="F33" s="94" t="s">
        <v>157</v>
      </c>
      <c r="G33" s="109" t="s">
        <v>133</v>
      </c>
      <c r="H33" s="28">
        <v>9</v>
      </c>
      <c r="I33" s="28">
        <v>9</v>
      </c>
      <c r="J33" s="28" t="s">
        <v>30</v>
      </c>
      <c r="K33" s="28">
        <f>I33</f>
        <v>9</v>
      </c>
      <c r="L33" s="36"/>
      <c r="M33" s="36"/>
      <c r="N33" s="36"/>
      <c r="O33" s="118">
        <v>6</v>
      </c>
      <c r="P33" s="31">
        <f>ROUND(SUMPRODUCT(H33:O33,$H$10:$O$10)/100,1)</f>
        <v>7.2</v>
      </c>
      <c r="Q33" s="32" t="str">
        <f t="shared" si="0"/>
        <v>B</v>
      </c>
      <c r="R33" s="33" t="str">
        <f t="shared" si="1"/>
        <v>Khá</v>
      </c>
      <c r="S33" s="34" t="str">
        <f t="shared" si="2"/>
        <v/>
      </c>
      <c r="T33" s="35">
        <v>205</v>
      </c>
      <c r="U33" s="3"/>
      <c r="V33" s="26"/>
      <c r="W33" s="73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ht="15.95" customHeight="1">
      <c r="B34" s="27">
        <v>24</v>
      </c>
      <c r="C34" s="91" t="s">
        <v>158</v>
      </c>
      <c r="D34" s="92" t="s">
        <v>159</v>
      </c>
      <c r="E34" s="93" t="s">
        <v>160</v>
      </c>
      <c r="F34" s="94" t="s">
        <v>161</v>
      </c>
      <c r="G34" s="109" t="s">
        <v>95</v>
      </c>
      <c r="H34" s="28">
        <v>9</v>
      </c>
      <c r="I34" s="28">
        <v>8.5</v>
      </c>
      <c r="J34" s="28" t="s">
        <v>30</v>
      </c>
      <c r="K34" s="28">
        <f>I34</f>
        <v>8.5</v>
      </c>
      <c r="L34" s="36"/>
      <c r="M34" s="36"/>
      <c r="N34" s="36"/>
      <c r="O34" s="118">
        <v>8.5</v>
      </c>
      <c r="P34" s="31">
        <f>ROUND(SUMPRODUCT(H34:O34,$H$10:$O$10)/100,1)</f>
        <v>8.6</v>
      </c>
      <c r="Q34" s="32" t="str">
        <f t="shared" si="0"/>
        <v>A</v>
      </c>
      <c r="R34" s="33" t="str">
        <f t="shared" si="1"/>
        <v>Giỏi</v>
      </c>
      <c r="S34" s="34" t="str">
        <f t="shared" si="2"/>
        <v/>
      </c>
      <c r="T34" s="35">
        <v>205</v>
      </c>
      <c r="U34" s="3"/>
      <c r="V34" s="26"/>
      <c r="W34" s="73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ht="15.95" customHeight="1">
      <c r="B35" s="27">
        <v>25</v>
      </c>
      <c r="C35" s="91" t="s">
        <v>162</v>
      </c>
      <c r="D35" s="92" t="s">
        <v>163</v>
      </c>
      <c r="E35" s="93" t="s">
        <v>160</v>
      </c>
      <c r="F35" s="94" t="s">
        <v>164</v>
      </c>
      <c r="G35" s="109" t="s">
        <v>75</v>
      </c>
      <c r="H35" s="28">
        <v>9</v>
      </c>
      <c r="I35" s="28">
        <v>9</v>
      </c>
      <c r="J35" s="28" t="s">
        <v>30</v>
      </c>
      <c r="K35" s="28">
        <f>I35</f>
        <v>9</v>
      </c>
      <c r="L35" s="36"/>
      <c r="M35" s="36"/>
      <c r="N35" s="36"/>
      <c r="O35" s="118">
        <v>7</v>
      </c>
      <c r="P35" s="31">
        <f>ROUND(SUMPRODUCT(H35:O35,$H$10:$O$10)/100,1)</f>
        <v>7.8</v>
      </c>
      <c r="Q35" s="32" t="str">
        <f t="shared" si="0"/>
        <v>B</v>
      </c>
      <c r="R35" s="33" t="str">
        <f t="shared" si="1"/>
        <v>Khá</v>
      </c>
      <c r="S35" s="34" t="str">
        <f t="shared" si="2"/>
        <v/>
      </c>
      <c r="T35" s="35">
        <v>205</v>
      </c>
      <c r="U35" s="3"/>
      <c r="V35" s="26"/>
      <c r="W35" s="73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ht="15.95" customHeight="1">
      <c r="B36" s="27">
        <v>26</v>
      </c>
      <c r="C36" s="91" t="s">
        <v>165</v>
      </c>
      <c r="D36" s="92" t="s">
        <v>166</v>
      </c>
      <c r="E36" s="93" t="s">
        <v>167</v>
      </c>
      <c r="F36" s="94" t="s">
        <v>168</v>
      </c>
      <c r="G36" s="109" t="s">
        <v>133</v>
      </c>
      <c r="H36" s="28">
        <v>9</v>
      </c>
      <c r="I36" s="28">
        <v>8.5</v>
      </c>
      <c r="J36" s="28" t="s">
        <v>30</v>
      </c>
      <c r="K36" s="28">
        <f>I36</f>
        <v>8.5</v>
      </c>
      <c r="L36" s="36"/>
      <c r="M36" s="36"/>
      <c r="N36" s="36"/>
      <c r="O36" s="118">
        <v>7</v>
      </c>
      <c r="P36" s="31">
        <f>ROUND(SUMPRODUCT(H36:O36,$H$10:$O$10)/100,1)</f>
        <v>7.7</v>
      </c>
      <c r="Q36" s="32" t="str">
        <f t="shared" si="0"/>
        <v>B</v>
      </c>
      <c r="R36" s="33" t="str">
        <f t="shared" si="1"/>
        <v>Khá</v>
      </c>
      <c r="S36" s="34" t="str">
        <f t="shared" si="2"/>
        <v/>
      </c>
      <c r="T36" s="35">
        <v>205</v>
      </c>
      <c r="U36" s="3"/>
      <c r="V36" s="26"/>
      <c r="W36" s="73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ht="15.95" customHeight="1">
      <c r="B37" s="27">
        <v>27</v>
      </c>
      <c r="C37" s="91" t="s">
        <v>169</v>
      </c>
      <c r="D37" s="92" t="s">
        <v>147</v>
      </c>
      <c r="E37" s="93" t="s">
        <v>170</v>
      </c>
      <c r="F37" s="94" t="s">
        <v>171</v>
      </c>
      <c r="G37" s="109" t="s">
        <v>95</v>
      </c>
      <c r="H37" s="28">
        <v>9</v>
      </c>
      <c r="I37" s="28">
        <v>8.5</v>
      </c>
      <c r="J37" s="28" t="s">
        <v>30</v>
      </c>
      <c r="K37" s="28">
        <f>I37</f>
        <v>8.5</v>
      </c>
      <c r="L37" s="36"/>
      <c r="M37" s="36"/>
      <c r="N37" s="36"/>
      <c r="O37" s="118">
        <v>6.5</v>
      </c>
      <c r="P37" s="31">
        <f>ROUND(SUMPRODUCT(H37:O37,$H$10:$O$10)/100,1)</f>
        <v>7.4</v>
      </c>
      <c r="Q37" s="32" t="str">
        <f t="shared" si="0"/>
        <v>B</v>
      </c>
      <c r="R37" s="33" t="str">
        <f t="shared" si="1"/>
        <v>Khá</v>
      </c>
      <c r="S37" s="34" t="str">
        <f t="shared" si="2"/>
        <v/>
      </c>
      <c r="T37" s="35">
        <v>205</v>
      </c>
      <c r="U37" s="3"/>
      <c r="V37" s="26"/>
      <c r="W37" s="73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ht="15.95" customHeight="1">
      <c r="B38" s="95">
        <v>28</v>
      </c>
      <c r="C38" s="96" t="s">
        <v>172</v>
      </c>
      <c r="D38" s="97" t="s">
        <v>173</v>
      </c>
      <c r="E38" s="98" t="s">
        <v>174</v>
      </c>
      <c r="F38" s="99" t="s">
        <v>175</v>
      </c>
      <c r="G38" s="110" t="s">
        <v>124</v>
      </c>
      <c r="H38" s="100">
        <v>0</v>
      </c>
      <c r="I38" s="100">
        <v>0</v>
      </c>
      <c r="J38" s="100" t="s">
        <v>30</v>
      </c>
      <c r="K38" s="100">
        <v>0</v>
      </c>
      <c r="L38" s="101"/>
      <c r="M38" s="101"/>
      <c r="N38" s="101"/>
      <c r="O38" s="119"/>
      <c r="P38" s="103">
        <f>ROUND(SUMPRODUCT(H38:O38,$H$10:$O$10)/100,1)</f>
        <v>0</v>
      </c>
      <c r="Q38" s="104" t="str">
        <f t="shared" si="0"/>
        <v>F</v>
      </c>
      <c r="R38" s="105" t="str">
        <f t="shared" si="1"/>
        <v>Kém</v>
      </c>
      <c r="S38" s="106" t="str">
        <f t="shared" si="2"/>
        <v>Không đủ ĐKDT</v>
      </c>
      <c r="T38" s="107">
        <v>205</v>
      </c>
      <c r="U38" s="3"/>
      <c r="V38" s="26"/>
      <c r="W38" s="73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Học lại</v>
      </c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ht="9" hidden="1" customHeight="1">
      <c r="A39" s="2"/>
      <c r="B39" s="37"/>
      <c r="C39" s="38"/>
      <c r="D39" s="38"/>
      <c r="E39" s="39"/>
      <c r="F39" s="39"/>
      <c r="G39" s="39"/>
      <c r="H39" s="40"/>
      <c r="I39" s="41"/>
      <c r="J39" s="41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3"/>
    </row>
    <row r="40" spans="1:38" ht="16.5" hidden="1">
      <c r="A40" s="2"/>
      <c r="B40" s="138" t="s">
        <v>31</v>
      </c>
      <c r="C40" s="138"/>
      <c r="D40" s="38"/>
      <c r="E40" s="39"/>
      <c r="F40" s="39"/>
      <c r="G40" s="39"/>
      <c r="H40" s="40"/>
      <c r="I40" s="41"/>
      <c r="J40" s="41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3"/>
    </row>
    <row r="41" spans="1:38" ht="16.5" hidden="1" customHeight="1">
      <c r="A41" s="2"/>
      <c r="B41" s="43" t="s">
        <v>32</v>
      </c>
      <c r="C41" s="43"/>
      <c r="D41" s="44">
        <f>+$Z$9</f>
        <v>28</v>
      </c>
      <c r="E41" s="45" t="s">
        <v>33</v>
      </c>
      <c r="F41" s="126" t="s">
        <v>34</v>
      </c>
      <c r="G41" s="126"/>
      <c r="H41" s="126"/>
      <c r="I41" s="126"/>
      <c r="J41" s="126"/>
      <c r="K41" s="126"/>
      <c r="L41" s="126"/>
      <c r="M41" s="126"/>
      <c r="N41" s="126"/>
      <c r="O41" s="46">
        <f>$Z$9 -COUNTIF($S$10:$S$228,"Vắng") -COUNTIF($S$10:$S$228,"Vắng có phép") - COUNTIF($S$10:$S$228,"Đình chỉ thi") - COUNTIF($S$10:$S$228,"Không đủ ĐKDT")</f>
        <v>28</v>
      </c>
      <c r="P41" s="46"/>
      <c r="Q41" s="46"/>
      <c r="R41" s="47"/>
      <c r="S41" s="48" t="s">
        <v>33</v>
      </c>
      <c r="T41" s="47"/>
      <c r="U41" s="3"/>
    </row>
    <row r="42" spans="1:38" ht="16.5" hidden="1" customHeight="1">
      <c r="A42" s="2"/>
      <c r="B42" s="43" t="s">
        <v>35</v>
      </c>
      <c r="C42" s="43"/>
      <c r="D42" s="44">
        <f>+$AK$9</f>
        <v>20</v>
      </c>
      <c r="E42" s="45" t="s">
        <v>33</v>
      </c>
      <c r="F42" s="126" t="s">
        <v>36</v>
      </c>
      <c r="G42" s="126"/>
      <c r="H42" s="126"/>
      <c r="I42" s="126"/>
      <c r="J42" s="126"/>
      <c r="K42" s="126"/>
      <c r="L42" s="126"/>
      <c r="M42" s="126"/>
      <c r="N42" s="126"/>
      <c r="O42" s="49">
        <f>COUNTIF($S$10:$S$104,"Vắng")</f>
        <v>0</v>
      </c>
      <c r="P42" s="49"/>
      <c r="Q42" s="49"/>
      <c r="R42" s="50"/>
      <c r="S42" s="48" t="s">
        <v>33</v>
      </c>
      <c r="T42" s="50"/>
      <c r="U42" s="3"/>
    </row>
    <row r="43" spans="1:38" ht="16.5" hidden="1" customHeight="1">
      <c r="A43" s="2"/>
      <c r="B43" s="43" t="s">
        <v>50</v>
      </c>
      <c r="C43" s="43"/>
      <c r="D43" s="59">
        <f>COUNTIF(W11:W38,"Học lại")</f>
        <v>8</v>
      </c>
      <c r="E43" s="45" t="s">
        <v>33</v>
      </c>
      <c r="F43" s="126" t="s">
        <v>51</v>
      </c>
      <c r="G43" s="126"/>
      <c r="H43" s="126"/>
      <c r="I43" s="126"/>
      <c r="J43" s="126"/>
      <c r="K43" s="126"/>
      <c r="L43" s="126"/>
      <c r="M43" s="126"/>
      <c r="N43" s="126"/>
      <c r="O43" s="46">
        <f>COUNTIF($S$10:$S$104,"Vắng có phép")</f>
        <v>0</v>
      </c>
      <c r="P43" s="46"/>
      <c r="Q43" s="46"/>
      <c r="R43" s="47"/>
      <c r="S43" s="48" t="s">
        <v>33</v>
      </c>
      <c r="T43" s="47"/>
      <c r="U43" s="3"/>
    </row>
    <row r="44" spans="1:38" ht="3" hidden="1" customHeight="1">
      <c r="A44" s="2"/>
      <c r="B44" s="37"/>
      <c r="C44" s="38"/>
      <c r="D44" s="38"/>
      <c r="E44" s="39"/>
      <c r="F44" s="39"/>
      <c r="G44" s="39"/>
      <c r="H44" s="40"/>
      <c r="I44" s="41"/>
      <c r="J44" s="41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3"/>
    </row>
    <row r="45" spans="1:38" hidden="1">
      <c r="B45" s="80" t="s">
        <v>52</v>
      </c>
      <c r="C45" s="80"/>
      <c r="D45" s="81">
        <f>COUNTIF(W11:W38,"Thi lại")</f>
        <v>0</v>
      </c>
      <c r="E45" s="82" t="s">
        <v>33</v>
      </c>
      <c r="F45" s="3"/>
      <c r="G45" s="3"/>
      <c r="H45" s="3"/>
      <c r="I45" s="3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3"/>
    </row>
    <row r="46" spans="1:38" ht="21" hidden="1" customHeight="1">
      <c r="B46" s="80"/>
      <c r="C46" s="80"/>
      <c r="D46" s="81"/>
      <c r="E46" s="82"/>
      <c r="F46" s="3"/>
      <c r="G46" s="3"/>
      <c r="H46" s="3"/>
      <c r="I46" s="3"/>
      <c r="J46" s="130" t="s">
        <v>464</v>
      </c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3"/>
    </row>
    <row r="47" spans="1:38" hidden="1">
      <c r="A47" s="51"/>
      <c r="B47" s="124" t="s">
        <v>37</v>
      </c>
      <c r="C47" s="124"/>
      <c r="D47" s="124"/>
      <c r="E47" s="124"/>
      <c r="F47" s="124"/>
      <c r="G47" s="124"/>
      <c r="H47" s="124"/>
      <c r="I47" s="52"/>
      <c r="J47" s="125" t="s">
        <v>38</v>
      </c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3"/>
    </row>
    <row r="48" spans="1:38" ht="4.5" hidden="1" customHeight="1">
      <c r="A48" s="2"/>
      <c r="B48" s="37"/>
      <c r="C48" s="53"/>
      <c r="D48" s="53"/>
      <c r="E48" s="54"/>
      <c r="F48" s="54"/>
      <c r="G48" s="54"/>
      <c r="H48" s="55"/>
      <c r="I48" s="56"/>
      <c r="J48" s="56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38" s="2" customFormat="1" hidden="1">
      <c r="B49" s="124" t="s">
        <v>39</v>
      </c>
      <c r="C49" s="124"/>
      <c r="D49" s="129" t="s">
        <v>40</v>
      </c>
      <c r="E49" s="129"/>
      <c r="F49" s="129"/>
      <c r="G49" s="129"/>
      <c r="H49" s="129"/>
      <c r="I49" s="56"/>
      <c r="J49" s="56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3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1:38" s="2" customFormat="1" hidden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1:38" s="2" customFormat="1" hidden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1:38" s="2" customFormat="1" hidden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1:38" s="2" customFormat="1" ht="9.75" hidden="1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1:38" s="2" customFormat="1" ht="3.75" hidden="1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1:38" s="2" customFormat="1" ht="18" hidden="1" customHeight="1">
      <c r="A55" s="1"/>
      <c r="B55" s="128" t="s">
        <v>460</v>
      </c>
      <c r="C55" s="128"/>
      <c r="D55" s="128" t="s">
        <v>461</v>
      </c>
      <c r="E55" s="128"/>
      <c r="F55" s="128"/>
      <c r="G55" s="128"/>
      <c r="H55" s="128"/>
      <c r="I55" s="128"/>
      <c r="J55" s="128" t="s">
        <v>41</v>
      </c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3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1:38" s="2" customFormat="1" ht="4.5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1:38" s="2" customFormat="1" ht="36.75" customHeigh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1:38" s="2" customFormat="1" ht="21.75" hidden="1" customHeight="1">
      <c r="A58" s="1"/>
      <c r="B58" s="124" t="s">
        <v>42</v>
      </c>
      <c r="C58" s="124"/>
      <c r="D58" s="124"/>
      <c r="E58" s="124"/>
      <c r="F58" s="124"/>
      <c r="G58" s="124"/>
      <c r="H58" s="124"/>
      <c r="I58" s="52"/>
      <c r="J58" s="125" t="s">
        <v>38</v>
      </c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3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1:38" s="2" customFormat="1" hidden="1">
      <c r="A59" s="1"/>
      <c r="B59" s="37"/>
      <c r="C59" s="53"/>
      <c r="D59" s="53"/>
      <c r="E59" s="54"/>
      <c r="F59" s="54"/>
      <c r="G59" s="54"/>
      <c r="H59" s="55"/>
      <c r="I59" s="56"/>
      <c r="J59" s="56"/>
      <c r="K59" s="3"/>
      <c r="L59" s="3"/>
      <c r="M59" s="3"/>
      <c r="N59" s="3"/>
      <c r="O59" s="3"/>
      <c r="P59" s="3"/>
      <c r="Q59" s="3"/>
      <c r="R59" s="3"/>
      <c r="S59" s="3"/>
      <c r="T59" s="3"/>
      <c r="U59" s="1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1:38" s="2" customFormat="1" hidden="1">
      <c r="A60" s="1"/>
      <c r="B60" s="124" t="s">
        <v>39</v>
      </c>
      <c r="C60" s="124"/>
      <c r="D60" s="129" t="s">
        <v>40</v>
      </c>
      <c r="E60" s="129"/>
      <c r="F60" s="129"/>
      <c r="G60" s="129"/>
      <c r="H60" s="129"/>
      <c r="I60" s="56"/>
      <c r="J60" s="56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1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1:38" s="2" customFormat="1" hidden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1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1:38" hidden="1"/>
    <row r="63" spans="1:38" hidden="1"/>
    <row r="64" spans="1:38" hidden="1"/>
    <row r="65" spans="2:20" hidden="1">
      <c r="B65" s="127"/>
      <c r="C65" s="127"/>
      <c r="D65" s="127"/>
      <c r="E65" s="127"/>
      <c r="F65" s="127"/>
      <c r="G65" s="127"/>
      <c r="H65" s="127"/>
      <c r="I65" s="127"/>
      <c r="J65" s="127" t="s">
        <v>41</v>
      </c>
      <c r="K65" s="127"/>
      <c r="L65" s="127"/>
      <c r="M65" s="127"/>
      <c r="N65" s="127"/>
      <c r="O65" s="127"/>
      <c r="P65" s="127"/>
      <c r="Q65" s="127"/>
      <c r="R65" s="127"/>
      <c r="S65" s="127"/>
      <c r="T65" s="127"/>
    </row>
  </sheetData>
  <sheetProtection formatCells="0" formatColumns="0" formatRows="0" insertColumns="0" insertRows="0" insertHyperlinks="0" deleteColumns="0" deleteRows="0" sort="0" autoFilter="0" pivotTables="0"/>
  <sortState ref="B11:U38">
    <sortCondition ref="B11:B38"/>
  </sortState>
  <mergeCells count="59">
    <mergeCell ref="F41:N41"/>
    <mergeCell ref="F42:N42"/>
    <mergeCell ref="L8:L9"/>
    <mergeCell ref="H8:H9"/>
    <mergeCell ref="D5:N5"/>
    <mergeCell ref="G6:N6"/>
    <mergeCell ref="O5:T5"/>
    <mergeCell ref="O6:T6"/>
    <mergeCell ref="H1:K1"/>
    <mergeCell ref="L1:T1"/>
    <mergeCell ref="B2:G2"/>
    <mergeCell ref="H2:T2"/>
    <mergeCell ref="B3:G3"/>
    <mergeCell ref="H3:T3"/>
    <mergeCell ref="AE5:AF7"/>
    <mergeCell ref="AG5:AH7"/>
    <mergeCell ref="AI5:AJ7"/>
    <mergeCell ref="AK5:AL7"/>
    <mergeCell ref="B6:C6"/>
    <mergeCell ref="B5:C5"/>
    <mergeCell ref="X5:X8"/>
    <mergeCell ref="Y5:Y8"/>
    <mergeCell ref="Z5:Z8"/>
    <mergeCell ref="B8:B9"/>
    <mergeCell ref="C8:C9"/>
    <mergeCell ref="D8:E9"/>
    <mergeCell ref="F8:F9"/>
    <mergeCell ref="I8:I9"/>
    <mergeCell ref="J8:J9"/>
    <mergeCell ref="K8:K9"/>
    <mergeCell ref="AA5:AD7"/>
    <mergeCell ref="B49:C49"/>
    <mergeCell ref="D49:H49"/>
    <mergeCell ref="R8:R9"/>
    <mergeCell ref="S8:S10"/>
    <mergeCell ref="T8:T10"/>
    <mergeCell ref="B10:G10"/>
    <mergeCell ref="B40:C40"/>
    <mergeCell ref="M8:M9"/>
    <mergeCell ref="N8:N9"/>
    <mergeCell ref="O8:O9"/>
    <mergeCell ref="P8:P10"/>
    <mergeCell ref="Q8:Q9"/>
    <mergeCell ref="G8:G9"/>
    <mergeCell ref="J45:T45"/>
    <mergeCell ref="B47:H47"/>
    <mergeCell ref="J47:T47"/>
    <mergeCell ref="F43:N43"/>
    <mergeCell ref="B65:C65"/>
    <mergeCell ref="D65:I65"/>
    <mergeCell ref="J65:T65"/>
    <mergeCell ref="B55:C55"/>
    <mergeCell ref="D55:I55"/>
    <mergeCell ref="J55:T55"/>
    <mergeCell ref="B58:H58"/>
    <mergeCell ref="J58:T58"/>
    <mergeCell ref="B60:C60"/>
    <mergeCell ref="D60:H60"/>
    <mergeCell ref="J46:T46"/>
  </mergeCells>
  <conditionalFormatting sqref="H11:O38">
    <cfRule type="cellIs" dxfId="33" priority="16" operator="greaterThan">
      <formula>10</formula>
    </cfRule>
  </conditionalFormatting>
  <conditionalFormatting sqref="C1:C1048576">
    <cfRule type="duplicateValues" dxfId="32" priority="7"/>
  </conditionalFormatting>
  <conditionalFormatting sqref="C11:C38">
    <cfRule type="duplicateValues" dxfId="31" priority="6" stopIfTrue="1"/>
  </conditionalFormatting>
  <conditionalFormatting sqref="H11:K38">
    <cfRule type="cellIs" dxfId="30" priority="3" stopIfTrue="1" operator="greaterThan">
      <formula>10</formula>
    </cfRule>
    <cfRule type="cellIs" dxfId="29" priority="4" stopIfTrue="1" operator="greaterThan">
      <formula>10</formula>
    </cfRule>
    <cfRule type="cellIs" dxfId="28" priority="5" stopIfTrue="1" operator="greaterThan">
      <formula>10</formula>
    </cfRule>
  </conditionalFormatting>
  <conditionalFormatting sqref="C55">
    <cfRule type="duplicateValues" dxfId="27" priority="2"/>
  </conditionalFormatting>
  <dataValidations count="1">
    <dataValidation allowBlank="1" showInputMessage="1" showErrorMessage="1" errorTitle="Không xóa dữ liệu" error="Không xóa dữ liệu" prompt="Không xóa dữ liệu" sqref="X3:AL9 W11:W38 D43"/>
  </dataValidations>
  <pageMargins left="0.25" right="0" top="0" bottom="0" header="0" footer="0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38"/>
  <sheetViews>
    <sheetView topLeftCell="A9" workbookViewId="0">
      <selection activeCell="A13" sqref="A13:XFD28"/>
    </sheetView>
  </sheetViews>
  <sheetFormatPr defaultColWidth="9" defaultRowHeight="15.75"/>
  <cols>
    <col min="1" max="1" width="0.625" style="1" customWidth="1"/>
    <col min="2" max="2" width="4" style="1" customWidth="1"/>
    <col min="3" max="3" width="11.75" style="1" customWidth="1"/>
    <col min="4" max="4" width="13.875" style="1" customWidth="1"/>
    <col min="5" max="5" width="8.5" style="1" customWidth="1"/>
    <col min="6" max="6" width="9.375" style="1" hidden="1" customWidth="1"/>
    <col min="7" max="7" width="13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5.7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0"/>
    <col min="25" max="25" width="9.125" style="60" bestFit="1" customWidth="1"/>
    <col min="26" max="26" width="9" style="60"/>
    <col min="27" max="27" width="10.375" style="60" bestFit="1" customWidth="1"/>
    <col min="28" max="28" width="9.125" style="60" bestFit="1" customWidth="1"/>
    <col min="29" max="39" width="9" style="60"/>
    <col min="40" max="16384" width="9" style="1"/>
  </cols>
  <sheetData>
    <row r="1" spans="1:39" ht="26.25" hidden="1">
      <c r="H1" s="152" t="s">
        <v>0</v>
      </c>
      <c r="I1" s="152"/>
      <c r="J1" s="152"/>
      <c r="K1" s="152"/>
      <c r="L1" s="152">
        <v>207</v>
      </c>
      <c r="M1" s="152"/>
      <c r="N1" s="152"/>
      <c r="O1" s="152"/>
      <c r="P1" s="152"/>
      <c r="Q1" s="152"/>
      <c r="R1" s="152"/>
      <c r="S1" s="152"/>
      <c r="T1" s="152"/>
      <c r="U1" s="152"/>
    </row>
    <row r="2" spans="1:39" ht="27.75" customHeight="1">
      <c r="B2" s="153" t="s">
        <v>1</v>
      </c>
      <c r="C2" s="153"/>
      <c r="D2" s="153"/>
      <c r="E2" s="153"/>
      <c r="F2" s="153"/>
      <c r="G2" s="153"/>
      <c r="H2" s="154" t="s">
        <v>459</v>
      </c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3"/>
    </row>
    <row r="3" spans="1:39" ht="25.5" customHeight="1">
      <c r="B3" s="155" t="s">
        <v>2</v>
      </c>
      <c r="C3" s="155"/>
      <c r="D3" s="155"/>
      <c r="E3" s="155"/>
      <c r="F3" s="155"/>
      <c r="G3" s="155"/>
      <c r="H3" s="156" t="s">
        <v>54</v>
      </c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4"/>
      <c r="W3" s="5"/>
      <c r="AE3" s="61"/>
      <c r="AF3" s="62"/>
      <c r="AG3" s="61"/>
      <c r="AH3" s="61"/>
      <c r="AI3" s="61"/>
      <c r="AJ3" s="62"/>
      <c r="AK3" s="61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3"/>
      <c r="AJ4" s="63"/>
    </row>
    <row r="5" spans="1:39" ht="23.25" customHeight="1">
      <c r="B5" s="142" t="s">
        <v>3</v>
      </c>
      <c r="C5" s="142"/>
      <c r="D5" s="157" t="s">
        <v>176</v>
      </c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0" t="s">
        <v>53</v>
      </c>
      <c r="Q5" s="150"/>
      <c r="R5" s="150"/>
      <c r="S5" s="150"/>
      <c r="T5" s="150"/>
      <c r="U5" s="150"/>
      <c r="X5" s="61"/>
      <c r="Y5" s="131" t="s">
        <v>49</v>
      </c>
      <c r="Z5" s="131" t="s">
        <v>9</v>
      </c>
      <c r="AA5" s="131" t="s">
        <v>48</v>
      </c>
      <c r="AB5" s="131" t="s">
        <v>47</v>
      </c>
      <c r="AC5" s="131"/>
      <c r="AD5" s="131"/>
      <c r="AE5" s="131"/>
      <c r="AF5" s="131" t="s">
        <v>46</v>
      </c>
      <c r="AG5" s="131"/>
      <c r="AH5" s="131" t="s">
        <v>44</v>
      </c>
      <c r="AI5" s="131"/>
      <c r="AJ5" s="131" t="s">
        <v>45</v>
      </c>
      <c r="AK5" s="131"/>
      <c r="AL5" s="131" t="s">
        <v>43</v>
      </c>
      <c r="AM5" s="131"/>
    </row>
    <row r="6" spans="1:39" ht="17.25" customHeight="1">
      <c r="B6" s="141" t="s">
        <v>4</v>
      </c>
      <c r="C6" s="141"/>
      <c r="D6" s="9">
        <v>4</v>
      </c>
      <c r="G6" s="151" t="s">
        <v>177</v>
      </c>
      <c r="H6" s="151"/>
      <c r="I6" s="151"/>
      <c r="J6" s="151"/>
      <c r="K6" s="151"/>
      <c r="L6" s="151"/>
      <c r="M6" s="151"/>
      <c r="N6" s="151"/>
      <c r="O6" s="151"/>
      <c r="P6" s="151" t="s">
        <v>178</v>
      </c>
      <c r="Q6" s="151"/>
      <c r="R6" s="151"/>
      <c r="S6" s="151"/>
      <c r="T6" s="151"/>
      <c r="U6" s="151"/>
      <c r="X6" s="6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57"/>
      <c r="Q7" s="3"/>
      <c r="R7" s="3"/>
      <c r="S7" s="3"/>
      <c r="T7" s="3"/>
      <c r="U7" s="3"/>
      <c r="X7" s="6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</row>
    <row r="8" spans="1:39" ht="44.25" customHeight="1">
      <c r="B8" s="132" t="s">
        <v>5</v>
      </c>
      <c r="C8" s="143" t="s">
        <v>6</v>
      </c>
      <c r="D8" s="145" t="s">
        <v>7</v>
      </c>
      <c r="E8" s="146"/>
      <c r="F8" s="132" t="s">
        <v>8</v>
      </c>
      <c r="G8" s="132" t="s">
        <v>9</v>
      </c>
      <c r="H8" s="149" t="s">
        <v>10</v>
      </c>
      <c r="I8" s="149" t="s">
        <v>11</v>
      </c>
      <c r="J8" s="149" t="s">
        <v>12</v>
      </c>
      <c r="K8" s="149" t="s">
        <v>13</v>
      </c>
      <c r="L8" s="139" t="s">
        <v>14</v>
      </c>
      <c r="M8" s="139" t="s">
        <v>15</v>
      </c>
      <c r="N8" s="139" t="s">
        <v>16</v>
      </c>
      <c r="O8" s="140" t="s">
        <v>17</v>
      </c>
      <c r="P8" s="139" t="s">
        <v>18</v>
      </c>
      <c r="Q8" s="132" t="s">
        <v>19</v>
      </c>
      <c r="R8" s="139" t="s">
        <v>20</v>
      </c>
      <c r="S8" s="132" t="s">
        <v>21</v>
      </c>
      <c r="T8" s="132" t="s">
        <v>22</v>
      </c>
      <c r="U8" s="132" t="s">
        <v>23</v>
      </c>
      <c r="X8" s="61"/>
      <c r="Y8" s="131"/>
      <c r="Z8" s="131"/>
      <c r="AA8" s="131"/>
      <c r="AB8" s="64" t="s">
        <v>24</v>
      </c>
      <c r="AC8" s="64" t="s">
        <v>25</v>
      </c>
      <c r="AD8" s="64" t="s">
        <v>26</v>
      </c>
      <c r="AE8" s="64" t="s">
        <v>27</v>
      </c>
      <c r="AF8" s="64" t="s">
        <v>28</v>
      </c>
      <c r="AG8" s="64" t="s">
        <v>27</v>
      </c>
      <c r="AH8" s="64" t="s">
        <v>28</v>
      </c>
      <c r="AI8" s="64" t="s">
        <v>27</v>
      </c>
      <c r="AJ8" s="64" t="s">
        <v>28</v>
      </c>
      <c r="AK8" s="64" t="s">
        <v>27</v>
      </c>
      <c r="AL8" s="64" t="s">
        <v>28</v>
      </c>
      <c r="AM8" s="65" t="s">
        <v>27</v>
      </c>
    </row>
    <row r="9" spans="1:39" ht="44.25" customHeight="1">
      <c r="B9" s="133"/>
      <c r="C9" s="144"/>
      <c r="D9" s="147"/>
      <c r="E9" s="148"/>
      <c r="F9" s="133"/>
      <c r="G9" s="133"/>
      <c r="H9" s="149"/>
      <c r="I9" s="149"/>
      <c r="J9" s="149"/>
      <c r="K9" s="149"/>
      <c r="L9" s="139"/>
      <c r="M9" s="139"/>
      <c r="N9" s="139"/>
      <c r="O9" s="140"/>
      <c r="P9" s="139"/>
      <c r="Q9" s="134"/>
      <c r="R9" s="139"/>
      <c r="S9" s="133"/>
      <c r="T9" s="134"/>
      <c r="U9" s="134"/>
      <c r="W9" s="12"/>
      <c r="X9" s="61"/>
      <c r="Y9" s="66" t="str">
        <f>+D5</f>
        <v>Kế toán tài chính 3</v>
      </c>
      <c r="Z9" s="67" t="str">
        <f>+P5</f>
        <v>Nhóm:  01</v>
      </c>
      <c r="AA9" s="68">
        <f>+$AJ$9+$AL$9+$AH$9</f>
        <v>1</v>
      </c>
      <c r="AB9" s="62">
        <f>COUNTIF($T$10:$T$71,"Khiển trách")</f>
        <v>0</v>
      </c>
      <c r="AC9" s="62">
        <f>COUNTIF($T$10:$T$71,"Cảnh cáo")</f>
        <v>0</v>
      </c>
      <c r="AD9" s="62">
        <f>COUNTIF($T$10:$T$71,"Đình chỉ thi")</f>
        <v>0</v>
      </c>
      <c r="AE9" s="69">
        <f>+($AB$9+$AC$9+$AD$9)/$AA$9*100%</f>
        <v>0</v>
      </c>
      <c r="AF9" s="62">
        <f>SUM(COUNTIF($T$10:$T$69,"Vắng"),COUNTIF($T$10:$T$69,"Vắng có phép"))</f>
        <v>0</v>
      </c>
      <c r="AG9" s="70">
        <f>+$AF$9/$AA$9</f>
        <v>0</v>
      </c>
      <c r="AH9" s="71">
        <f>COUNTIF($X$10:$X$69,"Thi lại")</f>
        <v>0</v>
      </c>
      <c r="AI9" s="70">
        <f>+$AH$9/$AA$9</f>
        <v>0</v>
      </c>
      <c r="AJ9" s="71">
        <f>COUNTIF($X$10:$X$70,"Học lại")</f>
        <v>0</v>
      </c>
      <c r="AK9" s="70">
        <f>+$AJ$9/$AA$9</f>
        <v>0</v>
      </c>
      <c r="AL9" s="62">
        <f>COUNTIF($X$11:$X$70,"Đạt")</f>
        <v>1</v>
      </c>
      <c r="AM9" s="69">
        <f>+$AL$9/$AA$9</f>
        <v>1</v>
      </c>
    </row>
    <row r="10" spans="1:39" ht="14.25" customHeight="1">
      <c r="B10" s="135" t="s">
        <v>29</v>
      </c>
      <c r="C10" s="136"/>
      <c r="D10" s="136"/>
      <c r="E10" s="136"/>
      <c r="F10" s="136"/>
      <c r="G10" s="137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17"/>
      <c r="P10" s="58">
        <f>100-(H10+I10+J10+K10)</f>
        <v>60</v>
      </c>
      <c r="Q10" s="133"/>
      <c r="R10" s="18"/>
      <c r="S10" s="18"/>
      <c r="T10" s="133"/>
      <c r="U10" s="133"/>
      <c r="X10" s="61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</row>
    <row r="11" spans="1:39" ht="18.75" customHeight="1">
      <c r="B11" s="19">
        <v>1</v>
      </c>
      <c r="C11" s="85" t="s">
        <v>179</v>
      </c>
      <c r="D11" s="88" t="s">
        <v>180</v>
      </c>
      <c r="E11" s="89" t="s">
        <v>181</v>
      </c>
      <c r="F11" s="86" t="s">
        <v>182</v>
      </c>
      <c r="G11" s="85" t="s">
        <v>107</v>
      </c>
      <c r="H11" s="20">
        <v>8</v>
      </c>
      <c r="I11" s="20">
        <v>9</v>
      </c>
      <c r="J11" s="20" t="s">
        <v>30</v>
      </c>
      <c r="K11" s="20">
        <v>9</v>
      </c>
      <c r="L11" s="21"/>
      <c r="M11" s="21"/>
      <c r="N11" s="21"/>
      <c r="O11" s="79"/>
      <c r="P11" s="22">
        <v>7.5</v>
      </c>
      <c r="Q11" s="23">
        <f>ROUND(SUMPRODUCT(H11:P11,$H$10:$P$10)/100,1)</f>
        <v>8</v>
      </c>
      <c r="R11" s="24" t="str">
        <f t="shared" ref="R11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4" t="str">
        <f t="shared" ref="S11" si="1">IF($Q11&lt;4,"Kém",IF(AND($Q11&gt;=4,$Q11&lt;=5.4),"Trung bình yếu",IF(AND($Q11&gt;=5.5,$Q11&lt;=6.9),"Trung bình",IF(AND($Q11&gt;=7,$Q11&lt;=8.4),"Khá",IF(AND($Q11&gt;=8.5,$Q11&lt;=10),"Giỏi","")))))</f>
        <v>Khá</v>
      </c>
      <c r="T11" s="83" t="str">
        <f>+IF(OR($H11=0,$I11=0,$J11=0,$K11=0),"Không đủ ĐKDT","")</f>
        <v/>
      </c>
      <c r="U11" s="25">
        <v>207</v>
      </c>
      <c r="V11" s="3"/>
      <c r="W11" s="26"/>
      <c r="X11" s="7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</row>
    <row r="12" spans="1:39" ht="9" customHeight="1">
      <c r="A12" s="2"/>
      <c r="B12" s="37"/>
      <c r="C12" s="38"/>
      <c r="D12" s="38"/>
      <c r="E12" s="39"/>
      <c r="F12" s="39"/>
      <c r="G12" s="39"/>
      <c r="H12" s="40"/>
      <c r="I12" s="41"/>
      <c r="J12" s="41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3"/>
    </row>
    <row r="13" spans="1:39" ht="16.5" hidden="1">
      <c r="A13" s="2"/>
      <c r="B13" s="138" t="s">
        <v>31</v>
      </c>
      <c r="C13" s="138"/>
      <c r="D13" s="38"/>
      <c r="E13" s="39"/>
      <c r="F13" s="39"/>
      <c r="G13" s="39"/>
      <c r="H13" s="40"/>
      <c r="I13" s="41"/>
      <c r="J13" s="41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3"/>
    </row>
    <row r="14" spans="1:39" ht="16.5" hidden="1" customHeight="1">
      <c r="A14" s="2"/>
      <c r="B14" s="43" t="s">
        <v>32</v>
      </c>
      <c r="C14" s="43"/>
      <c r="D14" s="44">
        <f>+$AA$9</f>
        <v>1</v>
      </c>
      <c r="E14" s="45" t="s">
        <v>33</v>
      </c>
      <c r="F14" s="126" t="s">
        <v>34</v>
      </c>
      <c r="G14" s="126"/>
      <c r="H14" s="126"/>
      <c r="I14" s="126"/>
      <c r="J14" s="126"/>
      <c r="K14" s="126"/>
      <c r="L14" s="126"/>
      <c r="M14" s="126"/>
      <c r="N14" s="126"/>
      <c r="O14" s="126"/>
      <c r="P14" s="46">
        <f>$AA$9 -COUNTIF($T$10:$T$201,"Vắng") -COUNTIF($T$10:$T$201,"Vắng có phép") - COUNTIF($T$10:$T$201,"Đình chỉ thi") - COUNTIF($T$10:$T$201,"Không đủ ĐKDT")</f>
        <v>1</v>
      </c>
      <c r="Q14" s="46"/>
      <c r="R14" s="46"/>
      <c r="S14" s="47"/>
      <c r="T14" s="48" t="s">
        <v>33</v>
      </c>
      <c r="U14" s="47"/>
      <c r="V14" s="3"/>
    </row>
    <row r="15" spans="1:39" ht="16.5" hidden="1" customHeight="1">
      <c r="A15" s="2"/>
      <c r="B15" s="43" t="s">
        <v>35</v>
      </c>
      <c r="C15" s="43"/>
      <c r="D15" s="44">
        <f>+$AL$9</f>
        <v>1</v>
      </c>
      <c r="E15" s="45" t="s">
        <v>33</v>
      </c>
      <c r="F15" s="126" t="s">
        <v>36</v>
      </c>
      <c r="G15" s="126"/>
      <c r="H15" s="126"/>
      <c r="I15" s="126"/>
      <c r="J15" s="126"/>
      <c r="K15" s="126"/>
      <c r="L15" s="126"/>
      <c r="M15" s="126"/>
      <c r="N15" s="126"/>
      <c r="O15" s="126"/>
      <c r="P15" s="49">
        <f>COUNTIF($T$10:$T$77,"Vắng")</f>
        <v>0</v>
      </c>
      <c r="Q15" s="49"/>
      <c r="R15" s="49"/>
      <c r="S15" s="50"/>
      <c r="T15" s="48" t="s">
        <v>33</v>
      </c>
      <c r="U15" s="50"/>
      <c r="V15" s="3"/>
    </row>
    <row r="16" spans="1:39" ht="16.5" hidden="1" customHeight="1">
      <c r="A16" s="2"/>
      <c r="B16" s="43" t="s">
        <v>50</v>
      </c>
      <c r="C16" s="43"/>
      <c r="D16" s="59">
        <f>COUNTIF(X11:X11,"Học lại")</f>
        <v>0</v>
      </c>
      <c r="E16" s="45" t="s">
        <v>33</v>
      </c>
      <c r="F16" s="126" t="s">
        <v>51</v>
      </c>
      <c r="G16" s="126"/>
      <c r="H16" s="126"/>
      <c r="I16" s="126"/>
      <c r="J16" s="126"/>
      <c r="K16" s="126"/>
      <c r="L16" s="126"/>
      <c r="M16" s="126"/>
      <c r="N16" s="126"/>
      <c r="O16" s="126"/>
      <c r="P16" s="46">
        <f>COUNTIF($T$10:$T$77,"Vắng có phép")</f>
        <v>0</v>
      </c>
      <c r="Q16" s="46"/>
      <c r="R16" s="46"/>
      <c r="S16" s="47"/>
      <c r="T16" s="48" t="s">
        <v>33</v>
      </c>
      <c r="U16" s="47"/>
      <c r="V16" s="3"/>
    </row>
    <row r="17" spans="1:39" ht="3" hidden="1" customHeight="1">
      <c r="A17" s="2"/>
      <c r="B17" s="37"/>
      <c r="C17" s="38"/>
      <c r="D17" s="38"/>
      <c r="E17" s="39"/>
      <c r="F17" s="39"/>
      <c r="G17" s="39"/>
      <c r="H17" s="40"/>
      <c r="I17" s="41"/>
      <c r="J17" s="41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3"/>
    </row>
    <row r="18" spans="1:39" hidden="1">
      <c r="B18" s="80" t="s">
        <v>52</v>
      </c>
      <c r="C18" s="80"/>
      <c r="D18" s="81">
        <f>COUNTIF(X11:X11,"Thi lại")</f>
        <v>0</v>
      </c>
      <c r="E18" s="82" t="s">
        <v>33</v>
      </c>
      <c r="F18" s="3"/>
      <c r="G18" s="3"/>
      <c r="H18" s="3"/>
      <c r="I18" s="3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3"/>
    </row>
    <row r="19" spans="1:39" ht="24.75" hidden="1" customHeight="1">
      <c r="B19" s="80"/>
      <c r="C19" s="80"/>
      <c r="D19" s="81"/>
      <c r="E19" s="82"/>
      <c r="F19" s="3"/>
      <c r="G19" s="3"/>
      <c r="H19" s="3"/>
      <c r="I19" s="3"/>
      <c r="J19" s="130" t="s">
        <v>463</v>
      </c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3"/>
    </row>
    <row r="20" spans="1:39" hidden="1">
      <c r="A20" s="51"/>
      <c r="B20" s="124" t="s">
        <v>37</v>
      </c>
      <c r="C20" s="124"/>
      <c r="D20" s="124"/>
      <c r="E20" s="124"/>
      <c r="F20" s="124"/>
      <c r="G20" s="124"/>
      <c r="H20" s="124"/>
      <c r="I20" s="52"/>
      <c r="J20" s="125" t="s">
        <v>38</v>
      </c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3"/>
    </row>
    <row r="21" spans="1:39" ht="4.5" hidden="1" customHeight="1">
      <c r="A21" s="2"/>
      <c r="B21" s="37"/>
      <c r="C21" s="53"/>
      <c r="D21" s="53"/>
      <c r="E21" s="54"/>
      <c r="F21" s="54"/>
      <c r="G21" s="54"/>
      <c r="H21" s="55"/>
      <c r="I21" s="56"/>
      <c r="J21" s="56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39" s="2" customFormat="1" hidden="1">
      <c r="B22" s="124" t="s">
        <v>39</v>
      </c>
      <c r="C22" s="124"/>
      <c r="D22" s="129" t="s">
        <v>40</v>
      </c>
      <c r="E22" s="129"/>
      <c r="F22" s="129"/>
      <c r="G22" s="129"/>
      <c r="H22" s="129"/>
      <c r="I22" s="56"/>
      <c r="J22" s="56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3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</row>
    <row r="23" spans="1:39" s="2" customFormat="1" hidden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</row>
    <row r="24" spans="1:39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</row>
    <row r="26" spans="1:39" s="2" customFormat="1" ht="9.75" hidden="1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</row>
    <row r="27" spans="1:39" s="2" customFormat="1" ht="3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</row>
    <row r="28" spans="1:39" s="2" customFormat="1" ht="18" hidden="1" customHeight="1">
      <c r="A28" s="1"/>
      <c r="B28" s="128" t="s">
        <v>460</v>
      </c>
      <c r="C28" s="128"/>
      <c r="D28" s="128" t="s">
        <v>461</v>
      </c>
      <c r="E28" s="128"/>
      <c r="F28" s="128"/>
      <c r="G28" s="128"/>
      <c r="H28" s="128"/>
      <c r="I28" s="128"/>
      <c r="J28" s="128" t="s">
        <v>41</v>
      </c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3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</row>
    <row r="29" spans="1:39" s="2" customFormat="1" ht="4.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</row>
    <row r="30" spans="1:39" s="2" customFormat="1" ht="36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</row>
    <row r="31" spans="1:39" s="2" customFormat="1" ht="21.75" hidden="1" customHeight="1">
      <c r="A31" s="1"/>
      <c r="B31" s="124" t="s">
        <v>42</v>
      </c>
      <c r="C31" s="124"/>
      <c r="D31" s="124"/>
      <c r="E31" s="124"/>
      <c r="F31" s="124"/>
      <c r="G31" s="124"/>
      <c r="H31" s="124"/>
      <c r="I31" s="52"/>
      <c r="J31" s="125" t="s">
        <v>38</v>
      </c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3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</row>
    <row r="32" spans="1:39" s="2" customFormat="1" hidden="1">
      <c r="A32" s="1"/>
      <c r="B32" s="37"/>
      <c r="C32" s="53"/>
      <c r="D32" s="53"/>
      <c r="E32" s="54"/>
      <c r="F32" s="54"/>
      <c r="G32" s="54"/>
      <c r="H32" s="55"/>
      <c r="I32" s="56"/>
      <c r="J32" s="56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1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</row>
    <row r="33" spans="1:39" s="2" customFormat="1" hidden="1">
      <c r="A33" s="1"/>
      <c r="B33" s="124" t="s">
        <v>39</v>
      </c>
      <c r="C33" s="124"/>
      <c r="D33" s="129" t="s">
        <v>40</v>
      </c>
      <c r="E33" s="129"/>
      <c r="F33" s="129"/>
      <c r="G33" s="129"/>
      <c r="H33" s="129"/>
      <c r="I33" s="56"/>
      <c r="J33" s="56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1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</row>
    <row r="34" spans="1:39" s="2" customFormat="1" hidden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</row>
    <row r="35" spans="1:39" hidden="1"/>
    <row r="36" spans="1:39" hidden="1"/>
    <row r="37" spans="1:39" hidden="1"/>
    <row r="38" spans="1:39" hidden="1">
      <c r="B38" s="127"/>
      <c r="C38" s="127"/>
      <c r="D38" s="127"/>
      <c r="E38" s="127"/>
      <c r="F38" s="127"/>
      <c r="G38" s="127"/>
      <c r="H38" s="127"/>
      <c r="I38" s="127"/>
      <c r="J38" s="127" t="s">
        <v>41</v>
      </c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</row>
  </sheetData>
  <mergeCells count="60"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  <mergeCell ref="AJ5:AK7"/>
    <mergeCell ref="AL5:AM7"/>
    <mergeCell ref="Y5:Y8"/>
    <mergeCell ref="Z5:Z8"/>
    <mergeCell ref="AA5:AA8"/>
    <mergeCell ref="B13:C13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K8:K9"/>
    <mergeCell ref="L8:L9"/>
    <mergeCell ref="Q8:Q10"/>
    <mergeCell ref="R8:R9"/>
    <mergeCell ref="B31:H31"/>
    <mergeCell ref="J31:U31"/>
    <mergeCell ref="F15:O15"/>
    <mergeCell ref="F16:O16"/>
    <mergeCell ref="J18:U18"/>
    <mergeCell ref="J19:U19"/>
    <mergeCell ref="B20:H20"/>
    <mergeCell ref="J20:U20"/>
    <mergeCell ref="B22:C22"/>
    <mergeCell ref="D22:H22"/>
    <mergeCell ref="B28:C28"/>
    <mergeCell ref="D28:I28"/>
    <mergeCell ref="J28:U28"/>
    <mergeCell ref="F14:O14"/>
    <mergeCell ref="B33:C33"/>
    <mergeCell ref="D33:H33"/>
    <mergeCell ref="B38:C38"/>
    <mergeCell ref="D38:I38"/>
    <mergeCell ref="J38:U38"/>
  </mergeCells>
  <conditionalFormatting sqref="H11:N11 P11">
    <cfRule type="cellIs" dxfId="44" priority="11" operator="greaterThan">
      <formula>10</formula>
    </cfRule>
  </conditionalFormatting>
  <conditionalFormatting sqref="O1:O1048576">
    <cfRule type="duplicateValues" dxfId="43" priority="10"/>
  </conditionalFormatting>
  <conditionalFormatting sqref="C1:C1048576">
    <cfRule type="duplicateValues" dxfId="42" priority="9"/>
  </conditionalFormatting>
  <conditionalFormatting sqref="C11">
    <cfRule type="duplicateValues" dxfId="41" priority="8" stopIfTrue="1"/>
  </conditionalFormatting>
  <conditionalFormatting sqref="H11:K11">
    <cfRule type="cellIs" dxfId="40" priority="5" stopIfTrue="1" operator="greaterThan">
      <formula>10</formula>
    </cfRule>
    <cfRule type="cellIs" dxfId="39" priority="6" stopIfTrue="1" operator="greaterThan">
      <formula>10</formula>
    </cfRule>
    <cfRule type="cellIs" dxfId="38" priority="7" stopIfTrue="1" operator="greaterThan">
      <formula>10</formula>
    </cfRule>
  </conditionalFormatting>
  <conditionalFormatting sqref="C28">
    <cfRule type="duplicateValues" dxfId="37" priority="4"/>
  </conditionalFormatting>
  <conditionalFormatting sqref="C28">
    <cfRule type="duplicateValues" dxfId="36" priority="3"/>
  </conditionalFormatting>
  <conditionalFormatting sqref="C28">
    <cfRule type="duplicateValues" dxfId="35" priority="2"/>
  </conditionalFormatting>
  <conditionalFormatting sqref="C28">
    <cfRule type="duplicateValues" dxfId="34" priority="1"/>
  </conditionalFormatting>
  <dataValidations count="1">
    <dataValidation allowBlank="1" showInputMessage="1" showErrorMessage="1" errorTitle="Không xóa dữ liệu" error="Không xóa dữ liệu" prompt="Không xóa dữ liệu" sqref="D16 Y3:AM9 X11"/>
  </dataValidations>
  <pageMargins left="0.45" right="0.2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43"/>
  <sheetViews>
    <sheetView topLeftCell="A3" workbookViewId="0">
      <selection activeCell="H47" sqref="H47"/>
    </sheetView>
  </sheetViews>
  <sheetFormatPr defaultColWidth="9" defaultRowHeight="15.75"/>
  <cols>
    <col min="1" max="1" width="0.625" style="1" customWidth="1"/>
    <col min="2" max="2" width="4" style="1" customWidth="1"/>
    <col min="3" max="3" width="11.625" style="1" customWidth="1"/>
    <col min="4" max="4" width="15.5" style="1" customWidth="1"/>
    <col min="5" max="5" width="5.5" style="1" customWidth="1"/>
    <col min="6" max="6" width="9.375" style="1" hidden="1" customWidth="1"/>
    <col min="7" max="7" width="12.375" style="1" customWidth="1"/>
    <col min="8" max="8" width="5.375" style="1" customWidth="1"/>
    <col min="9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6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6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2:38" ht="26.25" hidden="1">
      <c r="H1" s="152" t="s">
        <v>0</v>
      </c>
      <c r="I1" s="152"/>
      <c r="J1" s="152"/>
      <c r="K1" s="152"/>
      <c r="L1" s="152">
        <v>311</v>
      </c>
      <c r="M1" s="152"/>
      <c r="N1" s="152"/>
      <c r="O1" s="152"/>
      <c r="P1" s="152"/>
      <c r="Q1" s="152"/>
      <c r="R1" s="152"/>
      <c r="S1" s="152"/>
      <c r="T1" s="152"/>
    </row>
    <row r="2" spans="2:38" ht="27.75" customHeight="1">
      <c r="B2" s="153" t="s">
        <v>1</v>
      </c>
      <c r="C2" s="153"/>
      <c r="D2" s="153"/>
      <c r="E2" s="153"/>
      <c r="F2" s="153"/>
      <c r="G2" s="153"/>
      <c r="H2" s="154" t="s">
        <v>459</v>
      </c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3"/>
    </row>
    <row r="3" spans="2:38" ht="25.5" customHeight="1">
      <c r="B3" s="155" t="s">
        <v>2</v>
      </c>
      <c r="C3" s="155"/>
      <c r="D3" s="155"/>
      <c r="E3" s="155"/>
      <c r="F3" s="155"/>
      <c r="G3" s="155"/>
      <c r="H3" s="156" t="s">
        <v>54</v>
      </c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4"/>
      <c r="V3" s="5"/>
      <c r="AD3" s="61"/>
      <c r="AE3" s="62"/>
      <c r="AF3" s="61"/>
      <c r="AG3" s="61"/>
      <c r="AH3" s="61"/>
      <c r="AI3" s="62"/>
      <c r="AJ3" s="61"/>
    </row>
    <row r="4" spans="2:38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3"/>
      <c r="AI4" s="63"/>
    </row>
    <row r="5" spans="2:38" ht="23.25" customHeight="1">
      <c r="B5" s="142" t="s">
        <v>3</v>
      </c>
      <c r="C5" s="142"/>
      <c r="D5" s="157" t="s">
        <v>183</v>
      </c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0" t="s">
        <v>53</v>
      </c>
      <c r="P5" s="150"/>
      <c r="Q5" s="150"/>
      <c r="R5" s="150"/>
      <c r="S5" s="150"/>
      <c r="T5" s="150"/>
      <c r="W5" s="61"/>
      <c r="X5" s="131" t="s">
        <v>49</v>
      </c>
      <c r="Y5" s="131" t="s">
        <v>9</v>
      </c>
      <c r="Z5" s="131" t="s">
        <v>48</v>
      </c>
      <c r="AA5" s="131" t="s">
        <v>47</v>
      </c>
      <c r="AB5" s="131"/>
      <c r="AC5" s="131"/>
      <c r="AD5" s="131"/>
      <c r="AE5" s="131" t="s">
        <v>46</v>
      </c>
      <c r="AF5" s="131"/>
      <c r="AG5" s="131" t="s">
        <v>44</v>
      </c>
      <c r="AH5" s="131"/>
      <c r="AI5" s="131" t="s">
        <v>45</v>
      </c>
      <c r="AJ5" s="131"/>
      <c r="AK5" s="131" t="s">
        <v>43</v>
      </c>
      <c r="AL5" s="131"/>
    </row>
    <row r="6" spans="2:38" ht="17.25" customHeight="1">
      <c r="B6" s="141" t="s">
        <v>4</v>
      </c>
      <c r="C6" s="141"/>
      <c r="D6" s="9"/>
      <c r="G6" s="151" t="s">
        <v>184</v>
      </c>
      <c r="H6" s="151"/>
      <c r="I6" s="151"/>
      <c r="J6" s="151"/>
      <c r="K6" s="151"/>
      <c r="L6" s="151"/>
      <c r="M6" s="151"/>
      <c r="N6" s="151"/>
      <c r="O6" s="151" t="s">
        <v>185</v>
      </c>
      <c r="P6" s="151"/>
      <c r="Q6" s="151"/>
      <c r="R6" s="151"/>
      <c r="S6" s="151"/>
      <c r="T6" s="151"/>
      <c r="W6" s="6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</row>
    <row r="7" spans="2:38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57"/>
      <c r="P7" s="3"/>
      <c r="Q7" s="3"/>
      <c r="R7" s="3"/>
      <c r="S7" s="3"/>
      <c r="T7" s="3"/>
      <c r="W7" s="6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</row>
    <row r="8" spans="2:38" ht="44.25" customHeight="1">
      <c r="B8" s="132" t="s">
        <v>5</v>
      </c>
      <c r="C8" s="143" t="s">
        <v>6</v>
      </c>
      <c r="D8" s="145" t="s">
        <v>7</v>
      </c>
      <c r="E8" s="146"/>
      <c r="F8" s="132" t="s">
        <v>8</v>
      </c>
      <c r="G8" s="132" t="s">
        <v>9</v>
      </c>
      <c r="H8" s="149" t="s">
        <v>10</v>
      </c>
      <c r="I8" s="149" t="s">
        <v>11</v>
      </c>
      <c r="J8" s="149" t="s">
        <v>12</v>
      </c>
      <c r="K8" s="149" t="s">
        <v>13</v>
      </c>
      <c r="L8" s="139" t="s">
        <v>14</v>
      </c>
      <c r="M8" s="139" t="s">
        <v>15</v>
      </c>
      <c r="N8" s="139" t="s">
        <v>16</v>
      </c>
      <c r="O8" s="139" t="s">
        <v>18</v>
      </c>
      <c r="P8" s="132" t="s">
        <v>19</v>
      </c>
      <c r="Q8" s="139" t="s">
        <v>20</v>
      </c>
      <c r="R8" s="132" t="s">
        <v>21</v>
      </c>
      <c r="S8" s="132" t="s">
        <v>22</v>
      </c>
      <c r="T8" s="132" t="s">
        <v>23</v>
      </c>
      <c r="W8" s="61"/>
      <c r="X8" s="131"/>
      <c r="Y8" s="131"/>
      <c r="Z8" s="131"/>
      <c r="AA8" s="64" t="s">
        <v>24</v>
      </c>
      <c r="AB8" s="64" t="s">
        <v>25</v>
      </c>
      <c r="AC8" s="64" t="s">
        <v>26</v>
      </c>
      <c r="AD8" s="64" t="s">
        <v>27</v>
      </c>
      <c r="AE8" s="64" t="s">
        <v>28</v>
      </c>
      <c r="AF8" s="64" t="s">
        <v>27</v>
      </c>
      <c r="AG8" s="64" t="s">
        <v>28</v>
      </c>
      <c r="AH8" s="64" t="s">
        <v>27</v>
      </c>
      <c r="AI8" s="64" t="s">
        <v>28</v>
      </c>
      <c r="AJ8" s="64" t="s">
        <v>27</v>
      </c>
      <c r="AK8" s="64" t="s">
        <v>28</v>
      </c>
      <c r="AL8" s="65" t="s">
        <v>27</v>
      </c>
    </row>
    <row r="9" spans="2:38" ht="44.25" customHeight="1">
      <c r="B9" s="133"/>
      <c r="C9" s="144"/>
      <c r="D9" s="147"/>
      <c r="E9" s="148"/>
      <c r="F9" s="133"/>
      <c r="G9" s="133"/>
      <c r="H9" s="149"/>
      <c r="I9" s="149"/>
      <c r="J9" s="149"/>
      <c r="K9" s="149"/>
      <c r="L9" s="139"/>
      <c r="M9" s="139"/>
      <c r="N9" s="139"/>
      <c r="O9" s="139"/>
      <c r="P9" s="134"/>
      <c r="Q9" s="139"/>
      <c r="R9" s="133"/>
      <c r="S9" s="134"/>
      <c r="T9" s="134"/>
      <c r="V9" s="12"/>
      <c r="W9" s="61"/>
      <c r="X9" s="66" t="str">
        <f>+D5</f>
        <v>Thuế và kế toán thuế</v>
      </c>
      <c r="Y9" s="67" t="str">
        <f>+O5</f>
        <v>Nhóm:  01</v>
      </c>
      <c r="Z9" s="68">
        <f>+$AI$9+$AK$9+$AG$9</f>
        <v>6</v>
      </c>
      <c r="AA9" s="62">
        <f>COUNTIF($S$10:$S$76,"Khiển trách")</f>
        <v>0</v>
      </c>
      <c r="AB9" s="62">
        <f>COUNTIF($S$10:$S$76,"Cảnh cáo")</f>
        <v>0</v>
      </c>
      <c r="AC9" s="62">
        <f>COUNTIF($S$10:$S$76,"Đình chỉ thi")</f>
        <v>0</v>
      </c>
      <c r="AD9" s="69">
        <f>+($AA$9+$AB$9+$AC$9)/$Z$9*100%</f>
        <v>0</v>
      </c>
      <c r="AE9" s="62">
        <f>SUM(COUNTIF($S$10:$S$74,"Vắng"),COUNTIF($S$10:$S$74,"Vắng có phép"))</f>
        <v>0</v>
      </c>
      <c r="AF9" s="70">
        <f>+$AE$9/$Z$9</f>
        <v>0</v>
      </c>
      <c r="AG9" s="71">
        <f>COUNTIF($W$10:$W$74,"Thi lại")</f>
        <v>0</v>
      </c>
      <c r="AH9" s="70">
        <f>+$AG$9/$Z$9</f>
        <v>0</v>
      </c>
      <c r="AI9" s="71">
        <f>COUNTIF($W$10:$W$75,"Học lại")</f>
        <v>2</v>
      </c>
      <c r="AJ9" s="70">
        <f>+$AI$9/$Z$9</f>
        <v>0.33333333333333331</v>
      </c>
      <c r="AK9" s="62">
        <f>COUNTIF($W$11:$W$75,"Đạt")</f>
        <v>4</v>
      </c>
      <c r="AL9" s="69">
        <f>+$AK$9/$Z$9</f>
        <v>0.66666666666666663</v>
      </c>
    </row>
    <row r="10" spans="2:38" ht="14.25" customHeight="1">
      <c r="B10" s="135" t="s">
        <v>29</v>
      </c>
      <c r="C10" s="136"/>
      <c r="D10" s="136"/>
      <c r="E10" s="136"/>
      <c r="F10" s="136"/>
      <c r="G10" s="137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58">
        <f>100-(H10+I10+J10+K10)</f>
        <v>60</v>
      </c>
      <c r="P10" s="133"/>
      <c r="Q10" s="18"/>
      <c r="R10" s="18"/>
      <c r="S10" s="133"/>
      <c r="T10" s="133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2:38" ht="18.75" customHeight="1">
      <c r="B11" s="19">
        <v>1</v>
      </c>
      <c r="C11" s="87" t="s">
        <v>186</v>
      </c>
      <c r="D11" s="88" t="s">
        <v>187</v>
      </c>
      <c r="E11" s="89" t="s">
        <v>188</v>
      </c>
      <c r="F11" s="90" t="s">
        <v>189</v>
      </c>
      <c r="G11" s="87" t="s">
        <v>124</v>
      </c>
      <c r="H11" s="20">
        <v>9</v>
      </c>
      <c r="I11" s="20">
        <v>8</v>
      </c>
      <c r="J11" s="20" t="s">
        <v>30</v>
      </c>
      <c r="K11" s="20">
        <v>8</v>
      </c>
      <c r="L11" s="21"/>
      <c r="M11" s="21"/>
      <c r="N11" s="21"/>
      <c r="O11" s="117">
        <v>3.5</v>
      </c>
      <c r="P11" s="23">
        <f>ROUND(SUMPRODUCT(H11:O11,$H$10:$O$10)/100,1)</f>
        <v>5.4</v>
      </c>
      <c r="Q11" s="24" t="str">
        <f t="shared" ref="Q11:Q16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D+</v>
      </c>
      <c r="R11" s="24" t="str">
        <f t="shared" ref="R11:R16" si="1">IF($P11&lt;4,"Kém",IF(AND($P11&gt;=4,$P11&lt;=5.4),"Trung bình yếu",IF(AND($P11&gt;=5.5,$P11&lt;=6.9),"Trung bình",IF(AND($P11&gt;=7,$P11&lt;=8.4),"Khá",IF(AND($P11&gt;=8.5,$P11&lt;=10),"Giỏi","")))))</f>
        <v>Trung bình yếu</v>
      </c>
      <c r="S11" s="83" t="str">
        <f>+IF(OR($H11=0,$I11=0,$J11=0,$K11=0),"Không đủ ĐKDT","")</f>
        <v/>
      </c>
      <c r="T11" s="25">
        <v>311</v>
      </c>
      <c r="U11" s="3"/>
      <c r="V11" s="26"/>
      <c r="W11" s="73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</row>
    <row r="12" spans="2:38" ht="18.75" customHeight="1">
      <c r="B12" s="27">
        <v>2</v>
      </c>
      <c r="C12" s="91" t="s">
        <v>99</v>
      </c>
      <c r="D12" s="92" t="s">
        <v>100</v>
      </c>
      <c r="E12" s="93" t="s">
        <v>101</v>
      </c>
      <c r="F12" s="94" t="s">
        <v>102</v>
      </c>
      <c r="G12" s="91" t="s">
        <v>62</v>
      </c>
      <c r="H12" s="28">
        <v>0</v>
      </c>
      <c r="I12" s="28">
        <v>0</v>
      </c>
      <c r="J12" s="28" t="s">
        <v>30</v>
      </c>
      <c r="K12" s="29">
        <v>0</v>
      </c>
      <c r="L12" s="29"/>
      <c r="M12" s="29"/>
      <c r="N12" s="29"/>
      <c r="O12" s="118"/>
      <c r="P12" s="31">
        <f>ROUND(SUMPRODUCT(H12:O12,$H$10:$O$10)/100,1)</f>
        <v>0</v>
      </c>
      <c r="Q12" s="32" t="str">
        <f t="shared" si="0"/>
        <v>F</v>
      </c>
      <c r="R12" s="33" t="str">
        <f t="shared" si="1"/>
        <v>Kém</v>
      </c>
      <c r="S12" s="34" t="str">
        <f>+IF(OR($H12=0,$I12=0,$J12=0,$K12=0),"Không đủ ĐKDT","")</f>
        <v>Không đủ ĐKDT</v>
      </c>
      <c r="T12" s="35">
        <v>311</v>
      </c>
      <c r="U12" s="3"/>
      <c r="V12" s="26"/>
      <c r="W12" s="73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65"/>
    </row>
    <row r="13" spans="2:38" ht="18.75" customHeight="1">
      <c r="B13" s="27">
        <v>3</v>
      </c>
      <c r="C13" s="91" t="s">
        <v>190</v>
      </c>
      <c r="D13" s="92" t="s">
        <v>191</v>
      </c>
      <c r="E13" s="93" t="s">
        <v>118</v>
      </c>
      <c r="F13" s="94" t="s">
        <v>192</v>
      </c>
      <c r="G13" s="91" t="s">
        <v>193</v>
      </c>
      <c r="H13" s="28">
        <v>10</v>
      </c>
      <c r="I13" s="28">
        <v>8</v>
      </c>
      <c r="J13" s="28" t="s">
        <v>30</v>
      </c>
      <c r="K13" s="29">
        <v>9</v>
      </c>
      <c r="L13" s="36"/>
      <c r="M13" s="36"/>
      <c r="N13" s="36"/>
      <c r="O13" s="118">
        <v>9</v>
      </c>
      <c r="P13" s="31">
        <f>ROUND(SUMPRODUCT(H13:O13,$H$10:$O$10)/100,1)</f>
        <v>9</v>
      </c>
      <c r="Q13" s="32" t="str">
        <f t="shared" si="0"/>
        <v>A+</v>
      </c>
      <c r="R13" s="33" t="str">
        <f t="shared" si="1"/>
        <v>Giỏi</v>
      </c>
      <c r="S13" s="34" t="str">
        <f t="shared" ref="S13:S16" si="2">+IF(OR($H13=0,$I13=0,$J13=0,$K13=0),"Không đủ ĐKDT","")</f>
        <v/>
      </c>
      <c r="T13" s="35">
        <v>311</v>
      </c>
      <c r="U13" s="3"/>
      <c r="V13" s="26"/>
      <c r="W13" s="73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74"/>
      <c r="Y13" s="74"/>
      <c r="Z13" s="84"/>
      <c r="AA13" s="63"/>
      <c r="AB13" s="63"/>
      <c r="AC13" s="63"/>
      <c r="AD13" s="76"/>
      <c r="AE13" s="63"/>
      <c r="AF13" s="77"/>
      <c r="AG13" s="78"/>
      <c r="AH13" s="77"/>
      <c r="AI13" s="78"/>
      <c r="AJ13" s="77"/>
      <c r="AK13" s="63"/>
      <c r="AL13" s="76"/>
    </row>
    <row r="14" spans="2:38" ht="18.75" customHeight="1">
      <c r="B14" s="27">
        <v>4</v>
      </c>
      <c r="C14" s="91" t="s">
        <v>194</v>
      </c>
      <c r="D14" s="92" t="s">
        <v>195</v>
      </c>
      <c r="E14" s="93" t="s">
        <v>118</v>
      </c>
      <c r="F14" s="94" t="s">
        <v>196</v>
      </c>
      <c r="G14" s="91" t="s">
        <v>85</v>
      </c>
      <c r="H14" s="28">
        <v>10</v>
      </c>
      <c r="I14" s="28">
        <v>8</v>
      </c>
      <c r="J14" s="28" t="s">
        <v>30</v>
      </c>
      <c r="K14" s="29">
        <v>10</v>
      </c>
      <c r="L14" s="36"/>
      <c r="M14" s="36"/>
      <c r="N14" s="36"/>
      <c r="O14" s="118">
        <v>7</v>
      </c>
      <c r="P14" s="31">
        <f>ROUND(SUMPRODUCT(H14:O14,$H$10:$O$10)/100,1)</f>
        <v>8</v>
      </c>
      <c r="Q14" s="32" t="str">
        <f t="shared" si="0"/>
        <v>B+</v>
      </c>
      <c r="R14" s="33" t="str">
        <f t="shared" si="1"/>
        <v>Khá</v>
      </c>
      <c r="S14" s="34" t="str">
        <f t="shared" si="2"/>
        <v/>
      </c>
      <c r="T14" s="35">
        <v>311</v>
      </c>
      <c r="U14" s="3"/>
      <c r="V14" s="26"/>
      <c r="W14" s="73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</row>
    <row r="15" spans="2:38" ht="18.75" customHeight="1">
      <c r="B15" s="27">
        <v>5</v>
      </c>
      <c r="C15" s="91" t="s">
        <v>197</v>
      </c>
      <c r="D15" s="92" t="s">
        <v>198</v>
      </c>
      <c r="E15" s="93" t="s">
        <v>118</v>
      </c>
      <c r="F15" s="94" t="s">
        <v>199</v>
      </c>
      <c r="G15" s="91" t="s">
        <v>62</v>
      </c>
      <c r="H15" s="28">
        <v>9</v>
      </c>
      <c r="I15" s="28">
        <v>8</v>
      </c>
      <c r="J15" s="28" t="s">
        <v>30</v>
      </c>
      <c r="K15" s="29">
        <v>8</v>
      </c>
      <c r="L15" s="36"/>
      <c r="M15" s="36"/>
      <c r="N15" s="36"/>
      <c r="O15" s="118">
        <v>6.5</v>
      </c>
      <c r="P15" s="31">
        <f>ROUND(SUMPRODUCT(H15:O15,$H$10:$O$10)/100,1)</f>
        <v>7.2</v>
      </c>
      <c r="Q15" s="32" t="str">
        <f t="shared" si="0"/>
        <v>B</v>
      </c>
      <c r="R15" s="33" t="str">
        <f t="shared" si="1"/>
        <v>Khá</v>
      </c>
      <c r="S15" s="34" t="str">
        <f t="shared" si="2"/>
        <v/>
      </c>
      <c r="T15" s="35">
        <v>311</v>
      </c>
      <c r="U15" s="3"/>
      <c r="V15" s="26"/>
      <c r="W15" s="73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2:38" ht="18.75" customHeight="1">
      <c r="B16" s="95">
        <v>6</v>
      </c>
      <c r="C16" s="96" t="s">
        <v>200</v>
      </c>
      <c r="D16" s="97" t="s">
        <v>201</v>
      </c>
      <c r="E16" s="98" t="s">
        <v>144</v>
      </c>
      <c r="F16" s="99" t="s">
        <v>202</v>
      </c>
      <c r="G16" s="96" t="s">
        <v>62</v>
      </c>
      <c r="H16" s="100">
        <v>0</v>
      </c>
      <c r="I16" s="100">
        <v>0</v>
      </c>
      <c r="J16" s="100" t="s">
        <v>30</v>
      </c>
      <c r="K16" s="111">
        <v>0</v>
      </c>
      <c r="L16" s="101"/>
      <c r="M16" s="101"/>
      <c r="N16" s="101"/>
      <c r="O16" s="119"/>
      <c r="P16" s="103">
        <f>ROUND(SUMPRODUCT(H16:O16,$H$10:$O$10)/100,1)</f>
        <v>0</v>
      </c>
      <c r="Q16" s="104" t="str">
        <f t="shared" si="0"/>
        <v>F</v>
      </c>
      <c r="R16" s="105" t="str">
        <f t="shared" si="1"/>
        <v>Kém</v>
      </c>
      <c r="S16" s="106" t="str">
        <f t="shared" si="2"/>
        <v>Không đủ ĐKDT</v>
      </c>
      <c r="T16" s="107">
        <v>311</v>
      </c>
      <c r="U16" s="3"/>
      <c r="V16" s="26"/>
      <c r="W16" s="73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</row>
    <row r="17" spans="1:38" ht="9" customHeight="1">
      <c r="A17" s="2"/>
      <c r="B17" s="37"/>
      <c r="C17" s="38"/>
      <c r="D17" s="38"/>
      <c r="E17" s="39"/>
      <c r="F17" s="39"/>
      <c r="G17" s="39"/>
      <c r="H17" s="40"/>
      <c r="I17" s="41"/>
      <c r="J17" s="41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3"/>
    </row>
    <row r="18" spans="1:38" ht="16.5" hidden="1">
      <c r="A18" s="2"/>
      <c r="B18" s="138" t="s">
        <v>31</v>
      </c>
      <c r="C18" s="138"/>
      <c r="D18" s="38"/>
      <c r="E18" s="39"/>
      <c r="F18" s="39"/>
      <c r="G18" s="39"/>
      <c r="H18" s="40"/>
      <c r="I18" s="41"/>
      <c r="J18" s="41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3"/>
    </row>
    <row r="19" spans="1:38" ht="16.5" hidden="1" customHeight="1">
      <c r="A19" s="2"/>
      <c r="B19" s="43" t="s">
        <v>32</v>
      </c>
      <c r="C19" s="43"/>
      <c r="D19" s="44">
        <f>+$Z$9</f>
        <v>6</v>
      </c>
      <c r="E19" s="45" t="s">
        <v>33</v>
      </c>
      <c r="F19" s="126" t="s">
        <v>34</v>
      </c>
      <c r="G19" s="126"/>
      <c r="H19" s="126"/>
      <c r="I19" s="126"/>
      <c r="J19" s="126"/>
      <c r="K19" s="126"/>
      <c r="L19" s="126"/>
      <c r="M19" s="126"/>
      <c r="N19" s="126"/>
      <c r="O19" s="46">
        <f>$Z$9 -COUNTIF($S$10:$S$206,"Vắng") -COUNTIF($S$10:$S$206,"Vắng có phép") - COUNTIF($S$10:$S$206,"Đình chỉ thi") - COUNTIF($S$10:$S$206,"Không đủ ĐKDT")</f>
        <v>6</v>
      </c>
      <c r="P19" s="46"/>
      <c r="Q19" s="46"/>
      <c r="R19" s="47"/>
      <c r="S19" s="48" t="s">
        <v>33</v>
      </c>
      <c r="T19" s="47"/>
      <c r="U19" s="3"/>
    </row>
    <row r="20" spans="1:38" ht="16.5" hidden="1" customHeight="1">
      <c r="A20" s="2"/>
      <c r="B20" s="43" t="s">
        <v>35</v>
      </c>
      <c r="C20" s="43"/>
      <c r="D20" s="44">
        <f>+$AK$9</f>
        <v>4</v>
      </c>
      <c r="E20" s="45" t="s">
        <v>33</v>
      </c>
      <c r="F20" s="126" t="s">
        <v>36</v>
      </c>
      <c r="G20" s="126"/>
      <c r="H20" s="126"/>
      <c r="I20" s="126"/>
      <c r="J20" s="126"/>
      <c r="K20" s="126"/>
      <c r="L20" s="126"/>
      <c r="M20" s="126"/>
      <c r="N20" s="126"/>
      <c r="O20" s="49">
        <f>COUNTIF($S$10:$S$82,"Vắng")</f>
        <v>0</v>
      </c>
      <c r="P20" s="49"/>
      <c r="Q20" s="49"/>
      <c r="R20" s="50"/>
      <c r="S20" s="48" t="s">
        <v>33</v>
      </c>
      <c r="T20" s="50"/>
      <c r="U20" s="3"/>
    </row>
    <row r="21" spans="1:38" ht="16.5" hidden="1" customHeight="1">
      <c r="A21" s="2"/>
      <c r="B21" s="43" t="s">
        <v>50</v>
      </c>
      <c r="C21" s="43"/>
      <c r="D21" s="59">
        <f>COUNTIF(W11:W16,"Học lại")</f>
        <v>2</v>
      </c>
      <c r="E21" s="45" t="s">
        <v>33</v>
      </c>
      <c r="F21" s="126" t="s">
        <v>51</v>
      </c>
      <c r="G21" s="126"/>
      <c r="H21" s="126"/>
      <c r="I21" s="126"/>
      <c r="J21" s="126"/>
      <c r="K21" s="126"/>
      <c r="L21" s="126"/>
      <c r="M21" s="126"/>
      <c r="N21" s="126"/>
      <c r="O21" s="46">
        <f>COUNTIF($S$10:$S$82,"Vắng có phép")</f>
        <v>0</v>
      </c>
      <c r="P21" s="46"/>
      <c r="Q21" s="46"/>
      <c r="R21" s="47"/>
      <c r="S21" s="48" t="s">
        <v>33</v>
      </c>
      <c r="T21" s="47"/>
      <c r="U21" s="3"/>
    </row>
    <row r="22" spans="1:38" ht="3" hidden="1" customHeight="1">
      <c r="A22" s="2"/>
      <c r="B22" s="37"/>
      <c r="C22" s="38"/>
      <c r="D22" s="38"/>
      <c r="E22" s="39"/>
      <c r="F22" s="39"/>
      <c r="G22" s="39"/>
      <c r="H22" s="40"/>
      <c r="I22" s="41"/>
      <c r="J22" s="41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3"/>
    </row>
    <row r="23" spans="1:38" hidden="1">
      <c r="B23" s="80" t="s">
        <v>52</v>
      </c>
      <c r="C23" s="80"/>
      <c r="D23" s="81">
        <f>COUNTIF(W11:W16,"Thi lại")</f>
        <v>0</v>
      </c>
      <c r="E23" s="82" t="s">
        <v>33</v>
      </c>
      <c r="F23" s="3"/>
      <c r="G23" s="3"/>
      <c r="H23" s="3"/>
      <c r="I23" s="3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3"/>
    </row>
    <row r="24" spans="1:38" ht="24.75" hidden="1" customHeight="1">
      <c r="B24" s="80"/>
      <c r="C24" s="80"/>
      <c r="D24" s="81"/>
      <c r="E24" s="82"/>
      <c r="F24" s="3"/>
      <c r="G24" s="3"/>
      <c r="H24" s="3"/>
      <c r="I24" s="3"/>
      <c r="J24" s="130" t="s">
        <v>463</v>
      </c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3"/>
    </row>
    <row r="25" spans="1:38" hidden="1">
      <c r="A25" s="51"/>
      <c r="B25" s="124" t="s">
        <v>37</v>
      </c>
      <c r="C25" s="124"/>
      <c r="D25" s="124"/>
      <c r="E25" s="124"/>
      <c r="F25" s="124"/>
      <c r="G25" s="124"/>
      <c r="H25" s="124"/>
      <c r="I25" s="52"/>
      <c r="J25" s="125" t="s">
        <v>38</v>
      </c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3"/>
    </row>
    <row r="26" spans="1:38" ht="4.5" hidden="1" customHeight="1">
      <c r="A26" s="2"/>
      <c r="B26" s="37"/>
      <c r="C26" s="53"/>
      <c r="D26" s="53"/>
      <c r="E26" s="54"/>
      <c r="F26" s="54"/>
      <c r="G26" s="54"/>
      <c r="H26" s="55"/>
      <c r="I26" s="56"/>
      <c r="J26" s="56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38" s="2" customFormat="1" hidden="1">
      <c r="B27" s="124" t="s">
        <v>39</v>
      </c>
      <c r="C27" s="124"/>
      <c r="D27" s="129" t="s">
        <v>40</v>
      </c>
      <c r="E27" s="129"/>
      <c r="F27" s="129"/>
      <c r="G27" s="129"/>
      <c r="H27" s="129"/>
      <c r="I27" s="56"/>
      <c r="J27" s="56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3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1:38" s="2" customFormat="1" hidden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1:38" s="2" customFormat="1" hidden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1:38" s="2" customFormat="1" hidden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1:38" s="2" customFormat="1" ht="9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1:38" s="2" customFormat="1" ht="3.7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1:38" s="2" customFormat="1" ht="18" hidden="1" customHeight="1">
      <c r="A33" s="1"/>
      <c r="B33" s="128" t="s">
        <v>460</v>
      </c>
      <c r="C33" s="128"/>
      <c r="D33" s="128" t="s">
        <v>461</v>
      </c>
      <c r="E33" s="128"/>
      <c r="F33" s="128"/>
      <c r="G33" s="128"/>
      <c r="H33" s="128"/>
      <c r="I33" s="128"/>
      <c r="J33" s="128" t="s">
        <v>41</v>
      </c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3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1:38" s="2" customFormat="1" ht="4.5" hidden="1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1:38" s="2" customFormat="1" ht="36.75" hidden="1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1:38" s="2" customFormat="1" ht="21.75" hidden="1" customHeight="1">
      <c r="A36" s="1"/>
      <c r="B36" s="124" t="s">
        <v>42</v>
      </c>
      <c r="C36" s="124"/>
      <c r="D36" s="124"/>
      <c r="E36" s="124"/>
      <c r="F36" s="124"/>
      <c r="G36" s="124"/>
      <c r="H36" s="124"/>
      <c r="I36" s="52"/>
      <c r="J36" s="125" t="s">
        <v>38</v>
      </c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3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1:38" s="2" customFormat="1" hidden="1">
      <c r="A37" s="1"/>
      <c r="B37" s="37"/>
      <c r="C37" s="53"/>
      <c r="D37" s="53"/>
      <c r="E37" s="54"/>
      <c r="F37" s="54"/>
      <c r="G37" s="54"/>
      <c r="H37" s="55"/>
      <c r="I37" s="56"/>
      <c r="J37" s="56"/>
      <c r="K37" s="3"/>
      <c r="L37" s="3"/>
      <c r="M37" s="3"/>
      <c r="N37" s="3"/>
      <c r="O37" s="3"/>
      <c r="P37" s="3"/>
      <c r="Q37" s="3"/>
      <c r="R37" s="3"/>
      <c r="S37" s="3"/>
      <c r="T37" s="3"/>
      <c r="U37" s="1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1:38" s="2" customFormat="1" hidden="1">
      <c r="A38" s="1"/>
      <c r="B38" s="124" t="s">
        <v>39</v>
      </c>
      <c r="C38" s="124"/>
      <c r="D38" s="129" t="s">
        <v>40</v>
      </c>
      <c r="E38" s="129"/>
      <c r="F38" s="129"/>
      <c r="G38" s="129"/>
      <c r="H38" s="129"/>
      <c r="I38" s="56"/>
      <c r="J38" s="56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1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1:38" s="2" customFormat="1" hidden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1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1:38" hidden="1"/>
    <row r="41" spans="1:38" hidden="1"/>
    <row r="42" spans="1:38" hidden="1"/>
    <row r="43" spans="1:38" hidden="1">
      <c r="B43" s="127"/>
      <c r="C43" s="127"/>
      <c r="D43" s="127"/>
      <c r="E43" s="127"/>
      <c r="F43" s="127"/>
      <c r="G43" s="127"/>
      <c r="H43" s="127"/>
      <c r="I43" s="127"/>
      <c r="J43" s="127" t="s">
        <v>41</v>
      </c>
      <c r="K43" s="127"/>
      <c r="L43" s="127"/>
      <c r="M43" s="127"/>
      <c r="N43" s="127"/>
      <c r="O43" s="127"/>
      <c r="P43" s="127"/>
      <c r="Q43" s="127"/>
      <c r="R43" s="127"/>
      <c r="S43" s="127"/>
      <c r="T43" s="127"/>
    </row>
  </sheetData>
  <mergeCells count="59">
    <mergeCell ref="S8:S10"/>
    <mergeCell ref="T8:T10"/>
    <mergeCell ref="H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  <mergeCell ref="AI5:AJ7"/>
    <mergeCell ref="AK5:AL7"/>
    <mergeCell ref="X5:X8"/>
    <mergeCell ref="Y5:Y8"/>
    <mergeCell ref="Z5:Z8"/>
    <mergeCell ref="B18:C18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K8:K9"/>
    <mergeCell ref="L8:L9"/>
    <mergeCell ref="P8:P10"/>
    <mergeCell ref="Q8:Q9"/>
    <mergeCell ref="B36:H36"/>
    <mergeCell ref="J36:T36"/>
    <mergeCell ref="F20:N20"/>
    <mergeCell ref="F21:N21"/>
    <mergeCell ref="J23:T23"/>
    <mergeCell ref="J24:T24"/>
    <mergeCell ref="B25:H25"/>
    <mergeCell ref="J25:T25"/>
    <mergeCell ref="B27:C27"/>
    <mergeCell ref="D27:H27"/>
    <mergeCell ref="B33:C33"/>
    <mergeCell ref="D33:I33"/>
    <mergeCell ref="J33:T33"/>
    <mergeCell ref="F19:N19"/>
    <mergeCell ref="B38:C38"/>
    <mergeCell ref="D38:H38"/>
    <mergeCell ref="B43:C43"/>
    <mergeCell ref="D43:I43"/>
    <mergeCell ref="J43:T43"/>
  </mergeCells>
  <conditionalFormatting sqref="H11:O16">
    <cfRule type="cellIs" dxfId="26" priority="11" operator="greaterThan">
      <formula>10</formula>
    </cfRule>
  </conditionalFormatting>
  <conditionalFormatting sqref="C1:C1048576">
    <cfRule type="duplicateValues" dxfId="25" priority="9"/>
  </conditionalFormatting>
  <conditionalFormatting sqref="C11:C16">
    <cfRule type="duplicateValues" dxfId="24" priority="8" stopIfTrue="1"/>
  </conditionalFormatting>
  <conditionalFormatting sqref="H11:K16">
    <cfRule type="cellIs" dxfId="23" priority="5" stopIfTrue="1" operator="greaterThan">
      <formula>10</formula>
    </cfRule>
    <cfRule type="cellIs" dxfId="22" priority="6" stopIfTrue="1" operator="greaterThan">
      <formula>10</formula>
    </cfRule>
    <cfRule type="cellIs" dxfId="21" priority="7" stopIfTrue="1" operator="greaterThan">
      <formula>10</formula>
    </cfRule>
  </conditionalFormatting>
  <conditionalFormatting sqref="C33">
    <cfRule type="duplicateValues" dxfId="20" priority="4"/>
  </conditionalFormatting>
  <dataValidations count="1">
    <dataValidation allowBlank="1" showInputMessage="1" showErrorMessage="1" errorTitle="Không xóa dữ liệu" error="Không xóa dữ liệu" prompt="Không xóa dữ liệu" sqref="X3:AL9 W11:W16 D21"/>
  </dataValidations>
  <pageMargins left="0.45" right="0.2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L52"/>
  <sheetViews>
    <sheetView topLeftCell="A20" workbookViewId="0">
      <selection activeCell="A27" sqref="A27:XFD43"/>
    </sheetView>
  </sheetViews>
  <sheetFormatPr defaultColWidth="9" defaultRowHeight="15.75"/>
  <cols>
    <col min="1" max="1" width="0.625" style="1" customWidth="1"/>
    <col min="2" max="2" width="4" style="1" customWidth="1"/>
    <col min="3" max="3" width="13" style="1" customWidth="1"/>
    <col min="4" max="4" width="16.5" style="1" customWidth="1"/>
    <col min="5" max="5" width="6.125" style="1" customWidth="1"/>
    <col min="6" max="6" width="9.375" style="1" hidden="1" customWidth="1"/>
    <col min="7" max="7" width="11.1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5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2:38" ht="26.25" hidden="1">
      <c r="H1" s="152" t="s">
        <v>0</v>
      </c>
      <c r="I1" s="152"/>
      <c r="J1" s="152"/>
      <c r="K1" s="152"/>
      <c r="L1" s="152">
        <v>303</v>
      </c>
      <c r="M1" s="152"/>
      <c r="N1" s="152"/>
      <c r="O1" s="152"/>
      <c r="P1" s="152"/>
      <c r="Q1" s="152"/>
      <c r="R1" s="152"/>
      <c r="S1" s="152"/>
      <c r="T1" s="152"/>
    </row>
    <row r="2" spans="2:38" ht="27.75" customHeight="1">
      <c r="B2" s="153" t="s">
        <v>1</v>
      </c>
      <c r="C2" s="153"/>
      <c r="D2" s="153"/>
      <c r="E2" s="153"/>
      <c r="F2" s="153"/>
      <c r="G2" s="153"/>
      <c r="H2" s="154" t="s">
        <v>459</v>
      </c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3"/>
    </row>
    <row r="3" spans="2:38" ht="25.5" customHeight="1">
      <c r="B3" s="155" t="s">
        <v>2</v>
      </c>
      <c r="C3" s="155"/>
      <c r="D3" s="155"/>
      <c r="E3" s="155"/>
      <c r="F3" s="155"/>
      <c r="G3" s="155"/>
      <c r="H3" s="156" t="s">
        <v>54</v>
      </c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4"/>
      <c r="V3" s="5"/>
      <c r="AD3" s="61"/>
      <c r="AE3" s="62"/>
      <c r="AF3" s="61"/>
      <c r="AG3" s="61"/>
      <c r="AH3" s="61"/>
      <c r="AI3" s="62"/>
      <c r="AJ3" s="61"/>
    </row>
    <row r="4" spans="2:38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3"/>
      <c r="AI4" s="63"/>
    </row>
    <row r="5" spans="2:38" ht="23.25" customHeight="1">
      <c r="B5" s="142" t="s">
        <v>3</v>
      </c>
      <c r="C5" s="142"/>
      <c r="D5" s="157" t="s">
        <v>267</v>
      </c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0" t="s">
        <v>53</v>
      </c>
      <c r="P5" s="150"/>
      <c r="Q5" s="150"/>
      <c r="R5" s="150"/>
      <c r="S5" s="150"/>
      <c r="T5" s="150"/>
      <c r="W5" s="61"/>
      <c r="X5" s="131" t="s">
        <v>49</v>
      </c>
      <c r="Y5" s="131" t="s">
        <v>9</v>
      </c>
      <c r="Z5" s="131" t="s">
        <v>48</v>
      </c>
      <c r="AA5" s="131" t="s">
        <v>47</v>
      </c>
      <c r="AB5" s="131"/>
      <c r="AC5" s="131"/>
      <c r="AD5" s="131"/>
      <c r="AE5" s="131" t="s">
        <v>46</v>
      </c>
      <c r="AF5" s="131"/>
      <c r="AG5" s="131" t="s">
        <v>44</v>
      </c>
      <c r="AH5" s="131"/>
      <c r="AI5" s="131" t="s">
        <v>45</v>
      </c>
      <c r="AJ5" s="131"/>
      <c r="AK5" s="131" t="s">
        <v>43</v>
      </c>
      <c r="AL5" s="131"/>
    </row>
    <row r="6" spans="2:38" ht="17.25" customHeight="1">
      <c r="B6" s="141" t="s">
        <v>4</v>
      </c>
      <c r="C6" s="141"/>
      <c r="D6" s="9">
        <v>3</v>
      </c>
      <c r="G6" s="151" t="s">
        <v>268</v>
      </c>
      <c r="H6" s="151"/>
      <c r="I6" s="151"/>
      <c r="J6" s="151"/>
      <c r="K6" s="151"/>
      <c r="L6" s="151"/>
      <c r="M6" s="151"/>
      <c r="N6" s="151"/>
      <c r="O6" s="151" t="s">
        <v>178</v>
      </c>
      <c r="P6" s="151"/>
      <c r="Q6" s="151"/>
      <c r="R6" s="151"/>
      <c r="S6" s="151"/>
      <c r="T6" s="151"/>
      <c r="W6" s="6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</row>
    <row r="7" spans="2:38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57"/>
      <c r="P7" s="3"/>
      <c r="Q7" s="3"/>
      <c r="R7" s="3"/>
      <c r="S7" s="3"/>
      <c r="T7" s="3"/>
      <c r="W7" s="6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</row>
    <row r="8" spans="2:38" ht="44.25" customHeight="1">
      <c r="B8" s="132" t="s">
        <v>5</v>
      </c>
      <c r="C8" s="143" t="s">
        <v>6</v>
      </c>
      <c r="D8" s="145" t="s">
        <v>7</v>
      </c>
      <c r="E8" s="146"/>
      <c r="F8" s="132" t="s">
        <v>8</v>
      </c>
      <c r="G8" s="132" t="s">
        <v>9</v>
      </c>
      <c r="H8" s="149" t="s">
        <v>10</v>
      </c>
      <c r="I8" s="149" t="s">
        <v>11</v>
      </c>
      <c r="J8" s="149" t="s">
        <v>12</v>
      </c>
      <c r="K8" s="149" t="s">
        <v>13</v>
      </c>
      <c r="L8" s="139" t="s">
        <v>14</v>
      </c>
      <c r="M8" s="139" t="s">
        <v>15</v>
      </c>
      <c r="N8" s="139" t="s">
        <v>16</v>
      </c>
      <c r="O8" s="139" t="s">
        <v>18</v>
      </c>
      <c r="P8" s="132" t="s">
        <v>19</v>
      </c>
      <c r="Q8" s="139" t="s">
        <v>20</v>
      </c>
      <c r="R8" s="132" t="s">
        <v>21</v>
      </c>
      <c r="S8" s="132" t="s">
        <v>22</v>
      </c>
      <c r="T8" s="132" t="s">
        <v>23</v>
      </c>
      <c r="W8" s="61"/>
      <c r="X8" s="131"/>
      <c r="Y8" s="131"/>
      <c r="Z8" s="131"/>
      <c r="AA8" s="64" t="s">
        <v>24</v>
      </c>
      <c r="AB8" s="64" t="s">
        <v>25</v>
      </c>
      <c r="AC8" s="64" t="s">
        <v>26</v>
      </c>
      <c r="AD8" s="64" t="s">
        <v>27</v>
      </c>
      <c r="AE8" s="64" t="s">
        <v>28</v>
      </c>
      <c r="AF8" s="64" t="s">
        <v>27</v>
      </c>
      <c r="AG8" s="64" t="s">
        <v>28</v>
      </c>
      <c r="AH8" s="64" t="s">
        <v>27</v>
      </c>
      <c r="AI8" s="64" t="s">
        <v>28</v>
      </c>
      <c r="AJ8" s="64" t="s">
        <v>27</v>
      </c>
      <c r="AK8" s="64" t="s">
        <v>28</v>
      </c>
      <c r="AL8" s="65" t="s">
        <v>27</v>
      </c>
    </row>
    <row r="9" spans="2:38" ht="44.25" customHeight="1">
      <c r="B9" s="133"/>
      <c r="C9" s="144"/>
      <c r="D9" s="147"/>
      <c r="E9" s="148"/>
      <c r="F9" s="133"/>
      <c r="G9" s="133"/>
      <c r="H9" s="149"/>
      <c r="I9" s="149"/>
      <c r="J9" s="149"/>
      <c r="K9" s="149"/>
      <c r="L9" s="139"/>
      <c r="M9" s="139"/>
      <c r="N9" s="139"/>
      <c r="O9" s="139"/>
      <c r="P9" s="134"/>
      <c r="Q9" s="139"/>
      <c r="R9" s="133"/>
      <c r="S9" s="134"/>
      <c r="T9" s="134"/>
      <c r="V9" s="12"/>
      <c r="W9" s="61"/>
      <c r="X9" s="66" t="str">
        <f>+D5</f>
        <v xml:space="preserve">Kế toán quản trị </v>
      </c>
      <c r="Y9" s="67" t="str">
        <f>+O5</f>
        <v>Nhóm:  01</v>
      </c>
      <c r="Z9" s="68">
        <f>+$AI$9+$AK$9+$AG$9</f>
        <v>15</v>
      </c>
      <c r="AA9" s="62">
        <f>COUNTIF($S$10:$S$85,"Khiển trách")</f>
        <v>0</v>
      </c>
      <c r="AB9" s="62">
        <f>COUNTIF($S$10:$S$85,"Cảnh cáo")</f>
        <v>0</v>
      </c>
      <c r="AC9" s="62">
        <f>COUNTIF($S$10:$S$85,"Đình chỉ thi")</f>
        <v>0</v>
      </c>
      <c r="AD9" s="69">
        <f>+($AA$9+$AB$9+$AC$9)/$Z$9*100%</f>
        <v>0</v>
      </c>
      <c r="AE9" s="62">
        <f>SUM(COUNTIF($S$10:$S$83,"Vắng"),COUNTIF($S$10:$S$83,"Vắng có phép"))</f>
        <v>4</v>
      </c>
      <c r="AF9" s="70">
        <f>+$AE$9/$Z$9</f>
        <v>0.26666666666666666</v>
      </c>
      <c r="AG9" s="71">
        <f>COUNTIF($W$10:$W$83,"Thi lại")</f>
        <v>0</v>
      </c>
      <c r="AH9" s="70">
        <f>+$AG$9/$Z$9</f>
        <v>0</v>
      </c>
      <c r="AI9" s="71">
        <f>COUNTIF($W$10:$W$84,"Học lại")</f>
        <v>4</v>
      </c>
      <c r="AJ9" s="70">
        <f>+$AI$9/$Z$9</f>
        <v>0.26666666666666666</v>
      </c>
      <c r="AK9" s="62">
        <f>COUNTIF($W$11:$W$84,"Đạt")</f>
        <v>11</v>
      </c>
      <c r="AL9" s="69">
        <f>+$AK$9/$Z$9</f>
        <v>0.73333333333333328</v>
      </c>
    </row>
    <row r="10" spans="2:38" ht="14.25" customHeight="1">
      <c r="B10" s="135" t="s">
        <v>29</v>
      </c>
      <c r="C10" s="136"/>
      <c r="D10" s="136"/>
      <c r="E10" s="136"/>
      <c r="F10" s="136"/>
      <c r="G10" s="137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58">
        <f>100-(H10+I10+J10+K10)</f>
        <v>60</v>
      </c>
      <c r="P10" s="133"/>
      <c r="Q10" s="18"/>
      <c r="R10" s="18"/>
      <c r="S10" s="133"/>
      <c r="T10" s="133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2:38" ht="18.75" customHeight="1">
      <c r="B11" s="19">
        <v>1</v>
      </c>
      <c r="C11" s="87" t="s">
        <v>215</v>
      </c>
      <c r="D11" s="88" t="s">
        <v>216</v>
      </c>
      <c r="E11" s="89" t="s">
        <v>60</v>
      </c>
      <c r="F11" s="90" t="s">
        <v>141</v>
      </c>
      <c r="G11" s="108" t="s">
        <v>217</v>
      </c>
      <c r="H11" s="20">
        <v>9</v>
      </c>
      <c r="I11" s="20">
        <v>7</v>
      </c>
      <c r="J11" s="20" t="s">
        <v>30</v>
      </c>
      <c r="K11" s="20">
        <v>8</v>
      </c>
      <c r="L11" s="21"/>
      <c r="M11" s="21"/>
      <c r="N11" s="21"/>
      <c r="O11" s="22">
        <v>5</v>
      </c>
      <c r="P11" s="23">
        <f>ROUND(SUMPRODUCT(H11:O11,$H$10:$O$10)/100,1)</f>
        <v>6.2</v>
      </c>
      <c r="Q11" s="24" t="str">
        <f t="shared" ref="Q11:Q25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C</v>
      </c>
      <c r="R11" s="24" t="str">
        <f t="shared" ref="R11:R25" si="1">IF($P11&lt;4,"Kém",IF(AND($P11&gt;=4,$P11&lt;=5.4),"Trung bình yếu",IF(AND($P11&gt;=5.5,$P11&lt;=6.9),"Trung bình",IF(AND($P11&gt;=7,$P11&lt;=8.4),"Khá",IF(AND($P11&gt;=8.5,$P11&lt;=10),"Giỏi","")))))</f>
        <v>Trung bình</v>
      </c>
      <c r="S11" s="83" t="str">
        <f>+IF(OR($H11=0,$I11=0,$J11=0,$K11=0),"Không đủ ĐKDT","")</f>
        <v/>
      </c>
      <c r="T11" s="25">
        <v>303</v>
      </c>
      <c r="U11" s="3"/>
      <c r="V11" s="26"/>
      <c r="W11" s="73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</row>
    <row r="12" spans="2:38" ht="18.75" customHeight="1">
      <c r="B12" s="27">
        <v>2</v>
      </c>
      <c r="C12" s="91" t="s">
        <v>218</v>
      </c>
      <c r="D12" s="92" t="s">
        <v>219</v>
      </c>
      <c r="E12" s="93" t="s">
        <v>220</v>
      </c>
      <c r="F12" s="94" t="s">
        <v>203</v>
      </c>
      <c r="G12" s="109" t="s">
        <v>221</v>
      </c>
      <c r="H12" s="28">
        <v>8</v>
      </c>
      <c r="I12" s="28">
        <v>7</v>
      </c>
      <c r="J12" s="28" t="s">
        <v>30</v>
      </c>
      <c r="K12" s="29">
        <v>7</v>
      </c>
      <c r="L12" s="29"/>
      <c r="M12" s="29"/>
      <c r="N12" s="29"/>
      <c r="O12" s="30">
        <v>4.5</v>
      </c>
      <c r="P12" s="31">
        <f>ROUND(SUMPRODUCT(H12:O12,$H$10:$O$10)/100,1)</f>
        <v>5.6</v>
      </c>
      <c r="Q12" s="32" t="str">
        <f t="shared" si="0"/>
        <v>C</v>
      </c>
      <c r="R12" s="33" t="str">
        <f t="shared" si="1"/>
        <v>Trung bình</v>
      </c>
      <c r="S12" s="34" t="str">
        <f>+IF(OR($H12=0,$I12=0,$J12=0,$K12=0),"Không đủ ĐKDT","")</f>
        <v/>
      </c>
      <c r="T12" s="35">
        <v>303</v>
      </c>
      <c r="U12" s="3"/>
      <c r="V12" s="26"/>
      <c r="W12" s="73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65"/>
    </row>
    <row r="13" spans="2:38" ht="18.75" customHeight="1">
      <c r="B13" s="27">
        <v>3</v>
      </c>
      <c r="C13" s="91" t="s">
        <v>222</v>
      </c>
      <c r="D13" s="92" t="s">
        <v>223</v>
      </c>
      <c r="E13" s="93" t="s">
        <v>78</v>
      </c>
      <c r="F13" s="94" t="s">
        <v>224</v>
      </c>
      <c r="G13" s="109" t="s">
        <v>221</v>
      </c>
      <c r="H13" s="28">
        <v>8</v>
      </c>
      <c r="I13" s="28">
        <v>6</v>
      </c>
      <c r="J13" s="28" t="s">
        <v>30</v>
      </c>
      <c r="K13" s="29">
        <v>7</v>
      </c>
      <c r="L13" s="36"/>
      <c r="M13" s="36"/>
      <c r="N13" s="36"/>
      <c r="O13" s="30">
        <v>0</v>
      </c>
      <c r="P13" s="31">
        <f>ROUND(SUMPRODUCT(H13:O13,$H$10:$O$10)/100,1)</f>
        <v>2.8</v>
      </c>
      <c r="Q13" s="32" t="str">
        <f t="shared" si="0"/>
        <v>F</v>
      </c>
      <c r="R13" s="33" t="str">
        <f t="shared" si="1"/>
        <v>Kém</v>
      </c>
      <c r="S13" s="34" t="s">
        <v>457</v>
      </c>
      <c r="T13" s="35">
        <v>303</v>
      </c>
      <c r="U13" s="3"/>
      <c r="V13" s="26" t="s">
        <v>458</v>
      </c>
      <c r="W13" s="73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Học lại</v>
      </c>
      <c r="X13" s="74"/>
      <c r="Y13" s="74"/>
      <c r="Z13" s="84"/>
      <c r="AA13" s="63"/>
      <c r="AB13" s="63"/>
      <c r="AC13" s="63"/>
      <c r="AD13" s="76"/>
      <c r="AE13" s="63"/>
      <c r="AF13" s="77"/>
      <c r="AG13" s="78"/>
      <c r="AH13" s="77"/>
      <c r="AI13" s="78"/>
      <c r="AJ13" s="77"/>
      <c r="AK13" s="63"/>
      <c r="AL13" s="76"/>
    </row>
    <row r="14" spans="2:38" ht="18.75" customHeight="1">
      <c r="B14" s="27">
        <v>4</v>
      </c>
      <c r="C14" s="91" t="s">
        <v>225</v>
      </c>
      <c r="D14" s="92" t="s">
        <v>64</v>
      </c>
      <c r="E14" s="93" t="s">
        <v>205</v>
      </c>
      <c r="F14" s="94" t="s">
        <v>226</v>
      </c>
      <c r="G14" s="109" t="s">
        <v>221</v>
      </c>
      <c r="H14" s="28">
        <v>8</v>
      </c>
      <c r="I14" s="28">
        <v>7</v>
      </c>
      <c r="J14" s="28" t="s">
        <v>30</v>
      </c>
      <c r="K14" s="29">
        <v>7</v>
      </c>
      <c r="L14" s="36"/>
      <c r="M14" s="36"/>
      <c r="N14" s="36"/>
      <c r="O14" s="30">
        <v>9</v>
      </c>
      <c r="P14" s="31">
        <f>ROUND(SUMPRODUCT(H14:O14,$H$10:$O$10)/100,1)</f>
        <v>8.3000000000000007</v>
      </c>
      <c r="Q14" s="32" t="str">
        <f t="shared" si="0"/>
        <v>B+</v>
      </c>
      <c r="R14" s="33" t="str">
        <f t="shared" si="1"/>
        <v>Khá</v>
      </c>
      <c r="S14" s="34" t="str">
        <f t="shared" ref="S14:S25" si="2">+IF(OR($H14=0,$I14=0,$J14=0,$K14=0),"Không đủ ĐKDT","")</f>
        <v/>
      </c>
      <c r="T14" s="35">
        <v>303</v>
      </c>
      <c r="U14" s="3"/>
      <c r="V14" s="26"/>
      <c r="W14" s="73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</row>
    <row r="15" spans="2:38" ht="18.75" customHeight="1">
      <c r="B15" s="27">
        <v>5</v>
      </c>
      <c r="C15" s="91" t="s">
        <v>227</v>
      </c>
      <c r="D15" s="92" t="s">
        <v>64</v>
      </c>
      <c r="E15" s="93" t="s">
        <v>93</v>
      </c>
      <c r="F15" s="94" t="s">
        <v>228</v>
      </c>
      <c r="G15" s="109" t="s">
        <v>229</v>
      </c>
      <c r="H15" s="28">
        <v>8</v>
      </c>
      <c r="I15" s="28">
        <v>6</v>
      </c>
      <c r="J15" s="28" t="s">
        <v>30</v>
      </c>
      <c r="K15" s="29">
        <v>7</v>
      </c>
      <c r="L15" s="36"/>
      <c r="M15" s="36"/>
      <c r="N15" s="36"/>
      <c r="O15" s="30">
        <v>0</v>
      </c>
      <c r="P15" s="31">
        <f>ROUND(SUMPRODUCT(H15:O15,$H$10:$O$10)/100,1)</f>
        <v>2.8</v>
      </c>
      <c r="Q15" s="32" t="str">
        <f t="shared" si="0"/>
        <v>F</v>
      </c>
      <c r="R15" s="33" t="str">
        <f t="shared" si="1"/>
        <v>Kém</v>
      </c>
      <c r="S15" s="34" t="s">
        <v>457</v>
      </c>
      <c r="T15" s="35">
        <v>303</v>
      </c>
      <c r="U15" s="3"/>
      <c r="V15" s="26"/>
      <c r="W15" s="73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Học lại</v>
      </c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2:38" ht="18.75" customHeight="1">
      <c r="B16" s="27">
        <v>6</v>
      </c>
      <c r="C16" s="91" t="s">
        <v>230</v>
      </c>
      <c r="D16" s="92" t="s">
        <v>231</v>
      </c>
      <c r="E16" s="93" t="s">
        <v>232</v>
      </c>
      <c r="F16" s="94" t="s">
        <v>233</v>
      </c>
      <c r="G16" s="109" t="s">
        <v>234</v>
      </c>
      <c r="H16" s="28">
        <v>8</v>
      </c>
      <c r="I16" s="28">
        <v>7</v>
      </c>
      <c r="J16" s="28" t="s">
        <v>30</v>
      </c>
      <c r="K16" s="29">
        <v>8</v>
      </c>
      <c r="L16" s="36"/>
      <c r="M16" s="36"/>
      <c r="N16" s="36"/>
      <c r="O16" s="30">
        <v>9</v>
      </c>
      <c r="P16" s="31">
        <f>ROUND(SUMPRODUCT(H16:O16,$H$10:$O$10)/100,1)</f>
        <v>8.5</v>
      </c>
      <c r="Q16" s="32" t="str">
        <f t="shared" si="0"/>
        <v>A</v>
      </c>
      <c r="R16" s="33" t="str">
        <f t="shared" si="1"/>
        <v>Giỏi</v>
      </c>
      <c r="S16" s="34" t="str">
        <f t="shared" si="2"/>
        <v/>
      </c>
      <c r="T16" s="35">
        <v>303</v>
      </c>
      <c r="U16" s="3"/>
      <c r="V16" s="26"/>
      <c r="W16" s="73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</row>
    <row r="17" spans="1:38" ht="18.75" customHeight="1">
      <c r="B17" s="27">
        <v>7</v>
      </c>
      <c r="C17" s="91" t="s">
        <v>235</v>
      </c>
      <c r="D17" s="92" t="s">
        <v>236</v>
      </c>
      <c r="E17" s="93" t="s">
        <v>122</v>
      </c>
      <c r="F17" s="94" t="s">
        <v>237</v>
      </c>
      <c r="G17" s="109" t="s">
        <v>221</v>
      </c>
      <c r="H17" s="28">
        <v>9</v>
      </c>
      <c r="I17" s="28">
        <v>6</v>
      </c>
      <c r="J17" s="28" t="s">
        <v>30</v>
      </c>
      <c r="K17" s="29">
        <v>7</v>
      </c>
      <c r="L17" s="36"/>
      <c r="M17" s="36"/>
      <c r="N17" s="36"/>
      <c r="O17" s="30">
        <v>9</v>
      </c>
      <c r="P17" s="31">
        <f>ROUND(SUMPRODUCT(H17:O17,$H$10:$O$10)/100,1)</f>
        <v>8.3000000000000007</v>
      </c>
      <c r="Q17" s="32" t="str">
        <f t="shared" si="0"/>
        <v>B+</v>
      </c>
      <c r="R17" s="33" t="str">
        <f t="shared" si="1"/>
        <v>Khá</v>
      </c>
      <c r="S17" s="34" t="str">
        <f t="shared" si="2"/>
        <v/>
      </c>
      <c r="T17" s="35">
        <v>303</v>
      </c>
      <c r="U17" s="3"/>
      <c r="V17" s="26"/>
      <c r="W17" s="73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</row>
    <row r="18" spans="1:38" ht="18.75" customHeight="1">
      <c r="B18" s="27">
        <v>8</v>
      </c>
      <c r="C18" s="91" t="s">
        <v>238</v>
      </c>
      <c r="D18" s="92" t="s">
        <v>64</v>
      </c>
      <c r="E18" s="93" t="s">
        <v>122</v>
      </c>
      <c r="F18" s="94" t="s">
        <v>239</v>
      </c>
      <c r="G18" s="109" t="s">
        <v>229</v>
      </c>
      <c r="H18" s="28">
        <v>9</v>
      </c>
      <c r="I18" s="28">
        <v>7</v>
      </c>
      <c r="J18" s="28" t="s">
        <v>30</v>
      </c>
      <c r="K18" s="29">
        <v>7</v>
      </c>
      <c r="L18" s="36"/>
      <c r="M18" s="36"/>
      <c r="N18" s="36"/>
      <c r="O18" s="30">
        <v>0</v>
      </c>
      <c r="P18" s="31">
        <f>ROUND(SUMPRODUCT(H18:O18,$H$10:$O$10)/100,1)</f>
        <v>3</v>
      </c>
      <c r="Q18" s="32" t="str">
        <f t="shared" si="0"/>
        <v>F</v>
      </c>
      <c r="R18" s="33" t="str">
        <f t="shared" si="1"/>
        <v>Kém</v>
      </c>
      <c r="S18" s="34" t="s">
        <v>457</v>
      </c>
      <c r="T18" s="35">
        <v>303</v>
      </c>
      <c r="U18" s="3"/>
      <c r="V18" s="26"/>
      <c r="W18" s="73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</row>
    <row r="19" spans="1:38" ht="18.75" customHeight="1">
      <c r="B19" s="27">
        <v>9</v>
      </c>
      <c r="C19" s="91" t="s">
        <v>240</v>
      </c>
      <c r="D19" s="92" t="s">
        <v>241</v>
      </c>
      <c r="E19" s="93" t="s">
        <v>122</v>
      </c>
      <c r="F19" s="94" t="s">
        <v>242</v>
      </c>
      <c r="G19" s="109" t="s">
        <v>217</v>
      </c>
      <c r="H19" s="28">
        <v>8</v>
      </c>
      <c r="I19" s="28">
        <v>7</v>
      </c>
      <c r="J19" s="28" t="s">
        <v>30</v>
      </c>
      <c r="K19" s="29">
        <v>7</v>
      </c>
      <c r="L19" s="36"/>
      <c r="M19" s="36"/>
      <c r="N19" s="36"/>
      <c r="O19" s="30">
        <v>9</v>
      </c>
      <c r="P19" s="31">
        <f>ROUND(SUMPRODUCT(H19:O19,$H$10:$O$10)/100,1)</f>
        <v>8.3000000000000007</v>
      </c>
      <c r="Q19" s="32" t="str">
        <f t="shared" si="0"/>
        <v>B+</v>
      </c>
      <c r="R19" s="33" t="str">
        <f t="shared" si="1"/>
        <v>Khá</v>
      </c>
      <c r="S19" s="34" t="str">
        <f t="shared" si="2"/>
        <v/>
      </c>
      <c r="T19" s="35">
        <v>303</v>
      </c>
      <c r="U19" s="3"/>
      <c r="V19" s="26"/>
      <c r="W19" s="73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</row>
    <row r="20" spans="1:38" ht="18.75" customHeight="1">
      <c r="B20" s="27">
        <v>10</v>
      </c>
      <c r="C20" s="91" t="s">
        <v>243</v>
      </c>
      <c r="D20" s="92" t="s">
        <v>244</v>
      </c>
      <c r="E20" s="93" t="s">
        <v>245</v>
      </c>
      <c r="F20" s="94" t="s">
        <v>246</v>
      </c>
      <c r="G20" s="109" t="s">
        <v>247</v>
      </c>
      <c r="H20" s="28">
        <v>9</v>
      </c>
      <c r="I20" s="28">
        <v>7</v>
      </c>
      <c r="J20" s="28" t="s">
        <v>30</v>
      </c>
      <c r="K20" s="29">
        <v>7</v>
      </c>
      <c r="L20" s="36"/>
      <c r="M20" s="36"/>
      <c r="N20" s="36"/>
      <c r="O20" s="30">
        <v>6</v>
      </c>
      <c r="P20" s="31">
        <f>ROUND(SUMPRODUCT(H20:O20,$H$10:$O$10)/100,1)</f>
        <v>6.6</v>
      </c>
      <c r="Q20" s="32" t="str">
        <f t="shared" si="0"/>
        <v>C+</v>
      </c>
      <c r="R20" s="33" t="str">
        <f t="shared" si="1"/>
        <v>Trung bình</v>
      </c>
      <c r="S20" s="34" t="str">
        <f t="shared" si="2"/>
        <v/>
      </c>
      <c r="T20" s="35">
        <v>303</v>
      </c>
      <c r="U20" s="3"/>
      <c r="V20" s="26"/>
      <c r="W20" s="73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</row>
    <row r="21" spans="1:38" ht="18.75" customHeight="1">
      <c r="B21" s="27">
        <v>11</v>
      </c>
      <c r="C21" s="91" t="s">
        <v>248</v>
      </c>
      <c r="D21" s="92" t="s">
        <v>249</v>
      </c>
      <c r="E21" s="93" t="s">
        <v>250</v>
      </c>
      <c r="F21" s="94" t="s">
        <v>251</v>
      </c>
      <c r="G21" s="109" t="s">
        <v>217</v>
      </c>
      <c r="H21" s="28">
        <v>8</v>
      </c>
      <c r="I21" s="28">
        <v>7</v>
      </c>
      <c r="J21" s="28" t="s">
        <v>30</v>
      </c>
      <c r="K21" s="29">
        <v>8</v>
      </c>
      <c r="L21" s="36"/>
      <c r="M21" s="36"/>
      <c r="N21" s="36"/>
      <c r="O21" s="30">
        <v>5</v>
      </c>
      <c r="P21" s="31">
        <f>ROUND(SUMPRODUCT(H21:O21,$H$10:$O$10)/100,1)</f>
        <v>6.1</v>
      </c>
      <c r="Q21" s="32" t="str">
        <f t="shared" si="0"/>
        <v>C</v>
      </c>
      <c r="R21" s="33" t="str">
        <f t="shared" si="1"/>
        <v>Trung bình</v>
      </c>
      <c r="S21" s="34" t="str">
        <f t="shared" si="2"/>
        <v/>
      </c>
      <c r="T21" s="35">
        <v>303</v>
      </c>
      <c r="U21" s="3"/>
      <c r="V21" s="26"/>
      <c r="W21" s="73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1:38" ht="18.75" customHeight="1">
      <c r="B22" s="27">
        <v>12</v>
      </c>
      <c r="C22" s="91" t="s">
        <v>252</v>
      </c>
      <c r="D22" s="92" t="s">
        <v>253</v>
      </c>
      <c r="E22" s="93" t="s">
        <v>254</v>
      </c>
      <c r="F22" s="94" t="s">
        <v>255</v>
      </c>
      <c r="G22" s="109" t="s">
        <v>229</v>
      </c>
      <c r="H22" s="28">
        <v>9</v>
      </c>
      <c r="I22" s="28">
        <v>7</v>
      </c>
      <c r="J22" s="28" t="s">
        <v>30</v>
      </c>
      <c r="K22" s="29">
        <v>7</v>
      </c>
      <c r="L22" s="36"/>
      <c r="M22" s="36"/>
      <c r="N22" s="36"/>
      <c r="O22" s="30">
        <v>0</v>
      </c>
      <c r="P22" s="31">
        <f>ROUND(SUMPRODUCT(H22:O22,$H$10:$O$10)/100,1)</f>
        <v>3</v>
      </c>
      <c r="Q22" s="32" t="str">
        <f t="shared" si="0"/>
        <v>F</v>
      </c>
      <c r="R22" s="33" t="str">
        <f t="shared" si="1"/>
        <v>Kém</v>
      </c>
      <c r="S22" s="34" t="s">
        <v>457</v>
      </c>
      <c r="T22" s="35">
        <v>303</v>
      </c>
      <c r="U22" s="3"/>
      <c r="V22" s="26"/>
      <c r="W22" s="73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Học lại</v>
      </c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1:38" ht="18.75" customHeight="1">
      <c r="B23" s="27">
        <v>13</v>
      </c>
      <c r="C23" s="91" t="s">
        <v>256</v>
      </c>
      <c r="D23" s="92" t="s">
        <v>64</v>
      </c>
      <c r="E23" s="93" t="s">
        <v>257</v>
      </c>
      <c r="F23" s="94" t="s">
        <v>258</v>
      </c>
      <c r="G23" s="109" t="s">
        <v>217</v>
      </c>
      <c r="H23" s="28">
        <v>8</v>
      </c>
      <c r="I23" s="28">
        <v>7</v>
      </c>
      <c r="J23" s="28" t="s">
        <v>30</v>
      </c>
      <c r="K23" s="29">
        <v>7</v>
      </c>
      <c r="L23" s="36"/>
      <c r="M23" s="36"/>
      <c r="N23" s="36"/>
      <c r="O23" s="30">
        <v>9</v>
      </c>
      <c r="P23" s="31">
        <f>ROUND(SUMPRODUCT(H23:O23,$H$10:$O$10)/100,1)</f>
        <v>8.3000000000000007</v>
      </c>
      <c r="Q23" s="32" t="str">
        <f t="shared" si="0"/>
        <v>B+</v>
      </c>
      <c r="R23" s="33" t="str">
        <f t="shared" si="1"/>
        <v>Khá</v>
      </c>
      <c r="S23" s="34" t="str">
        <f t="shared" si="2"/>
        <v/>
      </c>
      <c r="T23" s="35">
        <v>303</v>
      </c>
      <c r="U23" s="3"/>
      <c r="V23" s="26"/>
      <c r="W23" s="73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1:38" ht="18.75" customHeight="1">
      <c r="B24" s="27">
        <v>14</v>
      </c>
      <c r="C24" s="91" t="s">
        <v>259</v>
      </c>
      <c r="D24" s="92" t="s">
        <v>260</v>
      </c>
      <c r="E24" s="93" t="s">
        <v>160</v>
      </c>
      <c r="F24" s="94" t="s">
        <v>261</v>
      </c>
      <c r="G24" s="109" t="s">
        <v>247</v>
      </c>
      <c r="H24" s="28">
        <v>8</v>
      </c>
      <c r="I24" s="28">
        <v>7</v>
      </c>
      <c r="J24" s="28" t="s">
        <v>30</v>
      </c>
      <c r="K24" s="29">
        <v>8</v>
      </c>
      <c r="L24" s="36"/>
      <c r="M24" s="36"/>
      <c r="N24" s="36"/>
      <c r="O24" s="30">
        <v>6</v>
      </c>
      <c r="P24" s="31">
        <f>ROUND(SUMPRODUCT(H24:O24,$H$10:$O$10)/100,1)</f>
        <v>6.7</v>
      </c>
      <c r="Q24" s="32" t="str">
        <f t="shared" si="0"/>
        <v>C+</v>
      </c>
      <c r="R24" s="33" t="str">
        <f t="shared" si="1"/>
        <v>Trung bình</v>
      </c>
      <c r="S24" s="34" t="str">
        <f t="shared" si="2"/>
        <v/>
      </c>
      <c r="T24" s="35">
        <v>303</v>
      </c>
      <c r="U24" s="3"/>
      <c r="V24" s="26"/>
      <c r="W24" s="73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1:38" ht="18.75" customHeight="1">
      <c r="B25" s="27">
        <v>15</v>
      </c>
      <c r="C25" s="96" t="s">
        <v>262</v>
      </c>
      <c r="D25" s="97" t="s">
        <v>263</v>
      </c>
      <c r="E25" s="98" t="s">
        <v>264</v>
      </c>
      <c r="F25" s="99" t="s">
        <v>265</v>
      </c>
      <c r="G25" s="110" t="s">
        <v>266</v>
      </c>
      <c r="H25" s="100">
        <v>8</v>
      </c>
      <c r="I25" s="100">
        <v>7</v>
      </c>
      <c r="J25" s="100" t="s">
        <v>30</v>
      </c>
      <c r="K25" s="111">
        <v>8</v>
      </c>
      <c r="L25" s="101"/>
      <c r="M25" s="101"/>
      <c r="N25" s="101"/>
      <c r="O25" s="102">
        <v>4.5</v>
      </c>
      <c r="P25" s="103">
        <f>ROUND(SUMPRODUCT(H25:O25,$H$10:$O$10)/100,1)</f>
        <v>5.8</v>
      </c>
      <c r="Q25" s="104" t="str">
        <f t="shared" si="0"/>
        <v>C</v>
      </c>
      <c r="R25" s="105" t="str">
        <f t="shared" si="1"/>
        <v>Trung bình</v>
      </c>
      <c r="S25" s="106" t="str">
        <f t="shared" si="2"/>
        <v/>
      </c>
      <c r="T25" s="107">
        <v>303</v>
      </c>
      <c r="U25" s="3"/>
      <c r="V25" s="26"/>
      <c r="W25" s="73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1:38" ht="9" customHeight="1">
      <c r="A26" s="2"/>
      <c r="B26" s="37"/>
      <c r="C26" s="38"/>
      <c r="D26" s="38"/>
      <c r="E26" s="39"/>
      <c r="F26" s="39"/>
      <c r="G26" s="39"/>
      <c r="H26" s="40"/>
      <c r="I26" s="41"/>
      <c r="J26" s="41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3"/>
    </row>
    <row r="27" spans="1:38" ht="16.5" hidden="1">
      <c r="A27" s="2"/>
      <c r="B27" s="138" t="s">
        <v>31</v>
      </c>
      <c r="C27" s="138"/>
      <c r="D27" s="38"/>
      <c r="E27" s="39"/>
      <c r="F27" s="39"/>
      <c r="G27" s="39"/>
      <c r="H27" s="40"/>
      <c r="I27" s="41"/>
      <c r="J27" s="41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3"/>
    </row>
    <row r="28" spans="1:38" ht="16.5" hidden="1" customHeight="1">
      <c r="A28" s="2"/>
      <c r="B28" s="43" t="s">
        <v>32</v>
      </c>
      <c r="C28" s="43"/>
      <c r="D28" s="44">
        <f>+$Z$9</f>
        <v>15</v>
      </c>
      <c r="E28" s="45" t="s">
        <v>33</v>
      </c>
      <c r="F28" s="126" t="s">
        <v>34</v>
      </c>
      <c r="G28" s="126"/>
      <c r="H28" s="126"/>
      <c r="I28" s="126"/>
      <c r="J28" s="126"/>
      <c r="K28" s="126"/>
      <c r="L28" s="126"/>
      <c r="M28" s="126"/>
      <c r="N28" s="126"/>
      <c r="O28" s="46">
        <f>$Z$9 -COUNTIF($S$10:$S$215,"Vắng") -COUNTIF($S$10:$S$215,"Vắng có phép") - COUNTIF($S$10:$S$215,"Đình chỉ thi") - COUNTIF($S$10:$S$215,"Không đủ ĐKDT")</f>
        <v>11</v>
      </c>
      <c r="P28" s="46"/>
      <c r="Q28" s="46"/>
      <c r="R28" s="47"/>
      <c r="S28" s="48" t="s">
        <v>33</v>
      </c>
      <c r="T28" s="47"/>
      <c r="U28" s="3"/>
    </row>
    <row r="29" spans="1:38" ht="16.5" hidden="1" customHeight="1">
      <c r="A29" s="2"/>
      <c r="B29" s="43" t="s">
        <v>35</v>
      </c>
      <c r="C29" s="43"/>
      <c r="D29" s="44">
        <f>+$AK$9</f>
        <v>11</v>
      </c>
      <c r="E29" s="45" t="s">
        <v>33</v>
      </c>
      <c r="F29" s="126" t="s">
        <v>36</v>
      </c>
      <c r="G29" s="126"/>
      <c r="H29" s="126"/>
      <c r="I29" s="126"/>
      <c r="J29" s="126"/>
      <c r="K29" s="126"/>
      <c r="L29" s="126"/>
      <c r="M29" s="126"/>
      <c r="N29" s="126"/>
      <c r="O29" s="49">
        <f>COUNTIF($S$10:$S$91,"Vắng")</f>
        <v>4</v>
      </c>
      <c r="P29" s="49"/>
      <c r="Q29" s="49"/>
      <c r="R29" s="50"/>
      <c r="S29" s="48" t="s">
        <v>33</v>
      </c>
      <c r="T29" s="50"/>
      <c r="U29" s="3"/>
    </row>
    <row r="30" spans="1:38" ht="16.5" hidden="1" customHeight="1">
      <c r="A30" s="2"/>
      <c r="B30" s="43" t="s">
        <v>50</v>
      </c>
      <c r="C30" s="43"/>
      <c r="D30" s="59">
        <f>COUNTIF(W11:W25,"Học lại")</f>
        <v>4</v>
      </c>
      <c r="E30" s="45" t="s">
        <v>33</v>
      </c>
      <c r="F30" s="126" t="s">
        <v>51</v>
      </c>
      <c r="G30" s="126"/>
      <c r="H30" s="126"/>
      <c r="I30" s="126"/>
      <c r="J30" s="126"/>
      <c r="K30" s="126"/>
      <c r="L30" s="126"/>
      <c r="M30" s="126"/>
      <c r="N30" s="126"/>
      <c r="O30" s="46">
        <f>COUNTIF($S$10:$S$91,"Vắng có phép")</f>
        <v>0</v>
      </c>
      <c r="P30" s="46"/>
      <c r="Q30" s="46"/>
      <c r="R30" s="47"/>
      <c r="S30" s="48" t="s">
        <v>33</v>
      </c>
      <c r="T30" s="47"/>
      <c r="U30" s="3"/>
    </row>
    <row r="31" spans="1:38" ht="3" hidden="1" customHeight="1">
      <c r="A31" s="2"/>
      <c r="B31" s="37"/>
      <c r="C31" s="38"/>
      <c r="D31" s="38"/>
      <c r="E31" s="39"/>
      <c r="F31" s="39"/>
      <c r="G31" s="39"/>
      <c r="H31" s="40"/>
      <c r="I31" s="41"/>
      <c r="J31" s="41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3"/>
    </row>
    <row r="32" spans="1:38" hidden="1">
      <c r="B32" s="80" t="s">
        <v>52</v>
      </c>
      <c r="C32" s="80"/>
      <c r="D32" s="81">
        <f>COUNTIF(W11:W25,"Thi lại")</f>
        <v>0</v>
      </c>
      <c r="E32" s="82" t="s">
        <v>33</v>
      </c>
      <c r="F32" s="3"/>
      <c r="G32" s="3"/>
      <c r="H32" s="3"/>
      <c r="I32" s="3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3"/>
    </row>
    <row r="33" spans="1:38" ht="24.75" hidden="1" customHeight="1">
      <c r="B33" s="80"/>
      <c r="C33" s="80"/>
      <c r="D33" s="81"/>
      <c r="E33" s="82"/>
      <c r="F33" s="3"/>
      <c r="G33" s="3"/>
      <c r="H33" s="3"/>
      <c r="I33" s="3"/>
      <c r="J33" s="130" t="s">
        <v>462</v>
      </c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3"/>
    </row>
    <row r="34" spans="1:38" hidden="1">
      <c r="A34" s="51"/>
      <c r="B34" s="124" t="s">
        <v>37</v>
      </c>
      <c r="C34" s="124"/>
      <c r="D34" s="124"/>
      <c r="E34" s="124"/>
      <c r="F34" s="124"/>
      <c r="G34" s="124"/>
      <c r="H34" s="124"/>
      <c r="I34" s="52"/>
      <c r="J34" s="125" t="s">
        <v>38</v>
      </c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3"/>
    </row>
    <row r="35" spans="1:38" ht="4.5" hidden="1" customHeight="1">
      <c r="A35" s="2"/>
      <c r="B35" s="37"/>
      <c r="C35" s="53"/>
      <c r="D35" s="53"/>
      <c r="E35" s="54"/>
      <c r="F35" s="54"/>
      <c r="G35" s="54"/>
      <c r="H35" s="55"/>
      <c r="I35" s="56"/>
      <c r="J35" s="56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38" s="2" customFormat="1" hidden="1">
      <c r="B36" s="124" t="s">
        <v>39</v>
      </c>
      <c r="C36" s="124"/>
      <c r="D36" s="129" t="s">
        <v>40</v>
      </c>
      <c r="E36" s="129"/>
      <c r="F36" s="129"/>
      <c r="G36" s="129"/>
      <c r="H36" s="129"/>
      <c r="I36" s="56"/>
      <c r="J36" s="56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3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1:38" s="2" customFormat="1" hidden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1:38" s="2" customFormat="1" hidden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1:38" s="2" customFormat="1" hidden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1:38" s="2" customFormat="1" ht="9.75" hidden="1" customHeigh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1:38" s="2" customFormat="1" ht="3.75" hidden="1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1:38" s="2" customFormat="1" ht="18" hidden="1" customHeight="1">
      <c r="A42" s="1"/>
      <c r="B42" s="128" t="s">
        <v>460</v>
      </c>
      <c r="C42" s="128"/>
      <c r="D42" s="128" t="s">
        <v>461</v>
      </c>
      <c r="E42" s="128"/>
      <c r="F42" s="128"/>
      <c r="G42" s="128"/>
      <c r="H42" s="128"/>
      <c r="I42" s="128"/>
      <c r="J42" s="128" t="s">
        <v>41</v>
      </c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3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1:38" s="2" customFormat="1" ht="4.5" hidden="1" customHeigh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1:38" s="2" customFormat="1" ht="36.75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1:38" s="2" customFormat="1" ht="21.75" hidden="1" customHeight="1">
      <c r="A45" s="1"/>
      <c r="B45" s="124" t="s">
        <v>42</v>
      </c>
      <c r="C45" s="124"/>
      <c r="D45" s="124"/>
      <c r="E45" s="124"/>
      <c r="F45" s="124"/>
      <c r="G45" s="124"/>
      <c r="H45" s="124"/>
      <c r="I45" s="52"/>
      <c r="J45" s="125" t="s">
        <v>38</v>
      </c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3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1:38" s="2" customFormat="1" hidden="1">
      <c r="A46" s="1"/>
      <c r="B46" s="37"/>
      <c r="C46" s="53"/>
      <c r="D46" s="53"/>
      <c r="E46" s="54"/>
      <c r="F46" s="54"/>
      <c r="G46" s="54"/>
      <c r="H46" s="55"/>
      <c r="I46" s="56"/>
      <c r="J46" s="56"/>
      <c r="K46" s="3"/>
      <c r="L46" s="3"/>
      <c r="M46" s="3"/>
      <c r="N46" s="3"/>
      <c r="O46" s="3"/>
      <c r="P46" s="3"/>
      <c r="Q46" s="3"/>
      <c r="R46" s="3"/>
      <c r="S46" s="3"/>
      <c r="T46" s="3"/>
      <c r="U46" s="1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1:38" s="2" customFormat="1" hidden="1">
      <c r="A47" s="1"/>
      <c r="B47" s="124" t="s">
        <v>39</v>
      </c>
      <c r="C47" s="124"/>
      <c r="D47" s="129" t="s">
        <v>40</v>
      </c>
      <c r="E47" s="129"/>
      <c r="F47" s="129"/>
      <c r="G47" s="129"/>
      <c r="H47" s="129"/>
      <c r="I47" s="56"/>
      <c r="J47" s="56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1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1:38" s="2" customFormat="1" hidden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1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20" hidden="1"/>
    <row r="50" spans="2:20" hidden="1"/>
    <row r="51" spans="2:20" hidden="1"/>
    <row r="52" spans="2:20" hidden="1">
      <c r="B52" s="127"/>
      <c r="C52" s="127"/>
      <c r="D52" s="127"/>
      <c r="E52" s="127"/>
      <c r="F52" s="127"/>
      <c r="G52" s="127"/>
      <c r="H52" s="127"/>
      <c r="I52" s="127"/>
      <c r="J52" s="127" t="s">
        <v>41</v>
      </c>
      <c r="K52" s="127"/>
      <c r="L52" s="127"/>
      <c r="M52" s="127"/>
      <c r="N52" s="127"/>
      <c r="O52" s="127"/>
      <c r="P52" s="127"/>
      <c r="Q52" s="127"/>
      <c r="R52" s="127"/>
      <c r="S52" s="127"/>
      <c r="T52" s="127"/>
    </row>
  </sheetData>
  <mergeCells count="59">
    <mergeCell ref="S8:S10"/>
    <mergeCell ref="T8:T10"/>
    <mergeCell ref="H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  <mergeCell ref="AI5:AJ7"/>
    <mergeCell ref="AK5:AL7"/>
    <mergeCell ref="X5:X8"/>
    <mergeCell ref="Y5:Y8"/>
    <mergeCell ref="Z5:Z8"/>
    <mergeCell ref="B27:C27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K8:K9"/>
    <mergeCell ref="L8:L9"/>
    <mergeCell ref="P8:P10"/>
    <mergeCell ref="Q8:Q9"/>
    <mergeCell ref="B45:H45"/>
    <mergeCell ref="J45:T45"/>
    <mergeCell ref="F29:N29"/>
    <mergeCell ref="F30:N30"/>
    <mergeCell ref="J32:T32"/>
    <mergeCell ref="J33:T33"/>
    <mergeCell ref="B34:H34"/>
    <mergeCell ref="J34:T34"/>
    <mergeCell ref="B36:C36"/>
    <mergeCell ref="D36:H36"/>
    <mergeCell ref="B42:C42"/>
    <mergeCell ref="D42:I42"/>
    <mergeCell ref="J42:T42"/>
    <mergeCell ref="F28:N28"/>
    <mergeCell ref="B47:C47"/>
    <mergeCell ref="D47:H47"/>
    <mergeCell ref="B52:C52"/>
    <mergeCell ref="D52:I52"/>
    <mergeCell ref="J52:T52"/>
  </mergeCells>
  <conditionalFormatting sqref="H11:O25">
    <cfRule type="cellIs" dxfId="19" priority="10" operator="greaterThan">
      <formula>10</formula>
    </cfRule>
  </conditionalFormatting>
  <conditionalFormatting sqref="C1:C1048576">
    <cfRule type="duplicateValues" dxfId="18" priority="8"/>
  </conditionalFormatting>
  <conditionalFormatting sqref="C11:C25">
    <cfRule type="duplicateValues" dxfId="17" priority="7" stopIfTrue="1"/>
  </conditionalFormatting>
  <conditionalFormatting sqref="H11:K25">
    <cfRule type="cellIs" dxfId="16" priority="4" stopIfTrue="1" operator="greaterThan">
      <formula>10</formula>
    </cfRule>
    <cfRule type="cellIs" dxfId="15" priority="5" stopIfTrue="1" operator="greaterThan">
      <formula>10</formula>
    </cfRule>
    <cfRule type="cellIs" dxfId="14" priority="6" stopIfTrue="1" operator="greaterThan">
      <formula>10</formula>
    </cfRule>
  </conditionalFormatting>
  <conditionalFormatting sqref="C42">
    <cfRule type="duplicateValues" dxfId="13" priority="3"/>
  </conditionalFormatting>
  <dataValidations count="1">
    <dataValidation allowBlank="1" showInputMessage="1" showErrorMessage="1" errorTitle="Không xóa dữ liệu" error="Không xóa dữ liệu" prompt="Không xóa dữ liệu" sqref="X3:AL9 W11:W25 D30"/>
  </dataValidations>
  <pageMargins left="0.45" right="0.2" top="0.5" bottom="0.5" header="0.05" footer="0.0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L52"/>
  <sheetViews>
    <sheetView topLeftCell="A53" workbookViewId="0">
      <selection activeCell="E73" sqref="E73"/>
    </sheetView>
  </sheetViews>
  <sheetFormatPr defaultColWidth="9" defaultRowHeight="15.75"/>
  <cols>
    <col min="1" max="1" width="0.625" style="1" customWidth="1"/>
    <col min="2" max="2" width="4" style="1" customWidth="1"/>
    <col min="3" max="3" width="12.625" style="1" customWidth="1"/>
    <col min="4" max="4" width="15.625" style="1" customWidth="1"/>
    <col min="5" max="5" width="6.125" style="1" customWidth="1"/>
    <col min="6" max="6" width="9.375" style="1" hidden="1" customWidth="1"/>
    <col min="7" max="7" width="12.875" style="1" customWidth="1"/>
    <col min="8" max="8" width="5" style="1" customWidth="1"/>
    <col min="9" max="9" width="4.375" style="1" customWidth="1"/>
    <col min="10" max="10" width="4.375" style="1" hidden="1" customWidth="1"/>
    <col min="11" max="11" width="3.8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7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2:38" ht="26.25" hidden="1">
      <c r="H1" s="152" t="s">
        <v>0</v>
      </c>
      <c r="I1" s="152"/>
      <c r="J1" s="152"/>
      <c r="K1" s="152"/>
      <c r="L1" s="152">
        <v>311</v>
      </c>
      <c r="M1" s="152"/>
      <c r="N1" s="152"/>
      <c r="O1" s="152"/>
      <c r="P1" s="152"/>
      <c r="Q1" s="152"/>
      <c r="R1" s="152"/>
      <c r="S1" s="152"/>
      <c r="T1" s="152"/>
    </row>
    <row r="2" spans="2:38" ht="27.75" customHeight="1">
      <c r="B2" s="153" t="s">
        <v>1</v>
      </c>
      <c r="C2" s="153"/>
      <c r="D2" s="153"/>
      <c r="E2" s="153"/>
      <c r="F2" s="153"/>
      <c r="G2" s="153"/>
      <c r="H2" s="154" t="s">
        <v>459</v>
      </c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3"/>
    </row>
    <row r="3" spans="2:38" ht="25.5" customHeight="1">
      <c r="B3" s="155" t="s">
        <v>2</v>
      </c>
      <c r="C3" s="155"/>
      <c r="D3" s="155"/>
      <c r="E3" s="155"/>
      <c r="F3" s="155"/>
      <c r="G3" s="155"/>
      <c r="H3" s="156" t="s">
        <v>54</v>
      </c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4"/>
      <c r="V3" s="5"/>
      <c r="AD3" s="61"/>
      <c r="AE3" s="62"/>
      <c r="AF3" s="61"/>
      <c r="AG3" s="61"/>
      <c r="AH3" s="61"/>
      <c r="AI3" s="62"/>
      <c r="AJ3" s="61"/>
    </row>
    <row r="4" spans="2:38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3"/>
      <c r="AI4" s="63"/>
    </row>
    <row r="5" spans="2:38" ht="23.25" customHeight="1">
      <c r="B5" s="142" t="s">
        <v>3</v>
      </c>
      <c r="C5" s="142"/>
      <c r="D5" s="157" t="s">
        <v>310</v>
      </c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0" t="s">
        <v>53</v>
      </c>
      <c r="P5" s="150"/>
      <c r="Q5" s="150"/>
      <c r="R5" s="150"/>
      <c r="S5" s="150"/>
      <c r="T5" s="150"/>
      <c r="W5" s="61"/>
      <c r="X5" s="131" t="s">
        <v>49</v>
      </c>
      <c r="Y5" s="131" t="s">
        <v>9</v>
      </c>
      <c r="Z5" s="131" t="s">
        <v>48</v>
      </c>
      <c r="AA5" s="131" t="s">
        <v>47</v>
      </c>
      <c r="AB5" s="131"/>
      <c r="AC5" s="131"/>
      <c r="AD5" s="131"/>
      <c r="AE5" s="131" t="s">
        <v>46</v>
      </c>
      <c r="AF5" s="131"/>
      <c r="AG5" s="131" t="s">
        <v>44</v>
      </c>
      <c r="AH5" s="131"/>
      <c r="AI5" s="131" t="s">
        <v>45</v>
      </c>
      <c r="AJ5" s="131"/>
      <c r="AK5" s="131" t="s">
        <v>43</v>
      </c>
      <c r="AL5" s="131"/>
    </row>
    <row r="6" spans="2:38" ht="17.25" customHeight="1">
      <c r="B6" s="141" t="s">
        <v>4</v>
      </c>
      <c r="C6" s="141"/>
      <c r="D6" s="9"/>
      <c r="G6" s="151" t="s">
        <v>268</v>
      </c>
      <c r="H6" s="151"/>
      <c r="I6" s="151"/>
      <c r="J6" s="151"/>
      <c r="K6" s="151"/>
      <c r="L6" s="151"/>
      <c r="M6" s="151"/>
      <c r="N6" s="151"/>
      <c r="O6" s="151" t="s">
        <v>57</v>
      </c>
      <c r="P6" s="151"/>
      <c r="Q6" s="151"/>
      <c r="R6" s="151"/>
      <c r="S6" s="151"/>
      <c r="T6" s="151"/>
      <c r="W6" s="6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</row>
    <row r="7" spans="2:38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57"/>
      <c r="P7" s="3"/>
      <c r="Q7" s="3"/>
      <c r="R7" s="3"/>
      <c r="S7" s="3"/>
      <c r="T7" s="3"/>
      <c r="W7" s="6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</row>
    <row r="8" spans="2:38" ht="44.25" customHeight="1">
      <c r="B8" s="132" t="s">
        <v>5</v>
      </c>
      <c r="C8" s="143" t="s">
        <v>6</v>
      </c>
      <c r="D8" s="145" t="s">
        <v>7</v>
      </c>
      <c r="E8" s="146"/>
      <c r="F8" s="132" t="s">
        <v>8</v>
      </c>
      <c r="G8" s="132" t="s">
        <v>9</v>
      </c>
      <c r="H8" s="149" t="s">
        <v>10</v>
      </c>
      <c r="I8" s="149" t="s">
        <v>11</v>
      </c>
      <c r="J8" s="149" t="s">
        <v>12</v>
      </c>
      <c r="K8" s="149" t="s">
        <v>13</v>
      </c>
      <c r="L8" s="139" t="s">
        <v>14</v>
      </c>
      <c r="M8" s="139" t="s">
        <v>15</v>
      </c>
      <c r="N8" s="139" t="s">
        <v>16</v>
      </c>
      <c r="O8" s="139" t="s">
        <v>18</v>
      </c>
      <c r="P8" s="132" t="s">
        <v>19</v>
      </c>
      <c r="Q8" s="139" t="s">
        <v>20</v>
      </c>
      <c r="R8" s="132" t="s">
        <v>21</v>
      </c>
      <c r="S8" s="132" t="s">
        <v>22</v>
      </c>
      <c r="T8" s="132" t="s">
        <v>23</v>
      </c>
      <c r="W8" s="61"/>
      <c r="X8" s="131"/>
      <c r="Y8" s="131"/>
      <c r="Z8" s="131"/>
      <c r="AA8" s="64" t="s">
        <v>24</v>
      </c>
      <c r="AB8" s="64" t="s">
        <v>25</v>
      </c>
      <c r="AC8" s="64" t="s">
        <v>26</v>
      </c>
      <c r="AD8" s="64" t="s">
        <v>27</v>
      </c>
      <c r="AE8" s="64" t="s">
        <v>28</v>
      </c>
      <c r="AF8" s="64" t="s">
        <v>27</v>
      </c>
      <c r="AG8" s="64" t="s">
        <v>28</v>
      </c>
      <c r="AH8" s="64" t="s">
        <v>27</v>
      </c>
      <c r="AI8" s="64" t="s">
        <v>28</v>
      </c>
      <c r="AJ8" s="64" t="s">
        <v>27</v>
      </c>
      <c r="AK8" s="64" t="s">
        <v>28</v>
      </c>
      <c r="AL8" s="65" t="s">
        <v>27</v>
      </c>
    </row>
    <row r="9" spans="2:38" ht="44.25" customHeight="1">
      <c r="B9" s="133"/>
      <c r="C9" s="144"/>
      <c r="D9" s="147"/>
      <c r="E9" s="148"/>
      <c r="F9" s="133"/>
      <c r="G9" s="133"/>
      <c r="H9" s="149"/>
      <c r="I9" s="149"/>
      <c r="J9" s="149"/>
      <c r="K9" s="149"/>
      <c r="L9" s="139"/>
      <c r="M9" s="139"/>
      <c r="N9" s="139"/>
      <c r="O9" s="139"/>
      <c r="P9" s="134"/>
      <c r="Q9" s="139"/>
      <c r="R9" s="133"/>
      <c r="S9" s="134"/>
      <c r="T9" s="134"/>
      <c r="V9" s="12"/>
      <c r="W9" s="61"/>
      <c r="X9" s="66" t="str">
        <f>+D5</f>
        <v>Kế toán quản trị 1</v>
      </c>
      <c r="Y9" s="67" t="str">
        <f>+O5</f>
        <v>Nhóm:  01</v>
      </c>
      <c r="Z9" s="68">
        <f>+$AI$9+$AK$9+$AG$9</f>
        <v>15</v>
      </c>
      <c r="AA9" s="62">
        <f>COUNTIF($S$10:$S$85,"Khiển trách")</f>
        <v>0</v>
      </c>
      <c r="AB9" s="62">
        <f>COUNTIF($S$10:$S$85,"Cảnh cáo")</f>
        <v>0</v>
      </c>
      <c r="AC9" s="62">
        <f>COUNTIF($S$10:$S$85,"Đình chỉ thi")</f>
        <v>0</v>
      </c>
      <c r="AD9" s="69">
        <f>+($AA$9+$AB$9+$AC$9)/$Z$9*100%</f>
        <v>0</v>
      </c>
      <c r="AE9" s="62">
        <f>SUM(COUNTIF($S$10:$S$83,"Vắng"),COUNTIF($S$10:$S$83,"Vắng có phép"))</f>
        <v>2</v>
      </c>
      <c r="AF9" s="70">
        <f>+$AE$9/$Z$9</f>
        <v>0.13333333333333333</v>
      </c>
      <c r="AG9" s="71">
        <f>COUNTIF($W$10:$W$83,"Thi lại")</f>
        <v>1</v>
      </c>
      <c r="AH9" s="70">
        <f>+$AG$9/$Z$9</f>
        <v>6.6666666666666666E-2</v>
      </c>
      <c r="AI9" s="71">
        <f>COUNTIF($W$10:$W$84,"Học lại")</f>
        <v>2</v>
      </c>
      <c r="AJ9" s="70">
        <f>+$AI$9/$Z$9</f>
        <v>0.13333333333333333</v>
      </c>
      <c r="AK9" s="62">
        <f>COUNTIF($W$11:$W$84,"Đạt")</f>
        <v>12</v>
      </c>
      <c r="AL9" s="69">
        <f>+$AK$9/$Z$9</f>
        <v>0.8</v>
      </c>
    </row>
    <row r="10" spans="2:38" ht="14.25" customHeight="1">
      <c r="B10" s="135" t="s">
        <v>29</v>
      </c>
      <c r="C10" s="136"/>
      <c r="D10" s="136"/>
      <c r="E10" s="136"/>
      <c r="F10" s="136"/>
      <c r="G10" s="137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58">
        <f>100-(H10+I10+J10+K10)</f>
        <v>60</v>
      </c>
      <c r="P10" s="133"/>
      <c r="Q10" s="18"/>
      <c r="R10" s="18"/>
      <c r="S10" s="133"/>
      <c r="T10" s="133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2:38" ht="18.75" customHeight="1">
      <c r="B11" s="19">
        <v>1</v>
      </c>
      <c r="C11" s="87" t="s">
        <v>269</v>
      </c>
      <c r="D11" s="88" t="s">
        <v>147</v>
      </c>
      <c r="E11" s="89" t="s">
        <v>60</v>
      </c>
      <c r="F11" s="90" t="s">
        <v>270</v>
      </c>
      <c r="G11" s="87" t="s">
        <v>124</v>
      </c>
      <c r="H11" s="20">
        <v>6</v>
      </c>
      <c r="I11" s="20">
        <v>7</v>
      </c>
      <c r="J11" s="20" t="s">
        <v>30</v>
      </c>
      <c r="K11" s="112">
        <v>9</v>
      </c>
      <c r="L11" s="21"/>
      <c r="M11" s="21"/>
      <c r="N11" s="21"/>
      <c r="O11" s="22">
        <v>4</v>
      </c>
      <c r="P11" s="23">
        <f>ROUND(SUMPRODUCT(H11:O11,$H$10:$O$10)/100,1)</f>
        <v>5.5</v>
      </c>
      <c r="Q11" s="24" t="str">
        <f t="shared" ref="Q11:Q25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C</v>
      </c>
      <c r="R11" s="24" t="str">
        <f t="shared" ref="R11:R25" si="1">IF($P11&lt;4,"Kém",IF(AND($P11&gt;=4,$P11&lt;=5.4),"Trung bình yếu",IF(AND($P11&gt;=5.5,$P11&lt;=6.9),"Trung bình",IF(AND($P11&gt;=7,$P11&lt;=8.4),"Khá",IF(AND($P11&gt;=8.5,$P11&lt;=10),"Giỏi","")))))</f>
        <v>Trung bình</v>
      </c>
      <c r="S11" s="83" t="str">
        <f>+IF(OR($H11=0,$I11=0,$J11=0,$K11=0),"Không đủ ĐKDT","")</f>
        <v/>
      </c>
      <c r="T11" s="25">
        <v>311</v>
      </c>
      <c r="U11" s="3"/>
      <c r="V11" s="26"/>
      <c r="W11" s="73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</row>
    <row r="12" spans="2:38" ht="18.75" customHeight="1">
      <c r="B12" s="27">
        <v>2</v>
      </c>
      <c r="C12" s="91" t="s">
        <v>271</v>
      </c>
      <c r="D12" s="92" t="s">
        <v>64</v>
      </c>
      <c r="E12" s="93" t="s">
        <v>272</v>
      </c>
      <c r="F12" s="94" t="s">
        <v>273</v>
      </c>
      <c r="G12" s="91" t="s">
        <v>274</v>
      </c>
      <c r="H12" s="28">
        <v>9</v>
      </c>
      <c r="I12" s="28">
        <v>7.5</v>
      </c>
      <c r="J12" s="28" t="s">
        <v>30</v>
      </c>
      <c r="K12" s="113">
        <v>5.5</v>
      </c>
      <c r="L12" s="29"/>
      <c r="M12" s="29"/>
      <c r="N12" s="29"/>
      <c r="O12" s="30">
        <v>0</v>
      </c>
      <c r="P12" s="31">
        <f>ROUND(SUMPRODUCT(H12:O12,$H$10:$O$10)/100,1)</f>
        <v>2.8</v>
      </c>
      <c r="Q12" s="32" t="str">
        <f t="shared" si="0"/>
        <v>F</v>
      </c>
      <c r="R12" s="33" t="str">
        <f t="shared" si="1"/>
        <v>Kém</v>
      </c>
      <c r="S12" s="34" t="s">
        <v>457</v>
      </c>
      <c r="T12" s="35">
        <v>311</v>
      </c>
      <c r="U12" s="3"/>
      <c r="V12" s="26"/>
      <c r="W12" s="73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65"/>
    </row>
    <row r="13" spans="2:38" ht="18.75" customHeight="1">
      <c r="B13" s="27">
        <v>3</v>
      </c>
      <c r="C13" s="91" t="s">
        <v>275</v>
      </c>
      <c r="D13" s="92" t="s">
        <v>276</v>
      </c>
      <c r="E13" s="93" t="s">
        <v>277</v>
      </c>
      <c r="F13" s="94" t="s">
        <v>278</v>
      </c>
      <c r="G13" s="91" t="s">
        <v>75</v>
      </c>
      <c r="H13" s="28">
        <v>9</v>
      </c>
      <c r="I13" s="28">
        <v>7</v>
      </c>
      <c r="J13" s="28" t="s">
        <v>30</v>
      </c>
      <c r="K13" s="113">
        <v>8</v>
      </c>
      <c r="L13" s="36"/>
      <c r="M13" s="36"/>
      <c r="N13" s="36"/>
      <c r="O13" s="30">
        <v>5.5</v>
      </c>
      <c r="P13" s="31">
        <f>ROUND(SUMPRODUCT(H13:O13,$H$10:$O$10)/100,1)</f>
        <v>6.5</v>
      </c>
      <c r="Q13" s="32" t="str">
        <f t="shared" si="0"/>
        <v>C+</v>
      </c>
      <c r="R13" s="33" t="str">
        <f t="shared" si="1"/>
        <v>Trung bình</v>
      </c>
      <c r="S13" s="34" t="str">
        <f t="shared" ref="S13:S20" si="2">+IF(OR($H13=0,$I13=0,$J13=0,$K13=0),"Không đủ ĐKDT","")</f>
        <v/>
      </c>
      <c r="T13" s="35">
        <v>311</v>
      </c>
      <c r="U13" s="3"/>
      <c r="V13" s="26"/>
      <c r="W13" s="73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74"/>
      <c r="Y13" s="74"/>
      <c r="Z13" s="84"/>
      <c r="AA13" s="63"/>
      <c r="AB13" s="63"/>
      <c r="AC13" s="63"/>
      <c r="AD13" s="76"/>
      <c r="AE13" s="63"/>
      <c r="AF13" s="77"/>
      <c r="AG13" s="78"/>
      <c r="AH13" s="77"/>
      <c r="AI13" s="78"/>
      <c r="AJ13" s="77"/>
      <c r="AK13" s="63"/>
      <c r="AL13" s="76"/>
    </row>
    <row r="14" spans="2:38" ht="18.75" customHeight="1">
      <c r="B14" s="27">
        <v>4</v>
      </c>
      <c r="C14" s="91" t="s">
        <v>186</v>
      </c>
      <c r="D14" s="92" t="s">
        <v>187</v>
      </c>
      <c r="E14" s="93" t="s">
        <v>188</v>
      </c>
      <c r="F14" s="94" t="s">
        <v>189</v>
      </c>
      <c r="G14" s="91" t="s">
        <v>124</v>
      </c>
      <c r="H14" s="28">
        <v>6</v>
      </c>
      <c r="I14" s="114">
        <v>8.5</v>
      </c>
      <c r="J14" s="28" t="s">
        <v>30</v>
      </c>
      <c r="K14" s="113">
        <v>7</v>
      </c>
      <c r="L14" s="36"/>
      <c r="M14" s="36"/>
      <c r="N14" s="36"/>
      <c r="O14" s="30">
        <v>3.5</v>
      </c>
      <c r="P14" s="31">
        <f>ROUND(SUMPRODUCT(H14:O14,$H$10:$O$10)/100,1)</f>
        <v>5</v>
      </c>
      <c r="Q14" s="32" t="str">
        <f t="shared" si="0"/>
        <v>D+</v>
      </c>
      <c r="R14" s="33" t="str">
        <f t="shared" si="1"/>
        <v>Trung bình yếu</v>
      </c>
      <c r="S14" s="34" t="str">
        <f t="shared" si="2"/>
        <v/>
      </c>
      <c r="T14" s="35">
        <v>311</v>
      </c>
      <c r="U14" s="3"/>
      <c r="V14" s="26"/>
      <c r="W14" s="73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</row>
    <row r="15" spans="2:38" ht="18.75" customHeight="1">
      <c r="B15" s="27">
        <v>5</v>
      </c>
      <c r="C15" s="91" t="s">
        <v>279</v>
      </c>
      <c r="D15" s="92" t="s">
        <v>280</v>
      </c>
      <c r="E15" s="93" t="s">
        <v>205</v>
      </c>
      <c r="F15" s="94" t="s">
        <v>281</v>
      </c>
      <c r="G15" s="91" t="s">
        <v>98</v>
      </c>
      <c r="H15" s="28">
        <v>9</v>
      </c>
      <c r="I15" s="114">
        <v>8</v>
      </c>
      <c r="J15" s="28" t="s">
        <v>30</v>
      </c>
      <c r="K15" s="113">
        <v>7.5</v>
      </c>
      <c r="L15" s="36"/>
      <c r="M15" s="36"/>
      <c r="N15" s="36"/>
      <c r="O15" s="30">
        <v>5.5</v>
      </c>
      <c r="P15" s="31">
        <f>ROUND(SUMPRODUCT(H15:O15,$H$10:$O$10)/100,1)</f>
        <v>6.5</v>
      </c>
      <c r="Q15" s="32" t="str">
        <f t="shared" si="0"/>
        <v>C+</v>
      </c>
      <c r="R15" s="33" t="str">
        <f t="shared" si="1"/>
        <v>Trung bình</v>
      </c>
      <c r="S15" s="34" t="str">
        <f t="shared" si="2"/>
        <v/>
      </c>
      <c r="T15" s="35">
        <v>311</v>
      </c>
      <c r="U15" s="3"/>
      <c r="V15" s="26"/>
      <c r="W15" s="73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2:38" ht="18.75" customHeight="1">
      <c r="B16" s="27">
        <v>6</v>
      </c>
      <c r="C16" s="91" t="s">
        <v>282</v>
      </c>
      <c r="D16" s="92" t="s">
        <v>104</v>
      </c>
      <c r="E16" s="93" t="s">
        <v>283</v>
      </c>
      <c r="F16" s="94" t="s">
        <v>284</v>
      </c>
      <c r="G16" s="91" t="s">
        <v>75</v>
      </c>
      <c r="H16" s="28">
        <v>10</v>
      </c>
      <c r="I16" s="114">
        <v>10</v>
      </c>
      <c r="J16" s="28" t="s">
        <v>30</v>
      </c>
      <c r="K16" s="113">
        <v>9.5</v>
      </c>
      <c r="L16" s="36"/>
      <c r="M16" s="36"/>
      <c r="N16" s="36"/>
      <c r="O16" s="30">
        <v>9</v>
      </c>
      <c r="P16" s="31">
        <f>ROUND(SUMPRODUCT(H16:O16,$H$10:$O$10)/100,1)</f>
        <v>9.3000000000000007</v>
      </c>
      <c r="Q16" s="32" t="str">
        <f t="shared" si="0"/>
        <v>A+</v>
      </c>
      <c r="R16" s="33" t="str">
        <f t="shared" si="1"/>
        <v>Giỏi</v>
      </c>
      <c r="S16" s="34" t="str">
        <f t="shared" si="2"/>
        <v/>
      </c>
      <c r="T16" s="35">
        <v>311</v>
      </c>
      <c r="U16" s="3"/>
      <c r="V16" s="26"/>
      <c r="W16" s="73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</row>
    <row r="17" spans="1:38" ht="18.75" customHeight="1">
      <c r="B17" s="27">
        <v>7</v>
      </c>
      <c r="C17" s="91" t="s">
        <v>285</v>
      </c>
      <c r="D17" s="92" t="s">
        <v>286</v>
      </c>
      <c r="E17" s="93" t="s">
        <v>105</v>
      </c>
      <c r="F17" s="94" t="s">
        <v>287</v>
      </c>
      <c r="G17" s="91" t="s">
        <v>288</v>
      </c>
      <c r="H17" s="28">
        <v>4</v>
      </c>
      <c r="I17" s="120">
        <v>6.5</v>
      </c>
      <c r="J17" s="121" t="s">
        <v>30</v>
      </c>
      <c r="K17" s="122">
        <v>6.5</v>
      </c>
      <c r="L17" s="36"/>
      <c r="M17" s="36"/>
      <c r="N17" s="36"/>
      <c r="O17" s="30">
        <v>2</v>
      </c>
      <c r="P17" s="123">
        <f>ROUND(SUMPRODUCT(H17:O17,$H$10:$O$10)/100,1)</f>
        <v>3.6</v>
      </c>
      <c r="Q17" s="32" t="str">
        <f t="shared" si="0"/>
        <v>F</v>
      </c>
      <c r="R17" s="33" t="str">
        <f t="shared" si="1"/>
        <v>Kém</v>
      </c>
      <c r="S17" s="34" t="str">
        <f t="shared" si="2"/>
        <v/>
      </c>
      <c r="T17" s="35">
        <v>311</v>
      </c>
      <c r="U17" s="3"/>
      <c r="V17" s="26"/>
      <c r="W17" s="73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Thi lại</v>
      </c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</row>
    <row r="18" spans="1:38" ht="18.75" customHeight="1">
      <c r="B18" s="27">
        <v>8</v>
      </c>
      <c r="C18" s="91" t="s">
        <v>190</v>
      </c>
      <c r="D18" s="92" t="s">
        <v>191</v>
      </c>
      <c r="E18" s="93" t="s">
        <v>118</v>
      </c>
      <c r="F18" s="94" t="s">
        <v>192</v>
      </c>
      <c r="G18" s="91" t="s">
        <v>193</v>
      </c>
      <c r="H18" s="28">
        <v>9</v>
      </c>
      <c r="I18" s="114">
        <v>9.5</v>
      </c>
      <c r="J18" s="28" t="s">
        <v>30</v>
      </c>
      <c r="K18" s="113">
        <v>8</v>
      </c>
      <c r="L18" s="36"/>
      <c r="M18" s="36"/>
      <c r="N18" s="36"/>
      <c r="O18" s="30">
        <v>8</v>
      </c>
      <c r="P18" s="31">
        <f>ROUND(SUMPRODUCT(H18:O18,$H$10:$O$10)/100,1)</f>
        <v>8.3000000000000007</v>
      </c>
      <c r="Q18" s="32" t="str">
        <f t="shared" si="0"/>
        <v>B+</v>
      </c>
      <c r="R18" s="33" t="str">
        <f t="shared" si="1"/>
        <v>Khá</v>
      </c>
      <c r="S18" s="34" t="str">
        <f t="shared" si="2"/>
        <v/>
      </c>
      <c r="T18" s="35">
        <v>311</v>
      </c>
      <c r="U18" s="3"/>
      <c r="V18" s="26"/>
      <c r="W18" s="73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</row>
    <row r="19" spans="1:38" ht="18.75" customHeight="1">
      <c r="B19" s="27">
        <v>9</v>
      </c>
      <c r="C19" s="91" t="s">
        <v>289</v>
      </c>
      <c r="D19" s="92" t="s">
        <v>290</v>
      </c>
      <c r="E19" s="93" t="s">
        <v>118</v>
      </c>
      <c r="F19" s="94" t="s">
        <v>291</v>
      </c>
      <c r="G19" s="91" t="s">
        <v>75</v>
      </c>
      <c r="H19" s="28">
        <v>9</v>
      </c>
      <c r="I19" s="114">
        <v>9</v>
      </c>
      <c r="J19" s="28" t="s">
        <v>30</v>
      </c>
      <c r="K19" s="113">
        <v>9</v>
      </c>
      <c r="L19" s="36"/>
      <c r="M19" s="36"/>
      <c r="N19" s="36"/>
      <c r="O19" s="30">
        <v>5</v>
      </c>
      <c r="P19" s="31">
        <f>ROUND(SUMPRODUCT(H19:O19,$H$10:$O$10)/100,1)</f>
        <v>6.6</v>
      </c>
      <c r="Q19" s="32" t="str">
        <f t="shared" si="0"/>
        <v>C+</v>
      </c>
      <c r="R19" s="33" t="str">
        <f t="shared" si="1"/>
        <v>Trung bình</v>
      </c>
      <c r="S19" s="34" t="str">
        <f t="shared" si="2"/>
        <v/>
      </c>
      <c r="T19" s="35">
        <v>311</v>
      </c>
      <c r="U19" s="3"/>
      <c r="V19" s="26"/>
      <c r="W19" s="73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</row>
    <row r="20" spans="1:38" ht="18.75" customHeight="1">
      <c r="B20" s="27">
        <v>10</v>
      </c>
      <c r="C20" s="91" t="s">
        <v>292</v>
      </c>
      <c r="D20" s="92" t="s">
        <v>147</v>
      </c>
      <c r="E20" s="93" t="s">
        <v>293</v>
      </c>
      <c r="F20" s="94" t="s">
        <v>294</v>
      </c>
      <c r="G20" s="91" t="s">
        <v>112</v>
      </c>
      <c r="H20" s="28">
        <v>10</v>
      </c>
      <c r="I20" s="114">
        <v>8</v>
      </c>
      <c r="J20" s="28" t="s">
        <v>30</v>
      </c>
      <c r="K20" s="113">
        <v>8</v>
      </c>
      <c r="L20" s="36"/>
      <c r="M20" s="36"/>
      <c r="N20" s="36"/>
      <c r="O20" s="30">
        <v>9</v>
      </c>
      <c r="P20" s="31">
        <f>ROUND(SUMPRODUCT(H20:O20,$H$10:$O$10)/100,1)</f>
        <v>8.8000000000000007</v>
      </c>
      <c r="Q20" s="32" t="str">
        <f t="shared" si="0"/>
        <v>A</v>
      </c>
      <c r="R20" s="33" t="str">
        <f t="shared" si="1"/>
        <v>Giỏi</v>
      </c>
      <c r="S20" s="34" t="str">
        <f t="shared" si="2"/>
        <v/>
      </c>
      <c r="T20" s="35">
        <v>311</v>
      </c>
      <c r="U20" s="3"/>
      <c r="V20" s="26"/>
      <c r="W20" s="73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</row>
    <row r="21" spans="1:38" ht="18.75" customHeight="1">
      <c r="B21" s="27">
        <v>11</v>
      </c>
      <c r="C21" s="91" t="s">
        <v>295</v>
      </c>
      <c r="D21" s="92" t="s">
        <v>201</v>
      </c>
      <c r="E21" s="93" t="s">
        <v>296</v>
      </c>
      <c r="F21" s="94" t="s">
        <v>204</v>
      </c>
      <c r="G21" s="91" t="s">
        <v>112</v>
      </c>
      <c r="H21" s="28">
        <v>8</v>
      </c>
      <c r="I21" s="114">
        <v>8</v>
      </c>
      <c r="J21" s="28" t="s">
        <v>30</v>
      </c>
      <c r="K21" s="113">
        <v>7</v>
      </c>
      <c r="L21" s="36"/>
      <c r="M21" s="36"/>
      <c r="N21" s="36"/>
      <c r="O21" s="30">
        <v>0</v>
      </c>
      <c r="P21" s="31">
        <f>ROUND(SUMPRODUCT(H21:O21,$H$10:$O$10)/100,1)</f>
        <v>3</v>
      </c>
      <c r="Q21" s="32" t="str">
        <f t="shared" si="0"/>
        <v>F</v>
      </c>
      <c r="R21" s="33" t="str">
        <f t="shared" si="1"/>
        <v>Kém</v>
      </c>
      <c r="S21" s="34" t="s">
        <v>457</v>
      </c>
      <c r="T21" s="35">
        <v>311</v>
      </c>
      <c r="U21" s="3"/>
      <c r="V21" s="26"/>
      <c r="W21" s="73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Học lại</v>
      </c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1:38" ht="18.75" customHeight="1">
      <c r="B22" s="27">
        <v>12</v>
      </c>
      <c r="C22" s="91" t="s">
        <v>297</v>
      </c>
      <c r="D22" s="92" t="s">
        <v>298</v>
      </c>
      <c r="E22" s="93" t="s">
        <v>152</v>
      </c>
      <c r="F22" s="94" t="s">
        <v>299</v>
      </c>
      <c r="G22" s="91" t="s">
        <v>98</v>
      </c>
      <c r="H22" s="28">
        <v>9</v>
      </c>
      <c r="I22" s="114">
        <v>8</v>
      </c>
      <c r="J22" s="28" t="s">
        <v>30</v>
      </c>
      <c r="K22" s="113">
        <v>9.5</v>
      </c>
      <c r="L22" s="36"/>
      <c r="M22" s="36"/>
      <c r="N22" s="36"/>
      <c r="O22" s="30">
        <v>7.5</v>
      </c>
      <c r="P22" s="31">
        <f>ROUND(SUMPRODUCT(H22:O22,$H$10:$O$10)/100,1)</f>
        <v>8.1</v>
      </c>
      <c r="Q22" s="32" t="str">
        <f t="shared" si="0"/>
        <v>B+</v>
      </c>
      <c r="R22" s="33" t="str">
        <f t="shared" si="1"/>
        <v>Khá</v>
      </c>
      <c r="S22" s="34" t="str">
        <f>+IF(OR($H22=0,$I22=0,$J22=0,$K22=0),"Không đủ ĐKDT","")</f>
        <v/>
      </c>
      <c r="T22" s="35">
        <v>311</v>
      </c>
      <c r="U22" s="3"/>
      <c r="V22" s="26"/>
      <c r="W22" s="73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1:38" ht="18.75" customHeight="1">
      <c r="B23" s="27">
        <v>13</v>
      </c>
      <c r="C23" s="91" t="s">
        <v>300</v>
      </c>
      <c r="D23" s="92" t="s">
        <v>301</v>
      </c>
      <c r="E23" s="93" t="s">
        <v>302</v>
      </c>
      <c r="F23" s="94" t="s">
        <v>303</v>
      </c>
      <c r="G23" s="91" t="s">
        <v>75</v>
      </c>
      <c r="H23" s="28">
        <v>9</v>
      </c>
      <c r="I23" s="114">
        <v>9</v>
      </c>
      <c r="J23" s="28" t="s">
        <v>30</v>
      </c>
      <c r="K23" s="113">
        <v>8.5</v>
      </c>
      <c r="L23" s="36"/>
      <c r="M23" s="36"/>
      <c r="N23" s="36"/>
      <c r="O23" s="30">
        <v>7</v>
      </c>
      <c r="P23" s="31">
        <f>ROUND(SUMPRODUCT(H23:O23,$H$10:$O$10)/100,1)</f>
        <v>7.7</v>
      </c>
      <c r="Q23" s="32" t="str">
        <f t="shared" si="0"/>
        <v>B</v>
      </c>
      <c r="R23" s="33" t="str">
        <f t="shared" si="1"/>
        <v>Khá</v>
      </c>
      <c r="S23" s="34" t="str">
        <f>+IF(OR($H23=0,$I23=0,$J23=0,$K23=0),"Không đủ ĐKDT","")</f>
        <v/>
      </c>
      <c r="T23" s="35">
        <v>311</v>
      </c>
      <c r="U23" s="3"/>
      <c r="V23" s="26"/>
      <c r="W23" s="73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1:38" ht="18.75" customHeight="1">
      <c r="B24" s="27">
        <v>14</v>
      </c>
      <c r="C24" s="91" t="s">
        <v>304</v>
      </c>
      <c r="D24" s="92" t="s">
        <v>305</v>
      </c>
      <c r="E24" s="93" t="s">
        <v>160</v>
      </c>
      <c r="F24" s="94" t="s">
        <v>306</v>
      </c>
      <c r="G24" s="91" t="s">
        <v>133</v>
      </c>
      <c r="H24" s="28">
        <v>10</v>
      </c>
      <c r="I24" s="28">
        <v>8</v>
      </c>
      <c r="J24" s="28" t="s">
        <v>30</v>
      </c>
      <c r="K24" s="113">
        <v>8</v>
      </c>
      <c r="L24" s="36"/>
      <c r="M24" s="36"/>
      <c r="N24" s="36"/>
      <c r="O24" s="30">
        <v>8</v>
      </c>
      <c r="P24" s="31">
        <f>ROUND(SUMPRODUCT(H24:O24,$H$10:$O$10)/100,1)</f>
        <v>8.1999999999999993</v>
      </c>
      <c r="Q24" s="32" t="str">
        <f t="shared" si="0"/>
        <v>B+</v>
      </c>
      <c r="R24" s="33" t="str">
        <f t="shared" si="1"/>
        <v>Khá</v>
      </c>
      <c r="S24" s="34" t="str">
        <f>+IF(OR($H24=0,$I24=0,$J24=0,$K24=0),"Không đủ ĐKDT","")</f>
        <v/>
      </c>
      <c r="T24" s="35">
        <v>311</v>
      </c>
      <c r="U24" s="3"/>
      <c r="V24" s="26"/>
      <c r="W24" s="73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1:38" ht="18.75" customHeight="1">
      <c r="B25" s="27">
        <v>15</v>
      </c>
      <c r="C25" s="91" t="s">
        <v>307</v>
      </c>
      <c r="D25" s="92" t="s">
        <v>308</v>
      </c>
      <c r="E25" s="93" t="s">
        <v>160</v>
      </c>
      <c r="F25" s="94" t="s">
        <v>309</v>
      </c>
      <c r="G25" s="91" t="s">
        <v>75</v>
      </c>
      <c r="H25" s="28">
        <v>10</v>
      </c>
      <c r="I25" s="115">
        <v>8.5</v>
      </c>
      <c r="J25" s="28" t="s">
        <v>30</v>
      </c>
      <c r="K25" s="113">
        <v>8</v>
      </c>
      <c r="L25" s="36"/>
      <c r="M25" s="36"/>
      <c r="N25" s="36"/>
      <c r="O25" s="30">
        <v>7.5</v>
      </c>
      <c r="P25" s="31">
        <f>ROUND(SUMPRODUCT(H25:O25,$H$10:$O$10)/100,1)</f>
        <v>8</v>
      </c>
      <c r="Q25" s="32" t="str">
        <f t="shared" si="0"/>
        <v>B+</v>
      </c>
      <c r="R25" s="33" t="str">
        <f t="shared" si="1"/>
        <v>Khá</v>
      </c>
      <c r="S25" s="34" t="str">
        <f>+IF(OR($H25=0,$I25=0,$J25=0,$K25=0),"Không đủ ĐKDT","")</f>
        <v/>
      </c>
      <c r="T25" s="35">
        <v>311</v>
      </c>
      <c r="U25" s="3"/>
      <c r="V25" s="26"/>
      <c r="W25" s="73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1:38" ht="9" hidden="1" customHeight="1">
      <c r="A26" s="2"/>
      <c r="B26" s="37"/>
      <c r="C26" s="38"/>
      <c r="D26" s="38"/>
      <c r="E26" s="39"/>
      <c r="F26" s="39"/>
      <c r="G26" s="39"/>
      <c r="H26" s="40"/>
      <c r="I26" s="41"/>
      <c r="J26" s="41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3"/>
    </row>
    <row r="27" spans="1:38" ht="16.5" hidden="1">
      <c r="A27" s="2"/>
      <c r="B27" s="138" t="s">
        <v>31</v>
      </c>
      <c r="C27" s="138"/>
      <c r="D27" s="38"/>
      <c r="E27" s="39"/>
      <c r="F27" s="39"/>
      <c r="G27" s="39"/>
      <c r="H27" s="40"/>
      <c r="I27" s="41"/>
      <c r="J27" s="41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3"/>
    </row>
    <row r="28" spans="1:38" ht="16.5" hidden="1" customHeight="1">
      <c r="A28" s="2"/>
      <c r="B28" s="43" t="s">
        <v>32</v>
      </c>
      <c r="C28" s="43"/>
      <c r="D28" s="44">
        <f>+$Z$9</f>
        <v>15</v>
      </c>
      <c r="E28" s="45" t="s">
        <v>33</v>
      </c>
      <c r="F28" s="126" t="s">
        <v>34</v>
      </c>
      <c r="G28" s="126"/>
      <c r="H28" s="126"/>
      <c r="I28" s="126"/>
      <c r="J28" s="126"/>
      <c r="K28" s="126"/>
      <c r="L28" s="126"/>
      <c r="M28" s="126"/>
      <c r="N28" s="126"/>
      <c r="O28" s="46">
        <f>$Z$9 -COUNTIF($S$10:$S$215,"Vắng") -COUNTIF($S$10:$S$215,"Vắng có phép") - COUNTIF($S$10:$S$215,"Đình chỉ thi") - COUNTIF($S$10:$S$215,"Không đủ ĐKDT")</f>
        <v>13</v>
      </c>
      <c r="P28" s="46"/>
      <c r="Q28" s="46"/>
      <c r="R28" s="47"/>
      <c r="S28" s="48" t="s">
        <v>33</v>
      </c>
      <c r="T28" s="47"/>
      <c r="U28" s="3"/>
    </row>
    <row r="29" spans="1:38" ht="16.5" hidden="1" customHeight="1">
      <c r="A29" s="2"/>
      <c r="B29" s="43" t="s">
        <v>35</v>
      </c>
      <c r="C29" s="43"/>
      <c r="D29" s="44">
        <f>+$AK$9</f>
        <v>12</v>
      </c>
      <c r="E29" s="45" t="s">
        <v>33</v>
      </c>
      <c r="F29" s="126" t="s">
        <v>36</v>
      </c>
      <c r="G29" s="126"/>
      <c r="H29" s="126"/>
      <c r="I29" s="126"/>
      <c r="J29" s="126"/>
      <c r="K29" s="126"/>
      <c r="L29" s="126"/>
      <c r="M29" s="126"/>
      <c r="N29" s="126"/>
      <c r="O29" s="49">
        <f>COUNTIF($S$10:$S$91,"Vắng")</f>
        <v>2</v>
      </c>
      <c r="P29" s="49"/>
      <c r="Q29" s="49"/>
      <c r="R29" s="50"/>
      <c r="S29" s="48" t="s">
        <v>33</v>
      </c>
      <c r="T29" s="50"/>
      <c r="U29" s="3"/>
    </row>
    <row r="30" spans="1:38" ht="16.5" hidden="1" customHeight="1">
      <c r="A30" s="2"/>
      <c r="B30" s="43" t="s">
        <v>50</v>
      </c>
      <c r="C30" s="43"/>
      <c r="D30" s="59">
        <f>COUNTIF(W11:W25,"Học lại")</f>
        <v>2</v>
      </c>
      <c r="E30" s="45" t="s">
        <v>33</v>
      </c>
      <c r="F30" s="126" t="s">
        <v>51</v>
      </c>
      <c r="G30" s="126"/>
      <c r="H30" s="126"/>
      <c r="I30" s="126"/>
      <c r="J30" s="126"/>
      <c r="K30" s="126"/>
      <c r="L30" s="126"/>
      <c r="M30" s="126"/>
      <c r="N30" s="126"/>
      <c r="O30" s="46">
        <f>COUNTIF($S$10:$S$91,"Vắng có phép")</f>
        <v>0</v>
      </c>
      <c r="P30" s="46"/>
      <c r="Q30" s="46"/>
      <c r="R30" s="47"/>
      <c r="S30" s="48" t="s">
        <v>33</v>
      </c>
      <c r="T30" s="47"/>
      <c r="U30" s="3"/>
    </row>
    <row r="31" spans="1:38" ht="3" hidden="1" customHeight="1">
      <c r="A31" s="2"/>
      <c r="B31" s="37"/>
      <c r="C31" s="38"/>
      <c r="D31" s="38"/>
      <c r="E31" s="39"/>
      <c r="F31" s="39"/>
      <c r="G31" s="39"/>
      <c r="H31" s="40"/>
      <c r="I31" s="41"/>
      <c r="J31" s="41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3"/>
    </row>
    <row r="32" spans="1:38" hidden="1">
      <c r="B32" s="80" t="s">
        <v>52</v>
      </c>
      <c r="C32" s="80"/>
      <c r="D32" s="81">
        <f>COUNTIF(W11:W25,"Thi lại")</f>
        <v>1</v>
      </c>
      <c r="E32" s="82" t="s">
        <v>33</v>
      </c>
      <c r="F32" s="3"/>
      <c r="G32" s="3"/>
      <c r="H32" s="3"/>
      <c r="I32" s="3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3"/>
    </row>
    <row r="33" spans="1:38" ht="24.75" hidden="1" customHeight="1">
      <c r="B33" s="80"/>
      <c r="C33" s="80"/>
      <c r="D33" s="81"/>
      <c r="E33" s="82"/>
      <c r="F33" s="3"/>
      <c r="G33" s="3"/>
      <c r="H33" s="3"/>
      <c r="I33" s="3"/>
      <c r="J33" s="130" t="s">
        <v>463</v>
      </c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3"/>
    </row>
    <row r="34" spans="1:38" hidden="1">
      <c r="A34" s="51"/>
      <c r="B34" s="124" t="s">
        <v>37</v>
      </c>
      <c r="C34" s="124"/>
      <c r="D34" s="124"/>
      <c r="E34" s="124"/>
      <c r="F34" s="124"/>
      <c r="G34" s="124"/>
      <c r="H34" s="124"/>
      <c r="I34" s="52"/>
      <c r="J34" s="125" t="s">
        <v>38</v>
      </c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3"/>
    </row>
    <row r="35" spans="1:38" ht="4.5" hidden="1" customHeight="1">
      <c r="A35" s="2"/>
      <c r="B35" s="37"/>
      <c r="C35" s="53"/>
      <c r="D35" s="53"/>
      <c r="E35" s="54"/>
      <c r="F35" s="54"/>
      <c r="G35" s="54"/>
      <c r="H35" s="55"/>
      <c r="I35" s="56"/>
      <c r="J35" s="56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38" s="2" customFormat="1" hidden="1">
      <c r="B36" s="124" t="s">
        <v>39</v>
      </c>
      <c r="C36" s="124"/>
      <c r="D36" s="129" t="s">
        <v>40</v>
      </c>
      <c r="E36" s="129"/>
      <c r="F36" s="129"/>
      <c r="G36" s="129"/>
      <c r="H36" s="129"/>
      <c r="I36" s="56"/>
      <c r="J36" s="56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3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1:38" s="2" customFormat="1" hidden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1:38" s="2" customFormat="1" hidden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1:38" s="2" customFormat="1" hidden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1:38" s="2" customFormat="1" ht="12" hidden="1" customHeigh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1:38" s="2" customFormat="1" ht="3.75" hidden="1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1:38" s="2" customFormat="1" ht="18" hidden="1" customHeight="1">
      <c r="A42" s="1"/>
      <c r="B42" s="128" t="s">
        <v>460</v>
      </c>
      <c r="C42" s="128"/>
      <c r="D42" s="128" t="s">
        <v>461</v>
      </c>
      <c r="E42" s="128"/>
      <c r="F42" s="128"/>
      <c r="G42" s="128"/>
      <c r="H42" s="128"/>
      <c r="I42" s="128"/>
      <c r="J42" s="128" t="s">
        <v>41</v>
      </c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3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1:38" s="2" customFormat="1" ht="4.5" hidden="1" customHeigh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1:38" s="2" customFormat="1" ht="36.75" hidden="1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1:38" s="2" customFormat="1" ht="21.75" hidden="1" customHeight="1">
      <c r="A45" s="1"/>
      <c r="B45" s="124" t="s">
        <v>42</v>
      </c>
      <c r="C45" s="124"/>
      <c r="D45" s="124"/>
      <c r="E45" s="124"/>
      <c r="F45" s="124"/>
      <c r="G45" s="124"/>
      <c r="H45" s="124"/>
      <c r="I45" s="52"/>
      <c r="J45" s="125" t="s">
        <v>38</v>
      </c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3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1:38" s="2" customFormat="1" hidden="1">
      <c r="A46" s="1"/>
      <c r="B46" s="37"/>
      <c r="C46" s="53"/>
      <c r="D46" s="53"/>
      <c r="E46" s="54"/>
      <c r="F46" s="54"/>
      <c r="G46" s="54"/>
      <c r="H46" s="55"/>
      <c r="I46" s="56"/>
      <c r="J46" s="56"/>
      <c r="K46" s="3"/>
      <c r="L46" s="3"/>
      <c r="M46" s="3"/>
      <c r="N46" s="3"/>
      <c r="O46" s="3"/>
      <c r="P46" s="3"/>
      <c r="Q46" s="3"/>
      <c r="R46" s="3"/>
      <c r="S46" s="3"/>
      <c r="T46" s="3"/>
      <c r="U46" s="1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1:38" s="2" customFormat="1" hidden="1">
      <c r="A47" s="1"/>
      <c r="B47" s="124" t="s">
        <v>39</v>
      </c>
      <c r="C47" s="124"/>
      <c r="D47" s="129" t="s">
        <v>40</v>
      </c>
      <c r="E47" s="129"/>
      <c r="F47" s="129"/>
      <c r="G47" s="129"/>
      <c r="H47" s="129"/>
      <c r="I47" s="56"/>
      <c r="J47" s="56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1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1:38" s="2" customFormat="1" hidden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1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20" hidden="1"/>
    <row r="50" spans="2:20" hidden="1"/>
    <row r="51" spans="2:20" hidden="1"/>
    <row r="52" spans="2:20" hidden="1">
      <c r="B52" s="127"/>
      <c r="C52" s="127"/>
      <c r="D52" s="127"/>
      <c r="E52" s="127"/>
      <c r="F52" s="127"/>
      <c r="G52" s="127"/>
      <c r="H52" s="127"/>
      <c r="I52" s="127"/>
      <c r="J52" s="127" t="s">
        <v>41</v>
      </c>
      <c r="K52" s="127"/>
      <c r="L52" s="127"/>
      <c r="M52" s="127"/>
      <c r="N52" s="127"/>
      <c r="O52" s="127"/>
      <c r="P52" s="127"/>
      <c r="Q52" s="127"/>
      <c r="R52" s="127"/>
      <c r="S52" s="127"/>
      <c r="T52" s="127"/>
    </row>
  </sheetData>
  <sortState ref="B11:T25">
    <sortCondition ref="B11:B25"/>
  </sortState>
  <mergeCells count="59">
    <mergeCell ref="S8:S10"/>
    <mergeCell ref="T8:T10"/>
    <mergeCell ref="H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  <mergeCell ref="AI5:AJ7"/>
    <mergeCell ref="AK5:AL7"/>
    <mergeCell ref="X5:X8"/>
    <mergeCell ref="Y5:Y8"/>
    <mergeCell ref="Z5:Z8"/>
    <mergeCell ref="B27:C27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K8:K9"/>
    <mergeCell ref="L8:L9"/>
    <mergeCell ref="P8:P10"/>
    <mergeCell ref="Q8:Q9"/>
    <mergeCell ref="B45:H45"/>
    <mergeCell ref="J45:T45"/>
    <mergeCell ref="F29:N29"/>
    <mergeCell ref="F30:N30"/>
    <mergeCell ref="J32:T32"/>
    <mergeCell ref="J33:T33"/>
    <mergeCell ref="B34:H34"/>
    <mergeCell ref="J34:T34"/>
    <mergeCell ref="B36:C36"/>
    <mergeCell ref="D36:H36"/>
    <mergeCell ref="B42:C42"/>
    <mergeCell ref="D42:I42"/>
    <mergeCell ref="J42:T42"/>
    <mergeCell ref="F28:N28"/>
    <mergeCell ref="B47:C47"/>
    <mergeCell ref="D47:H47"/>
    <mergeCell ref="B52:C52"/>
    <mergeCell ref="D52:I52"/>
    <mergeCell ref="J52:T52"/>
  </mergeCells>
  <conditionalFormatting sqref="H11:O25">
    <cfRule type="cellIs" dxfId="12" priority="7" operator="greaterThan">
      <formula>10</formula>
    </cfRule>
  </conditionalFormatting>
  <conditionalFormatting sqref="C1:C1048576">
    <cfRule type="duplicateValues" dxfId="11" priority="5"/>
  </conditionalFormatting>
  <conditionalFormatting sqref="H11:K25">
    <cfRule type="cellIs" dxfId="10" priority="1" stopIfTrue="1" operator="greaterThan">
      <formula>10</formula>
    </cfRule>
    <cfRule type="cellIs" dxfId="9" priority="2" stopIfTrue="1" operator="greaterThan">
      <formula>10</formula>
    </cfRule>
    <cfRule type="cellIs" dxfId="8" priority="3" stopIfTrue="1" operator="greaterThan">
      <formula>10</formula>
    </cfRule>
  </conditionalFormatting>
  <conditionalFormatting sqref="C11:C25">
    <cfRule type="duplicateValues" dxfId="7" priority="16" stopIfTrue="1"/>
  </conditionalFormatting>
  <dataValidations count="1">
    <dataValidation allowBlank="1" showInputMessage="1" showErrorMessage="1" errorTitle="Không xóa dữ liệu" error="Không xóa dữ liệu" prompt="Không xóa dữ liệu" sqref="W11:W25 X3:AL9 D30"/>
  </dataValidations>
  <pageMargins left="0.2" right="0.2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L85"/>
  <sheetViews>
    <sheetView topLeftCell="A56" workbookViewId="0">
      <selection activeCell="E94" sqref="E94"/>
    </sheetView>
  </sheetViews>
  <sheetFormatPr defaultColWidth="9" defaultRowHeight="15.75"/>
  <cols>
    <col min="1" max="1" width="0.625" style="1" customWidth="1"/>
    <col min="2" max="2" width="4" style="1" customWidth="1"/>
    <col min="3" max="3" width="13.5" style="1" customWidth="1"/>
    <col min="4" max="4" width="15.625" style="1" customWidth="1"/>
    <col min="5" max="5" width="7" style="1" customWidth="1"/>
    <col min="6" max="6" width="9.375" style="1" hidden="1" customWidth="1"/>
    <col min="7" max="7" width="13.6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5.7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5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2:38" ht="26.25" hidden="1">
      <c r="H1" s="152" t="s">
        <v>0</v>
      </c>
      <c r="I1" s="152"/>
      <c r="J1" s="152"/>
      <c r="K1" s="152"/>
      <c r="L1" s="152" t="s">
        <v>213</v>
      </c>
      <c r="M1" s="152"/>
      <c r="N1" s="152"/>
      <c r="O1" s="152"/>
      <c r="P1" s="152"/>
      <c r="Q1" s="152"/>
      <c r="R1" s="152"/>
      <c r="S1" s="152"/>
      <c r="T1" s="152"/>
    </row>
    <row r="2" spans="2:38" ht="27.75" customHeight="1">
      <c r="B2" s="153" t="s">
        <v>1</v>
      </c>
      <c r="C2" s="153"/>
      <c r="D2" s="153"/>
      <c r="E2" s="153"/>
      <c r="F2" s="153"/>
      <c r="G2" s="153"/>
      <c r="H2" s="154" t="s">
        <v>459</v>
      </c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3"/>
    </row>
    <row r="3" spans="2:38" ht="25.5" customHeight="1">
      <c r="B3" s="155" t="s">
        <v>2</v>
      </c>
      <c r="C3" s="155"/>
      <c r="D3" s="155"/>
      <c r="E3" s="155"/>
      <c r="F3" s="155"/>
      <c r="G3" s="155"/>
      <c r="H3" s="156" t="s">
        <v>54</v>
      </c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4"/>
      <c r="V3" s="5"/>
      <c r="AD3" s="61"/>
      <c r="AE3" s="62"/>
      <c r="AF3" s="61"/>
      <c r="AG3" s="61"/>
      <c r="AH3" s="61"/>
      <c r="AI3" s="62"/>
      <c r="AJ3" s="61"/>
    </row>
    <row r="4" spans="2:38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3"/>
      <c r="AI4" s="63"/>
    </row>
    <row r="5" spans="2:38" ht="23.25" customHeight="1">
      <c r="B5" s="142" t="s">
        <v>3</v>
      </c>
      <c r="C5" s="142"/>
      <c r="D5" s="157" t="s">
        <v>311</v>
      </c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0" t="s">
        <v>53</v>
      </c>
      <c r="P5" s="150"/>
      <c r="Q5" s="150"/>
      <c r="R5" s="150"/>
      <c r="S5" s="150"/>
      <c r="T5" s="150"/>
      <c r="W5" s="61"/>
      <c r="X5" s="131" t="s">
        <v>49</v>
      </c>
      <c r="Y5" s="131" t="s">
        <v>9</v>
      </c>
      <c r="Z5" s="131" t="s">
        <v>48</v>
      </c>
      <c r="AA5" s="131" t="s">
        <v>47</v>
      </c>
      <c r="AB5" s="131"/>
      <c r="AC5" s="131"/>
      <c r="AD5" s="131"/>
      <c r="AE5" s="131" t="s">
        <v>46</v>
      </c>
      <c r="AF5" s="131"/>
      <c r="AG5" s="131" t="s">
        <v>44</v>
      </c>
      <c r="AH5" s="131"/>
      <c r="AI5" s="131" t="s">
        <v>45</v>
      </c>
      <c r="AJ5" s="131"/>
      <c r="AK5" s="131" t="s">
        <v>43</v>
      </c>
      <c r="AL5" s="131"/>
    </row>
    <row r="6" spans="2:38" ht="17.25" customHeight="1">
      <c r="B6" s="141" t="s">
        <v>4</v>
      </c>
      <c r="C6" s="141"/>
      <c r="D6" s="9">
        <v>3</v>
      </c>
      <c r="G6" s="151" t="s">
        <v>56</v>
      </c>
      <c r="H6" s="151"/>
      <c r="I6" s="151"/>
      <c r="J6" s="151"/>
      <c r="K6" s="151"/>
      <c r="L6" s="151"/>
      <c r="M6" s="151"/>
      <c r="N6" s="151"/>
      <c r="O6" s="151" t="s">
        <v>312</v>
      </c>
      <c r="P6" s="151"/>
      <c r="Q6" s="151"/>
      <c r="R6" s="151"/>
      <c r="S6" s="151"/>
      <c r="T6" s="151"/>
      <c r="W6" s="6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</row>
    <row r="7" spans="2:38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57"/>
      <c r="P7" s="3"/>
      <c r="Q7" s="3"/>
      <c r="R7" s="3"/>
      <c r="S7" s="3"/>
      <c r="T7" s="3"/>
      <c r="W7" s="6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</row>
    <row r="8" spans="2:38" ht="44.25" customHeight="1">
      <c r="B8" s="132" t="s">
        <v>5</v>
      </c>
      <c r="C8" s="143" t="s">
        <v>6</v>
      </c>
      <c r="D8" s="145" t="s">
        <v>7</v>
      </c>
      <c r="E8" s="146"/>
      <c r="F8" s="132" t="s">
        <v>8</v>
      </c>
      <c r="G8" s="132" t="s">
        <v>9</v>
      </c>
      <c r="H8" s="149" t="s">
        <v>10</v>
      </c>
      <c r="I8" s="149" t="s">
        <v>11</v>
      </c>
      <c r="J8" s="149" t="s">
        <v>12</v>
      </c>
      <c r="K8" s="149" t="s">
        <v>13</v>
      </c>
      <c r="L8" s="139" t="s">
        <v>14</v>
      </c>
      <c r="M8" s="139" t="s">
        <v>15</v>
      </c>
      <c r="N8" s="139" t="s">
        <v>16</v>
      </c>
      <c r="O8" s="139" t="s">
        <v>18</v>
      </c>
      <c r="P8" s="132" t="s">
        <v>19</v>
      </c>
      <c r="Q8" s="139" t="s">
        <v>20</v>
      </c>
      <c r="R8" s="132" t="s">
        <v>21</v>
      </c>
      <c r="S8" s="132" t="s">
        <v>22</v>
      </c>
      <c r="T8" s="132" t="s">
        <v>23</v>
      </c>
      <c r="W8" s="61"/>
      <c r="X8" s="131"/>
      <c r="Y8" s="131"/>
      <c r="Z8" s="131"/>
      <c r="AA8" s="64" t="s">
        <v>24</v>
      </c>
      <c r="AB8" s="64" t="s">
        <v>25</v>
      </c>
      <c r="AC8" s="64" t="s">
        <v>26</v>
      </c>
      <c r="AD8" s="64" t="s">
        <v>27</v>
      </c>
      <c r="AE8" s="64" t="s">
        <v>28</v>
      </c>
      <c r="AF8" s="64" t="s">
        <v>27</v>
      </c>
      <c r="AG8" s="64" t="s">
        <v>28</v>
      </c>
      <c r="AH8" s="64" t="s">
        <v>27</v>
      </c>
      <c r="AI8" s="64" t="s">
        <v>28</v>
      </c>
      <c r="AJ8" s="64" t="s">
        <v>27</v>
      </c>
      <c r="AK8" s="64" t="s">
        <v>28</v>
      </c>
      <c r="AL8" s="65" t="s">
        <v>27</v>
      </c>
    </row>
    <row r="9" spans="2:38" ht="44.25" customHeight="1">
      <c r="B9" s="133"/>
      <c r="C9" s="144"/>
      <c r="D9" s="147"/>
      <c r="E9" s="148"/>
      <c r="F9" s="133"/>
      <c r="G9" s="133"/>
      <c r="H9" s="149"/>
      <c r="I9" s="149"/>
      <c r="J9" s="149"/>
      <c r="K9" s="149"/>
      <c r="L9" s="139"/>
      <c r="M9" s="139"/>
      <c r="N9" s="139"/>
      <c r="O9" s="139"/>
      <c r="P9" s="134"/>
      <c r="Q9" s="139"/>
      <c r="R9" s="133"/>
      <c r="S9" s="134"/>
      <c r="T9" s="134"/>
      <c r="V9" s="12"/>
      <c r="W9" s="61"/>
      <c r="X9" s="66" t="str">
        <f>+D5</f>
        <v>Nguyên lý kế toán</v>
      </c>
      <c r="Y9" s="67" t="str">
        <f>+O5</f>
        <v>Nhóm:  01</v>
      </c>
      <c r="Z9" s="68">
        <f>+$AI$9+$AK$9+$AG$9</f>
        <v>48</v>
      </c>
      <c r="AA9" s="62">
        <f>COUNTIF($S$10:$S$118,"Khiển trách")</f>
        <v>0</v>
      </c>
      <c r="AB9" s="62">
        <f>COUNTIF($S$10:$S$118,"Cảnh cáo")</f>
        <v>0</v>
      </c>
      <c r="AC9" s="62">
        <f>COUNTIF($S$10:$S$118,"Đình chỉ thi")</f>
        <v>0</v>
      </c>
      <c r="AD9" s="69">
        <f>+($AA$9+$AB$9+$AC$9)/$Z$9*100%</f>
        <v>0</v>
      </c>
      <c r="AE9" s="62">
        <f>SUM(COUNTIF($S$10:$S$116,"Vắng"),COUNTIF($S$10:$S$116,"Vắng có phép"))</f>
        <v>2</v>
      </c>
      <c r="AF9" s="70">
        <f>+$AE$9/$Z$9</f>
        <v>4.1666666666666664E-2</v>
      </c>
      <c r="AG9" s="71">
        <f>COUNTIF($W$10:$W$116,"Thi lại")</f>
        <v>0</v>
      </c>
      <c r="AH9" s="70">
        <f>+$AG$9/$Z$9</f>
        <v>0</v>
      </c>
      <c r="AI9" s="71">
        <f>COUNTIF($W$10:$W$117,"Học lại")</f>
        <v>9</v>
      </c>
      <c r="AJ9" s="70">
        <f>+$AI$9/$Z$9</f>
        <v>0.1875</v>
      </c>
      <c r="AK9" s="62">
        <f>COUNTIF($W$11:$W$117,"Đạt")</f>
        <v>39</v>
      </c>
      <c r="AL9" s="69">
        <f>+$AK$9/$Z$9</f>
        <v>0.8125</v>
      </c>
    </row>
    <row r="10" spans="2:38" ht="14.25" customHeight="1">
      <c r="B10" s="135" t="s">
        <v>29</v>
      </c>
      <c r="C10" s="136"/>
      <c r="D10" s="136"/>
      <c r="E10" s="136"/>
      <c r="F10" s="136"/>
      <c r="G10" s="137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58">
        <f>100-(H10+I10+J10+K10)</f>
        <v>60</v>
      </c>
      <c r="P10" s="133"/>
      <c r="Q10" s="18"/>
      <c r="R10" s="18"/>
      <c r="S10" s="133"/>
      <c r="T10" s="133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2:38" ht="18" customHeight="1">
      <c r="B11" s="19">
        <v>1</v>
      </c>
      <c r="C11" s="87" t="s">
        <v>313</v>
      </c>
      <c r="D11" s="88" t="s">
        <v>314</v>
      </c>
      <c r="E11" s="89" t="s">
        <v>60</v>
      </c>
      <c r="F11" s="90" t="s">
        <v>315</v>
      </c>
      <c r="G11" s="87" t="s">
        <v>316</v>
      </c>
      <c r="H11" s="20">
        <v>7</v>
      </c>
      <c r="I11" s="20">
        <v>3</v>
      </c>
      <c r="J11" s="20" t="s">
        <v>30</v>
      </c>
      <c r="K11" s="20">
        <v>6</v>
      </c>
      <c r="L11" s="21"/>
      <c r="M11" s="21"/>
      <c r="N11" s="21"/>
      <c r="O11" s="22">
        <v>4</v>
      </c>
      <c r="P11" s="23">
        <f>ROUND(SUMPRODUCT(H11:O11,$H$10:$O$10)/100,1)</f>
        <v>4.5999999999999996</v>
      </c>
      <c r="Q11" s="24" t="str">
        <f t="shared" ref="Q11:Q58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D</v>
      </c>
      <c r="R11" s="24" t="str">
        <f t="shared" ref="R11:R58" si="1">IF($P11&lt;4,"Kém",IF(AND($P11&gt;=4,$P11&lt;=5.4),"Trung bình yếu",IF(AND($P11&gt;=5.5,$P11&lt;=6.9),"Trung bình",IF(AND($P11&gt;=7,$P11&lt;=8.4),"Khá",IF(AND($P11&gt;=8.5,$P11&lt;=10),"Giỏi","")))))</f>
        <v>Trung bình yếu</v>
      </c>
      <c r="S11" s="83" t="str">
        <f t="shared" ref="S11:S17" si="2">+IF(OR($H11=0,$I11=0,$J11=0,$K11=0),"Không đủ ĐKDT","")</f>
        <v/>
      </c>
      <c r="T11" s="25" t="s">
        <v>213</v>
      </c>
      <c r="U11" s="3"/>
      <c r="V11" s="26"/>
      <c r="W11" s="73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</row>
    <row r="12" spans="2:38" ht="18" customHeight="1">
      <c r="B12" s="27">
        <v>2</v>
      </c>
      <c r="C12" s="91" t="s">
        <v>317</v>
      </c>
      <c r="D12" s="92" t="s">
        <v>318</v>
      </c>
      <c r="E12" s="93" t="s">
        <v>60</v>
      </c>
      <c r="F12" s="94" t="s">
        <v>319</v>
      </c>
      <c r="G12" s="91" t="s">
        <v>98</v>
      </c>
      <c r="H12" s="28">
        <v>10</v>
      </c>
      <c r="I12" s="28">
        <v>8.5</v>
      </c>
      <c r="J12" s="28" t="s">
        <v>30</v>
      </c>
      <c r="K12" s="28">
        <v>9</v>
      </c>
      <c r="L12" s="29"/>
      <c r="M12" s="29"/>
      <c r="N12" s="29"/>
      <c r="O12" s="30">
        <v>9</v>
      </c>
      <c r="P12" s="31">
        <f>ROUND(SUMPRODUCT(H12:O12,$H$10:$O$10)/100,1)</f>
        <v>9.1</v>
      </c>
      <c r="Q12" s="32" t="str">
        <f t="shared" si="0"/>
        <v>A+</v>
      </c>
      <c r="R12" s="33" t="str">
        <f t="shared" si="1"/>
        <v>Giỏi</v>
      </c>
      <c r="S12" s="34" t="str">
        <f t="shared" si="2"/>
        <v/>
      </c>
      <c r="T12" s="35" t="s">
        <v>213</v>
      </c>
      <c r="U12" s="3"/>
      <c r="V12" s="26"/>
      <c r="W12" s="73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65"/>
    </row>
    <row r="13" spans="2:38" ht="18" customHeight="1">
      <c r="B13" s="27">
        <v>3</v>
      </c>
      <c r="C13" s="91" t="s">
        <v>320</v>
      </c>
      <c r="D13" s="92" t="s">
        <v>321</v>
      </c>
      <c r="E13" s="93" t="s">
        <v>60</v>
      </c>
      <c r="F13" s="94" t="s">
        <v>322</v>
      </c>
      <c r="G13" s="91" t="s">
        <v>316</v>
      </c>
      <c r="H13" s="28">
        <v>8</v>
      </c>
      <c r="I13" s="28">
        <v>5</v>
      </c>
      <c r="J13" s="28" t="s">
        <v>30</v>
      </c>
      <c r="K13" s="28">
        <v>6</v>
      </c>
      <c r="L13" s="36"/>
      <c r="M13" s="36"/>
      <c r="N13" s="36"/>
      <c r="O13" s="30">
        <v>9</v>
      </c>
      <c r="P13" s="31">
        <f>ROUND(SUMPRODUCT(H13:O13,$H$10:$O$10)/100,1)</f>
        <v>7.9</v>
      </c>
      <c r="Q13" s="32" t="str">
        <f t="shared" si="0"/>
        <v>B</v>
      </c>
      <c r="R13" s="33" t="str">
        <f t="shared" si="1"/>
        <v>Khá</v>
      </c>
      <c r="S13" s="34" t="str">
        <f t="shared" si="2"/>
        <v/>
      </c>
      <c r="T13" s="35" t="s">
        <v>213</v>
      </c>
      <c r="U13" s="3"/>
      <c r="V13" s="26"/>
      <c r="W13" s="73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74"/>
      <c r="Y13" s="74"/>
      <c r="Z13" s="84"/>
      <c r="AA13" s="63"/>
      <c r="AB13" s="63"/>
      <c r="AC13" s="63"/>
      <c r="AD13" s="76"/>
      <c r="AE13" s="63"/>
      <c r="AF13" s="77"/>
      <c r="AG13" s="78"/>
      <c r="AH13" s="77"/>
      <c r="AI13" s="78"/>
      <c r="AJ13" s="77"/>
      <c r="AK13" s="63"/>
      <c r="AL13" s="76"/>
    </row>
    <row r="14" spans="2:38" ht="18" customHeight="1">
      <c r="B14" s="27">
        <v>4</v>
      </c>
      <c r="C14" s="91" t="s">
        <v>323</v>
      </c>
      <c r="D14" s="92" t="s">
        <v>324</v>
      </c>
      <c r="E14" s="93" t="s">
        <v>60</v>
      </c>
      <c r="F14" s="94" t="s">
        <v>210</v>
      </c>
      <c r="G14" s="91" t="s">
        <v>325</v>
      </c>
      <c r="H14" s="28">
        <v>7</v>
      </c>
      <c r="I14" s="28">
        <v>6</v>
      </c>
      <c r="J14" s="28" t="s">
        <v>30</v>
      </c>
      <c r="K14" s="28">
        <v>7</v>
      </c>
      <c r="L14" s="36"/>
      <c r="M14" s="36"/>
      <c r="N14" s="36"/>
      <c r="O14" s="30">
        <v>5</v>
      </c>
      <c r="P14" s="31">
        <f>ROUND(SUMPRODUCT(H14:O14,$H$10:$O$10)/100,1)</f>
        <v>5.7</v>
      </c>
      <c r="Q14" s="32" t="str">
        <f t="shared" si="0"/>
        <v>C</v>
      </c>
      <c r="R14" s="33" t="str">
        <f t="shared" si="1"/>
        <v>Trung bình</v>
      </c>
      <c r="S14" s="34" t="str">
        <f t="shared" si="2"/>
        <v/>
      </c>
      <c r="T14" s="35" t="s">
        <v>213</v>
      </c>
      <c r="U14" s="3"/>
      <c r="V14" s="26"/>
      <c r="W14" s="73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</row>
    <row r="15" spans="2:38" ht="18" customHeight="1">
      <c r="B15" s="27">
        <v>5</v>
      </c>
      <c r="C15" s="91" t="s">
        <v>326</v>
      </c>
      <c r="D15" s="92" t="s">
        <v>327</v>
      </c>
      <c r="E15" s="93" t="s">
        <v>60</v>
      </c>
      <c r="F15" s="94" t="s">
        <v>328</v>
      </c>
      <c r="G15" s="91" t="s">
        <v>329</v>
      </c>
      <c r="H15" s="28">
        <v>8</v>
      </c>
      <c r="I15" s="28">
        <v>6</v>
      </c>
      <c r="J15" s="28" t="s">
        <v>30</v>
      </c>
      <c r="K15" s="28">
        <v>7</v>
      </c>
      <c r="L15" s="36"/>
      <c r="M15" s="36"/>
      <c r="N15" s="36"/>
      <c r="O15" s="30">
        <v>9</v>
      </c>
      <c r="P15" s="31">
        <f>ROUND(SUMPRODUCT(H15:O15,$H$10:$O$10)/100,1)</f>
        <v>8.1999999999999993</v>
      </c>
      <c r="Q15" s="32" t="str">
        <f t="shared" si="0"/>
        <v>B+</v>
      </c>
      <c r="R15" s="33" t="str">
        <f t="shared" si="1"/>
        <v>Khá</v>
      </c>
      <c r="S15" s="34" t="str">
        <f t="shared" si="2"/>
        <v/>
      </c>
      <c r="T15" s="35" t="s">
        <v>213</v>
      </c>
      <c r="U15" s="3"/>
      <c r="V15" s="26"/>
      <c r="W15" s="73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2:38" ht="18" customHeight="1">
      <c r="B16" s="27">
        <v>6</v>
      </c>
      <c r="C16" s="91" t="s">
        <v>330</v>
      </c>
      <c r="D16" s="92" t="s">
        <v>331</v>
      </c>
      <c r="E16" s="93" t="s">
        <v>332</v>
      </c>
      <c r="F16" s="94" t="s">
        <v>333</v>
      </c>
      <c r="G16" s="91" t="s">
        <v>334</v>
      </c>
      <c r="H16" s="28">
        <v>5</v>
      </c>
      <c r="I16" s="28">
        <v>2</v>
      </c>
      <c r="J16" s="28" t="s">
        <v>30</v>
      </c>
      <c r="K16" s="28">
        <v>5</v>
      </c>
      <c r="L16" s="36"/>
      <c r="M16" s="36"/>
      <c r="N16" s="36"/>
      <c r="O16" s="30">
        <v>5</v>
      </c>
      <c r="P16" s="31">
        <f>ROUND(SUMPRODUCT(H16:O16,$H$10:$O$10)/100,1)</f>
        <v>4.7</v>
      </c>
      <c r="Q16" s="32" t="str">
        <f t="shared" si="0"/>
        <v>D</v>
      </c>
      <c r="R16" s="33" t="str">
        <f t="shared" si="1"/>
        <v>Trung bình yếu</v>
      </c>
      <c r="S16" s="34" t="str">
        <f t="shared" si="2"/>
        <v/>
      </c>
      <c r="T16" s="35" t="s">
        <v>213</v>
      </c>
      <c r="U16" s="3"/>
      <c r="V16" s="26"/>
      <c r="W16" s="73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</row>
    <row r="17" spans="2:38" ht="18" customHeight="1">
      <c r="B17" s="27">
        <v>7</v>
      </c>
      <c r="C17" s="91" t="s">
        <v>335</v>
      </c>
      <c r="D17" s="92" t="s">
        <v>64</v>
      </c>
      <c r="E17" s="93" t="s">
        <v>336</v>
      </c>
      <c r="F17" s="94" t="s">
        <v>337</v>
      </c>
      <c r="G17" s="91" t="s">
        <v>338</v>
      </c>
      <c r="H17" s="28">
        <v>8</v>
      </c>
      <c r="I17" s="28">
        <v>7</v>
      </c>
      <c r="J17" s="28" t="s">
        <v>30</v>
      </c>
      <c r="K17" s="28">
        <v>8</v>
      </c>
      <c r="L17" s="36"/>
      <c r="M17" s="36"/>
      <c r="N17" s="36"/>
      <c r="O17" s="30">
        <v>7.5</v>
      </c>
      <c r="P17" s="31">
        <f>ROUND(SUMPRODUCT(H17:O17,$H$10:$O$10)/100,1)</f>
        <v>7.6</v>
      </c>
      <c r="Q17" s="32" t="str">
        <f t="shared" si="0"/>
        <v>B</v>
      </c>
      <c r="R17" s="33" t="str">
        <f t="shared" si="1"/>
        <v>Khá</v>
      </c>
      <c r="S17" s="34" t="str">
        <f t="shared" si="2"/>
        <v/>
      </c>
      <c r="T17" s="35" t="s">
        <v>213</v>
      </c>
      <c r="U17" s="3"/>
      <c r="V17" s="26"/>
      <c r="W17" s="73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</row>
    <row r="18" spans="2:38" ht="18" customHeight="1">
      <c r="B18" s="27">
        <v>8</v>
      </c>
      <c r="C18" s="91" t="s">
        <v>339</v>
      </c>
      <c r="D18" s="92" t="s">
        <v>209</v>
      </c>
      <c r="E18" s="93" t="s">
        <v>340</v>
      </c>
      <c r="F18" s="94" t="s">
        <v>341</v>
      </c>
      <c r="G18" s="91" t="s">
        <v>342</v>
      </c>
      <c r="H18" s="28">
        <v>8</v>
      </c>
      <c r="I18" s="28">
        <v>2.5</v>
      </c>
      <c r="J18" s="28" t="s">
        <v>30</v>
      </c>
      <c r="K18" s="28">
        <v>3</v>
      </c>
      <c r="L18" s="36"/>
      <c r="M18" s="36"/>
      <c r="N18" s="36"/>
      <c r="O18" s="30">
        <v>0</v>
      </c>
      <c r="P18" s="31">
        <f>ROUND(SUMPRODUCT(H18:O18,$H$10:$O$10)/100,1)</f>
        <v>1.7</v>
      </c>
      <c r="Q18" s="32" t="str">
        <f t="shared" si="0"/>
        <v>F</v>
      </c>
      <c r="R18" s="33" t="str">
        <f t="shared" si="1"/>
        <v>Kém</v>
      </c>
      <c r="S18" s="34" t="s">
        <v>457</v>
      </c>
      <c r="T18" s="35" t="s">
        <v>213</v>
      </c>
      <c r="U18" s="3"/>
      <c r="V18" s="26"/>
      <c r="W18" s="73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</row>
    <row r="19" spans="2:38" ht="18" customHeight="1">
      <c r="B19" s="27">
        <v>9</v>
      </c>
      <c r="C19" s="91" t="s">
        <v>343</v>
      </c>
      <c r="D19" s="92" t="s">
        <v>64</v>
      </c>
      <c r="E19" s="93" t="s">
        <v>73</v>
      </c>
      <c r="F19" s="94" t="s">
        <v>344</v>
      </c>
      <c r="G19" s="91" t="s">
        <v>345</v>
      </c>
      <c r="H19" s="28">
        <v>8</v>
      </c>
      <c r="I19" s="28">
        <v>5</v>
      </c>
      <c r="J19" s="28" t="s">
        <v>30</v>
      </c>
      <c r="K19" s="28">
        <v>6</v>
      </c>
      <c r="L19" s="36"/>
      <c r="M19" s="36"/>
      <c r="N19" s="36"/>
      <c r="O19" s="30">
        <v>8</v>
      </c>
      <c r="P19" s="31">
        <f>ROUND(SUMPRODUCT(H19:O19,$H$10:$O$10)/100,1)</f>
        <v>7.3</v>
      </c>
      <c r="Q19" s="32" t="str">
        <f t="shared" si="0"/>
        <v>B</v>
      </c>
      <c r="R19" s="33" t="str">
        <f t="shared" si="1"/>
        <v>Khá</v>
      </c>
      <c r="S19" s="34" t="str">
        <f t="shared" ref="S19:S25" si="3">+IF(OR($H19=0,$I19=0,$J19=0,$K19=0),"Không đủ ĐKDT","")</f>
        <v/>
      </c>
      <c r="T19" s="35" t="s">
        <v>213</v>
      </c>
      <c r="U19" s="3"/>
      <c r="V19" s="26"/>
      <c r="W19" s="73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</row>
    <row r="20" spans="2:38" ht="18" customHeight="1">
      <c r="B20" s="27">
        <v>10</v>
      </c>
      <c r="C20" s="91" t="s">
        <v>346</v>
      </c>
      <c r="D20" s="92" t="s">
        <v>207</v>
      </c>
      <c r="E20" s="93" t="s">
        <v>78</v>
      </c>
      <c r="F20" s="94" t="s">
        <v>347</v>
      </c>
      <c r="G20" s="91" t="s">
        <v>316</v>
      </c>
      <c r="H20" s="28">
        <v>7</v>
      </c>
      <c r="I20" s="28">
        <v>9</v>
      </c>
      <c r="J20" s="28" t="s">
        <v>30</v>
      </c>
      <c r="K20" s="28">
        <v>6.5</v>
      </c>
      <c r="L20" s="36"/>
      <c r="M20" s="36"/>
      <c r="N20" s="36"/>
      <c r="O20" s="30">
        <v>7</v>
      </c>
      <c r="P20" s="31">
        <f>ROUND(SUMPRODUCT(H20:O20,$H$10:$O$10)/100,1)</f>
        <v>7.1</v>
      </c>
      <c r="Q20" s="32" t="str">
        <f t="shared" si="0"/>
        <v>B</v>
      </c>
      <c r="R20" s="33" t="str">
        <f t="shared" si="1"/>
        <v>Khá</v>
      </c>
      <c r="S20" s="34" t="str">
        <f t="shared" si="3"/>
        <v/>
      </c>
      <c r="T20" s="35" t="s">
        <v>213</v>
      </c>
      <c r="U20" s="3"/>
      <c r="V20" s="26"/>
      <c r="W20" s="73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</row>
    <row r="21" spans="2:38" ht="18" customHeight="1">
      <c r="B21" s="27">
        <v>11</v>
      </c>
      <c r="C21" s="91" t="s">
        <v>348</v>
      </c>
      <c r="D21" s="92" t="s">
        <v>349</v>
      </c>
      <c r="E21" s="93" t="s">
        <v>350</v>
      </c>
      <c r="F21" s="94" t="s">
        <v>351</v>
      </c>
      <c r="G21" s="91" t="s">
        <v>352</v>
      </c>
      <c r="H21" s="28">
        <v>8</v>
      </c>
      <c r="I21" s="28">
        <v>6</v>
      </c>
      <c r="J21" s="28" t="s">
        <v>30</v>
      </c>
      <c r="K21" s="28">
        <v>6.5</v>
      </c>
      <c r="L21" s="36"/>
      <c r="M21" s="36"/>
      <c r="N21" s="36"/>
      <c r="O21" s="30">
        <v>7</v>
      </c>
      <c r="P21" s="31">
        <f>ROUND(SUMPRODUCT(H21:O21,$H$10:$O$10)/100,1)</f>
        <v>6.9</v>
      </c>
      <c r="Q21" s="32" t="str">
        <f t="shared" si="0"/>
        <v>C+</v>
      </c>
      <c r="R21" s="33" t="str">
        <f t="shared" si="1"/>
        <v>Trung bình</v>
      </c>
      <c r="S21" s="34" t="str">
        <f t="shared" si="3"/>
        <v/>
      </c>
      <c r="T21" s="35" t="s">
        <v>213</v>
      </c>
      <c r="U21" s="3"/>
      <c r="V21" s="26"/>
      <c r="W21" s="73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2:38" ht="18" customHeight="1">
      <c r="B22" s="27">
        <v>12</v>
      </c>
      <c r="C22" s="91" t="s">
        <v>279</v>
      </c>
      <c r="D22" s="92" t="s">
        <v>280</v>
      </c>
      <c r="E22" s="93" t="s">
        <v>205</v>
      </c>
      <c r="F22" s="94" t="s">
        <v>281</v>
      </c>
      <c r="G22" s="91" t="s">
        <v>98</v>
      </c>
      <c r="H22" s="28">
        <v>9</v>
      </c>
      <c r="I22" s="28">
        <v>8.5</v>
      </c>
      <c r="J22" s="28" t="s">
        <v>30</v>
      </c>
      <c r="K22" s="28">
        <v>7</v>
      </c>
      <c r="L22" s="36"/>
      <c r="M22" s="36"/>
      <c r="N22" s="36"/>
      <c r="O22" s="30">
        <v>8.5</v>
      </c>
      <c r="P22" s="31">
        <f>ROUND(SUMPRODUCT(H22:O22,$H$10:$O$10)/100,1)</f>
        <v>8.3000000000000007</v>
      </c>
      <c r="Q22" s="32" t="str">
        <f t="shared" si="0"/>
        <v>B+</v>
      </c>
      <c r="R22" s="33" t="str">
        <f t="shared" si="1"/>
        <v>Khá</v>
      </c>
      <c r="S22" s="34" t="str">
        <f t="shared" si="3"/>
        <v/>
      </c>
      <c r="T22" s="35" t="s">
        <v>213</v>
      </c>
      <c r="U22" s="3"/>
      <c r="V22" s="26"/>
      <c r="W22" s="73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2:38" ht="18" customHeight="1">
      <c r="B23" s="27">
        <v>13</v>
      </c>
      <c r="C23" s="91" t="s">
        <v>353</v>
      </c>
      <c r="D23" s="92" t="s">
        <v>104</v>
      </c>
      <c r="E23" s="93" t="s">
        <v>206</v>
      </c>
      <c r="F23" s="94" t="s">
        <v>354</v>
      </c>
      <c r="G23" s="91" t="s">
        <v>316</v>
      </c>
      <c r="H23" s="28">
        <v>7</v>
      </c>
      <c r="I23" s="28">
        <v>8</v>
      </c>
      <c r="J23" s="28" t="s">
        <v>30</v>
      </c>
      <c r="K23" s="28">
        <v>6.5</v>
      </c>
      <c r="L23" s="36"/>
      <c r="M23" s="36"/>
      <c r="N23" s="36"/>
      <c r="O23" s="30">
        <v>8</v>
      </c>
      <c r="P23" s="31">
        <f>ROUND(SUMPRODUCT(H23:O23,$H$10:$O$10)/100,1)</f>
        <v>7.6</v>
      </c>
      <c r="Q23" s="32" t="str">
        <f t="shared" si="0"/>
        <v>B</v>
      </c>
      <c r="R23" s="33" t="str">
        <f t="shared" si="1"/>
        <v>Khá</v>
      </c>
      <c r="S23" s="34" t="str">
        <f t="shared" si="3"/>
        <v/>
      </c>
      <c r="T23" s="35" t="s">
        <v>213</v>
      </c>
      <c r="U23" s="3"/>
      <c r="V23" s="26"/>
      <c r="W23" s="73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2:38" ht="18" customHeight="1">
      <c r="B24" s="27">
        <v>14</v>
      </c>
      <c r="C24" s="91" t="s">
        <v>355</v>
      </c>
      <c r="D24" s="92" t="s">
        <v>356</v>
      </c>
      <c r="E24" s="93" t="s">
        <v>93</v>
      </c>
      <c r="F24" s="94" t="s">
        <v>357</v>
      </c>
      <c r="G24" s="91" t="s">
        <v>352</v>
      </c>
      <c r="H24" s="28">
        <v>7</v>
      </c>
      <c r="I24" s="28">
        <v>2.5</v>
      </c>
      <c r="J24" s="28" t="s">
        <v>30</v>
      </c>
      <c r="K24" s="28">
        <v>6.5</v>
      </c>
      <c r="L24" s="36"/>
      <c r="M24" s="36"/>
      <c r="N24" s="36"/>
      <c r="O24" s="30">
        <v>6</v>
      </c>
      <c r="P24" s="31">
        <f>ROUND(SUMPRODUCT(H24:O24,$H$10:$O$10)/100,1)</f>
        <v>5.9</v>
      </c>
      <c r="Q24" s="32" t="str">
        <f t="shared" si="0"/>
        <v>C</v>
      </c>
      <c r="R24" s="33" t="str">
        <f t="shared" si="1"/>
        <v>Trung bình</v>
      </c>
      <c r="S24" s="34" t="str">
        <f t="shared" si="3"/>
        <v/>
      </c>
      <c r="T24" s="35" t="s">
        <v>213</v>
      </c>
      <c r="U24" s="3"/>
      <c r="V24" s="26"/>
      <c r="W24" s="73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2:38" ht="18" customHeight="1">
      <c r="B25" s="27">
        <v>15</v>
      </c>
      <c r="C25" s="91" t="s">
        <v>282</v>
      </c>
      <c r="D25" s="92" t="s">
        <v>104</v>
      </c>
      <c r="E25" s="93" t="s">
        <v>283</v>
      </c>
      <c r="F25" s="94" t="s">
        <v>284</v>
      </c>
      <c r="G25" s="91" t="s">
        <v>75</v>
      </c>
      <c r="H25" s="28">
        <v>9</v>
      </c>
      <c r="I25" s="28">
        <v>9</v>
      </c>
      <c r="J25" s="28" t="s">
        <v>30</v>
      </c>
      <c r="K25" s="28">
        <v>9</v>
      </c>
      <c r="L25" s="36"/>
      <c r="M25" s="36"/>
      <c r="N25" s="36"/>
      <c r="O25" s="30">
        <v>7.5</v>
      </c>
      <c r="P25" s="31">
        <f>ROUND(SUMPRODUCT(H25:O25,$H$10:$O$10)/100,1)</f>
        <v>8.1</v>
      </c>
      <c r="Q25" s="32" t="str">
        <f t="shared" si="0"/>
        <v>B+</v>
      </c>
      <c r="R25" s="33" t="str">
        <f t="shared" si="1"/>
        <v>Khá</v>
      </c>
      <c r="S25" s="34" t="str">
        <f t="shared" si="3"/>
        <v/>
      </c>
      <c r="T25" s="35" t="s">
        <v>213</v>
      </c>
      <c r="U25" s="3"/>
      <c r="V25" s="26"/>
      <c r="W25" s="73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2:38" ht="18" customHeight="1">
      <c r="B26" s="27">
        <v>16</v>
      </c>
      <c r="C26" s="91" t="s">
        <v>358</v>
      </c>
      <c r="D26" s="92" t="s">
        <v>359</v>
      </c>
      <c r="E26" s="93" t="s">
        <v>360</v>
      </c>
      <c r="F26" s="94" t="s">
        <v>361</v>
      </c>
      <c r="G26" s="91" t="s">
        <v>338</v>
      </c>
      <c r="H26" s="28">
        <v>4</v>
      </c>
      <c r="I26" s="28">
        <v>4</v>
      </c>
      <c r="J26" s="28" t="s">
        <v>30</v>
      </c>
      <c r="K26" s="116">
        <v>1</v>
      </c>
      <c r="L26" s="36"/>
      <c r="M26" s="36"/>
      <c r="N26" s="36"/>
      <c r="O26" s="30">
        <v>0</v>
      </c>
      <c r="P26" s="31">
        <f>ROUND(SUMPRODUCT(H26:O26,$H$10:$O$10)/100,1)</f>
        <v>1</v>
      </c>
      <c r="Q26" s="32" t="str">
        <f t="shared" si="0"/>
        <v>F</v>
      </c>
      <c r="R26" s="33" t="str">
        <f t="shared" si="1"/>
        <v>Kém</v>
      </c>
      <c r="S26" s="34" t="s">
        <v>457</v>
      </c>
      <c r="T26" s="35" t="s">
        <v>213</v>
      </c>
      <c r="U26" s="3"/>
      <c r="V26" s="26"/>
      <c r="W26" s="73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Học lại</v>
      </c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2:38" ht="18" customHeight="1">
      <c r="B27" s="27">
        <v>17</v>
      </c>
      <c r="C27" s="91" t="s">
        <v>362</v>
      </c>
      <c r="D27" s="92" t="s">
        <v>363</v>
      </c>
      <c r="E27" s="93" t="s">
        <v>208</v>
      </c>
      <c r="F27" s="94" t="s">
        <v>364</v>
      </c>
      <c r="G27" s="91" t="s">
        <v>352</v>
      </c>
      <c r="H27" s="28">
        <v>8</v>
      </c>
      <c r="I27" s="28">
        <v>7</v>
      </c>
      <c r="J27" s="28" t="s">
        <v>30</v>
      </c>
      <c r="K27" s="28">
        <v>6.5</v>
      </c>
      <c r="L27" s="36"/>
      <c r="M27" s="36"/>
      <c r="N27" s="36"/>
      <c r="O27" s="30">
        <v>7.5</v>
      </c>
      <c r="P27" s="31">
        <f>ROUND(SUMPRODUCT(H27:O27,$H$10:$O$10)/100,1)</f>
        <v>7.3</v>
      </c>
      <c r="Q27" s="32" t="str">
        <f t="shared" si="0"/>
        <v>B</v>
      </c>
      <c r="R27" s="33" t="str">
        <f t="shared" si="1"/>
        <v>Khá</v>
      </c>
      <c r="S27" s="34" t="str">
        <f t="shared" ref="S27:S58" si="4">+IF(OR($H27=0,$I27=0,$J27=0,$K27=0),"Không đủ ĐKDT","")</f>
        <v/>
      </c>
      <c r="T27" s="35" t="s">
        <v>213</v>
      </c>
      <c r="U27" s="3"/>
      <c r="V27" s="26"/>
      <c r="W27" s="73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2:38" ht="18" customHeight="1">
      <c r="B28" s="27">
        <v>18</v>
      </c>
      <c r="C28" s="91" t="s">
        <v>365</v>
      </c>
      <c r="D28" s="92" t="s">
        <v>366</v>
      </c>
      <c r="E28" s="93" t="s">
        <v>208</v>
      </c>
      <c r="F28" s="94" t="s">
        <v>367</v>
      </c>
      <c r="G28" s="91" t="s">
        <v>345</v>
      </c>
      <c r="H28" s="28">
        <v>10</v>
      </c>
      <c r="I28" s="28">
        <v>9</v>
      </c>
      <c r="J28" s="28" t="s">
        <v>30</v>
      </c>
      <c r="K28" s="28">
        <v>8.5</v>
      </c>
      <c r="L28" s="36"/>
      <c r="M28" s="36"/>
      <c r="N28" s="36"/>
      <c r="O28" s="30">
        <v>8.5</v>
      </c>
      <c r="P28" s="31">
        <f>ROUND(SUMPRODUCT(H28:O28,$H$10:$O$10)/100,1)</f>
        <v>8.6999999999999993</v>
      </c>
      <c r="Q28" s="32" t="str">
        <f t="shared" si="0"/>
        <v>A</v>
      </c>
      <c r="R28" s="33" t="str">
        <f t="shared" si="1"/>
        <v>Giỏi</v>
      </c>
      <c r="S28" s="34" t="str">
        <f t="shared" si="4"/>
        <v/>
      </c>
      <c r="T28" s="35" t="s">
        <v>213</v>
      </c>
      <c r="U28" s="3"/>
      <c r="V28" s="26"/>
      <c r="W28" s="73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2:38" ht="18" customHeight="1">
      <c r="B29" s="27">
        <v>19</v>
      </c>
      <c r="C29" s="91" t="s">
        <v>368</v>
      </c>
      <c r="D29" s="92" t="s">
        <v>369</v>
      </c>
      <c r="E29" s="93" t="s">
        <v>181</v>
      </c>
      <c r="F29" s="94" t="s">
        <v>370</v>
      </c>
      <c r="G29" s="91" t="s">
        <v>371</v>
      </c>
      <c r="H29" s="28">
        <v>8</v>
      </c>
      <c r="I29" s="28">
        <v>8</v>
      </c>
      <c r="J29" s="28" t="s">
        <v>30</v>
      </c>
      <c r="K29" s="28">
        <v>5.5</v>
      </c>
      <c r="L29" s="36"/>
      <c r="M29" s="36"/>
      <c r="N29" s="36"/>
      <c r="O29" s="30">
        <v>4</v>
      </c>
      <c r="P29" s="31">
        <f>ROUND(SUMPRODUCT(H29:O29,$H$10:$O$10)/100,1)</f>
        <v>5.0999999999999996</v>
      </c>
      <c r="Q29" s="32" t="str">
        <f t="shared" si="0"/>
        <v>D+</v>
      </c>
      <c r="R29" s="33" t="str">
        <f t="shared" si="1"/>
        <v>Trung bình yếu</v>
      </c>
      <c r="S29" s="34" t="str">
        <f t="shared" si="4"/>
        <v/>
      </c>
      <c r="T29" s="35" t="s">
        <v>213</v>
      </c>
      <c r="U29" s="3"/>
      <c r="V29" s="26"/>
      <c r="W29" s="73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2:38" ht="18" customHeight="1">
      <c r="B30" s="27">
        <v>20</v>
      </c>
      <c r="C30" s="91" t="s">
        <v>372</v>
      </c>
      <c r="D30" s="92" t="s">
        <v>373</v>
      </c>
      <c r="E30" s="93" t="s">
        <v>181</v>
      </c>
      <c r="F30" s="94" t="s">
        <v>374</v>
      </c>
      <c r="G30" s="91" t="s">
        <v>375</v>
      </c>
      <c r="H30" s="28">
        <v>7</v>
      </c>
      <c r="I30" s="28">
        <v>7</v>
      </c>
      <c r="J30" s="28" t="s">
        <v>30</v>
      </c>
      <c r="K30" s="28">
        <v>9</v>
      </c>
      <c r="L30" s="36"/>
      <c r="M30" s="36"/>
      <c r="N30" s="36"/>
      <c r="O30" s="30">
        <v>8.5</v>
      </c>
      <c r="P30" s="31">
        <f>ROUND(SUMPRODUCT(H30:O30,$H$10:$O$10)/100,1)</f>
        <v>8.3000000000000007</v>
      </c>
      <c r="Q30" s="32" t="str">
        <f t="shared" si="0"/>
        <v>B+</v>
      </c>
      <c r="R30" s="33" t="str">
        <f t="shared" si="1"/>
        <v>Khá</v>
      </c>
      <c r="S30" s="34" t="str">
        <f t="shared" si="4"/>
        <v/>
      </c>
      <c r="T30" s="35" t="s">
        <v>213</v>
      </c>
      <c r="U30" s="3"/>
      <c r="V30" s="26"/>
      <c r="W30" s="73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2:38" ht="18" customHeight="1">
      <c r="B31" s="27">
        <v>21</v>
      </c>
      <c r="C31" s="91" t="s">
        <v>376</v>
      </c>
      <c r="D31" s="92" t="s">
        <v>377</v>
      </c>
      <c r="E31" s="93" t="s">
        <v>378</v>
      </c>
      <c r="F31" s="94" t="s">
        <v>379</v>
      </c>
      <c r="G31" s="91" t="s">
        <v>375</v>
      </c>
      <c r="H31" s="28">
        <v>6</v>
      </c>
      <c r="I31" s="28">
        <v>8</v>
      </c>
      <c r="J31" s="28" t="s">
        <v>30</v>
      </c>
      <c r="K31" s="28">
        <v>7</v>
      </c>
      <c r="L31" s="36"/>
      <c r="M31" s="36"/>
      <c r="N31" s="36"/>
      <c r="O31" s="30">
        <v>7</v>
      </c>
      <c r="P31" s="31">
        <f>ROUND(SUMPRODUCT(H31:O31,$H$10:$O$10)/100,1)</f>
        <v>7</v>
      </c>
      <c r="Q31" s="32" t="str">
        <f t="shared" si="0"/>
        <v>B</v>
      </c>
      <c r="R31" s="33" t="str">
        <f t="shared" si="1"/>
        <v>Khá</v>
      </c>
      <c r="S31" s="34" t="str">
        <f t="shared" si="4"/>
        <v/>
      </c>
      <c r="T31" s="35" t="s">
        <v>213</v>
      </c>
      <c r="U31" s="3"/>
      <c r="V31" s="26"/>
      <c r="W31" s="73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2:38" ht="18" customHeight="1">
      <c r="B32" s="27">
        <v>22</v>
      </c>
      <c r="C32" s="91" t="s">
        <v>380</v>
      </c>
      <c r="D32" s="92" t="s">
        <v>195</v>
      </c>
      <c r="E32" s="93" t="s">
        <v>118</v>
      </c>
      <c r="F32" s="94" t="s">
        <v>381</v>
      </c>
      <c r="G32" s="91" t="s">
        <v>75</v>
      </c>
      <c r="H32" s="28">
        <v>8</v>
      </c>
      <c r="I32" s="115">
        <v>6.5</v>
      </c>
      <c r="J32" s="28" t="s">
        <v>30</v>
      </c>
      <c r="K32" s="28">
        <v>8</v>
      </c>
      <c r="L32" s="36"/>
      <c r="M32" s="36"/>
      <c r="N32" s="36"/>
      <c r="O32" s="30">
        <v>8</v>
      </c>
      <c r="P32" s="31">
        <f>ROUND(SUMPRODUCT(H32:O32,$H$10:$O$10)/100,1)</f>
        <v>7.9</v>
      </c>
      <c r="Q32" s="32" t="str">
        <f t="shared" si="0"/>
        <v>B</v>
      </c>
      <c r="R32" s="33" t="str">
        <f t="shared" si="1"/>
        <v>Khá</v>
      </c>
      <c r="S32" s="34" t="str">
        <f t="shared" si="4"/>
        <v/>
      </c>
      <c r="T32" s="35" t="s">
        <v>213</v>
      </c>
      <c r="U32" s="3"/>
      <c r="V32" s="26"/>
      <c r="W32" s="73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2:38" ht="18" customHeight="1">
      <c r="B33" s="27">
        <v>23</v>
      </c>
      <c r="C33" s="91" t="s">
        <v>382</v>
      </c>
      <c r="D33" s="92" t="s">
        <v>383</v>
      </c>
      <c r="E33" s="93" t="s">
        <v>384</v>
      </c>
      <c r="F33" s="94" t="s">
        <v>202</v>
      </c>
      <c r="G33" s="91" t="s">
        <v>385</v>
      </c>
      <c r="H33" s="28">
        <v>10</v>
      </c>
      <c r="I33" s="28">
        <v>9</v>
      </c>
      <c r="J33" s="28" t="s">
        <v>30</v>
      </c>
      <c r="K33" s="28">
        <v>7.5</v>
      </c>
      <c r="L33" s="36"/>
      <c r="M33" s="36"/>
      <c r="N33" s="36"/>
      <c r="O33" s="30">
        <v>8</v>
      </c>
      <c r="P33" s="31">
        <f>ROUND(SUMPRODUCT(H33:O33,$H$10:$O$10)/100,1)</f>
        <v>8.1999999999999993</v>
      </c>
      <c r="Q33" s="32" t="str">
        <f t="shared" si="0"/>
        <v>B+</v>
      </c>
      <c r="R33" s="33" t="str">
        <f t="shared" si="1"/>
        <v>Khá</v>
      </c>
      <c r="S33" s="34" t="str">
        <f t="shared" si="4"/>
        <v/>
      </c>
      <c r="T33" s="35" t="s">
        <v>214</v>
      </c>
      <c r="U33" s="3"/>
      <c r="V33" s="26"/>
      <c r="W33" s="73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2:38" ht="18" customHeight="1">
      <c r="B34" s="27">
        <v>24</v>
      </c>
      <c r="C34" s="91" t="s">
        <v>386</v>
      </c>
      <c r="D34" s="92" t="s">
        <v>151</v>
      </c>
      <c r="E34" s="93" t="s">
        <v>387</v>
      </c>
      <c r="F34" s="94" t="s">
        <v>388</v>
      </c>
      <c r="G34" s="91" t="s">
        <v>338</v>
      </c>
      <c r="H34" s="28">
        <v>7</v>
      </c>
      <c r="I34" s="28">
        <v>7</v>
      </c>
      <c r="J34" s="28" t="s">
        <v>30</v>
      </c>
      <c r="K34" s="28">
        <v>9</v>
      </c>
      <c r="L34" s="36"/>
      <c r="M34" s="36"/>
      <c r="N34" s="36"/>
      <c r="O34" s="30">
        <v>4</v>
      </c>
      <c r="P34" s="31">
        <f>ROUND(SUMPRODUCT(H34:O34,$H$10:$O$10)/100,1)</f>
        <v>5.6</v>
      </c>
      <c r="Q34" s="32" t="str">
        <f t="shared" si="0"/>
        <v>C</v>
      </c>
      <c r="R34" s="33" t="str">
        <f t="shared" si="1"/>
        <v>Trung bình</v>
      </c>
      <c r="S34" s="34" t="str">
        <f t="shared" si="4"/>
        <v/>
      </c>
      <c r="T34" s="35" t="s">
        <v>214</v>
      </c>
      <c r="U34" s="3"/>
      <c r="V34" s="26"/>
      <c r="W34" s="73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2:38" ht="18" customHeight="1">
      <c r="B35" s="27">
        <v>25</v>
      </c>
      <c r="C35" s="91" t="s">
        <v>125</v>
      </c>
      <c r="D35" s="92" t="s">
        <v>126</v>
      </c>
      <c r="E35" s="93" t="s">
        <v>127</v>
      </c>
      <c r="F35" s="94" t="s">
        <v>128</v>
      </c>
      <c r="G35" s="91" t="s">
        <v>95</v>
      </c>
      <c r="H35" s="28">
        <v>6</v>
      </c>
      <c r="I35" s="28">
        <v>8.5</v>
      </c>
      <c r="J35" s="28" t="s">
        <v>30</v>
      </c>
      <c r="K35" s="28">
        <v>7</v>
      </c>
      <c r="L35" s="36"/>
      <c r="M35" s="36"/>
      <c r="N35" s="36"/>
      <c r="O35" s="30">
        <v>8</v>
      </c>
      <c r="P35" s="31">
        <f>ROUND(SUMPRODUCT(H35:O35,$H$10:$O$10)/100,1)</f>
        <v>7.7</v>
      </c>
      <c r="Q35" s="32" t="str">
        <f t="shared" si="0"/>
        <v>B</v>
      </c>
      <c r="R35" s="33" t="str">
        <f t="shared" si="1"/>
        <v>Khá</v>
      </c>
      <c r="S35" s="34" t="str">
        <f t="shared" si="4"/>
        <v/>
      </c>
      <c r="T35" s="35" t="s">
        <v>214</v>
      </c>
      <c r="U35" s="3"/>
      <c r="V35" s="26"/>
      <c r="W35" s="73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2:38" ht="18" customHeight="1">
      <c r="B36" s="27">
        <v>26</v>
      </c>
      <c r="C36" s="91" t="s">
        <v>389</v>
      </c>
      <c r="D36" s="92" t="s">
        <v>390</v>
      </c>
      <c r="E36" s="93" t="s">
        <v>391</v>
      </c>
      <c r="F36" s="94" t="s">
        <v>392</v>
      </c>
      <c r="G36" s="91" t="s">
        <v>316</v>
      </c>
      <c r="H36" s="28">
        <v>7</v>
      </c>
      <c r="I36" s="28">
        <v>2</v>
      </c>
      <c r="J36" s="28" t="s">
        <v>30</v>
      </c>
      <c r="K36" s="28">
        <v>4</v>
      </c>
      <c r="L36" s="36"/>
      <c r="M36" s="36"/>
      <c r="N36" s="36"/>
      <c r="O36" s="30">
        <v>2.5</v>
      </c>
      <c r="P36" s="31">
        <f>ROUND(SUMPRODUCT(H36:O36,$H$10:$O$10)/100,1)</f>
        <v>3.2</v>
      </c>
      <c r="Q36" s="32" t="str">
        <f t="shared" si="0"/>
        <v>F</v>
      </c>
      <c r="R36" s="33" t="str">
        <f t="shared" si="1"/>
        <v>Kém</v>
      </c>
      <c r="S36" s="34" t="str">
        <f t="shared" si="4"/>
        <v/>
      </c>
      <c r="T36" s="35" t="s">
        <v>214</v>
      </c>
      <c r="U36" s="3"/>
      <c r="V36" s="26"/>
      <c r="W36" s="73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Học lại</v>
      </c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2:38" ht="18" customHeight="1">
      <c r="B37" s="27">
        <v>27</v>
      </c>
      <c r="C37" s="91" t="s">
        <v>393</v>
      </c>
      <c r="D37" s="92" t="s">
        <v>394</v>
      </c>
      <c r="E37" s="93" t="s">
        <v>131</v>
      </c>
      <c r="F37" s="94" t="s">
        <v>132</v>
      </c>
      <c r="G37" s="91" t="s">
        <v>342</v>
      </c>
      <c r="H37" s="28">
        <v>7</v>
      </c>
      <c r="I37" s="28">
        <v>2</v>
      </c>
      <c r="J37" s="28" t="s">
        <v>30</v>
      </c>
      <c r="K37" s="28">
        <v>7</v>
      </c>
      <c r="L37" s="36"/>
      <c r="M37" s="36"/>
      <c r="N37" s="36"/>
      <c r="O37" s="30">
        <v>5</v>
      </c>
      <c r="P37" s="31">
        <f>ROUND(SUMPRODUCT(H37:O37,$H$10:$O$10)/100,1)</f>
        <v>5.3</v>
      </c>
      <c r="Q37" s="32" t="str">
        <f t="shared" si="0"/>
        <v>D+</v>
      </c>
      <c r="R37" s="33" t="str">
        <f t="shared" si="1"/>
        <v>Trung bình yếu</v>
      </c>
      <c r="S37" s="34" t="str">
        <f t="shared" si="4"/>
        <v/>
      </c>
      <c r="T37" s="35" t="s">
        <v>214</v>
      </c>
      <c r="U37" s="3"/>
      <c r="V37" s="26"/>
      <c r="W37" s="73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2:38" ht="18" customHeight="1">
      <c r="B38" s="27">
        <v>28</v>
      </c>
      <c r="C38" s="91" t="s">
        <v>395</v>
      </c>
      <c r="D38" s="92" t="s">
        <v>396</v>
      </c>
      <c r="E38" s="93" t="s">
        <v>250</v>
      </c>
      <c r="F38" s="94" t="s">
        <v>397</v>
      </c>
      <c r="G38" s="91" t="s">
        <v>375</v>
      </c>
      <c r="H38" s="28">
        <v>7</v>
      </c>
      <c r="I38" s="28">
        <v>5</v>
      </c>
      <c r="J38" s="28" t="s">
        <v>30</v>
      </c>
      <c r="K38" s="28">
        <v>7.5</v>
      </c>
      <c r="L38" s="36"/>
      <c r="M38" s="36"/>
      <c r="N38" s="36"/>
      <c r="O38" s="30">
        <v>3.5</v>
      </c>
      <c r="P38" s="31">
        <f>ROUND(SUMPRODUCT(H38:O38,$H$10:$O$10)/100,1)</f>
        <v>4.8</v>
      </c>
      <c r="Q38" s="32" t="str">
        <f t="shared" si="0"/>
        <v>D</v>
      </c>
      <c r="R38" s="33" t="str">
        <f t="shared" si="1"/>
        <v>Trung bình yếu</v>
      </c>
      <c r="S38" s="34" t="str">
        <f t="shared" si="4"/>
        <v/>
      </c>
      <c r="T38" s="35" t="s">
        <v>214</v>
      </c>
      <c r="U38" s="3"/>
      <c r="V38" s="26"/>
      <c r="W38" s="73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2:38" ht="18" customHeight="1">
      <c r="B39" s="27">
        <v>29</v>
      </c>
      <c r="C39" s="91" t="s">
        <v>398</v>
      </c>
      <c r="D39" s="92" t="s">
        <v>399</v>
      </c>
      <c r="E39" s="93" t="s">
        <v>293</v>
      </c>
      <c r="F39" s="94" t="s">
        <v>400</v>
      </c>
      <c r="G39" s="91" t="s">
        <v>352</v>
      </c>
      <c r="H39" s="28">
        <v>4</v>
      </c>
      <c r="I39" s="116">
        <v>0</v>
      </c>
      <c r="J39" s="28" t="s">
        <v>30</v>
      </c>
      <c r="K39" s="116">
        <v>0</v>
      </c>
      <c r="L39" s="36"/>
      <c r="M39" s="36"/>
      <c r="N39" s="36"/>
      <c r="O39" s="30"/>
      <c r="P39" s="31">
        <f>ROUND(SUMPRODUCT(H39:O39,$H$10:$O$10)/100,1)</f>
        <v>0.4</v>
      </c>
      <c r="Q39" s="32" t="str">
        <f t="shared" si="0"/>
        <v>F</v>
      </c>
      <c r="R39" s="33" t="str">
        <f t="shared" si="1"/>
        <v>Kém</v>
      </c>
      <c r="S39" s="34" t="str">
        <f t="shared" si="4"/>
        <v>Không đủ ĐKDT</v>
      </c>
      <c r="T39" s="35" t="s">
        <v>214</v>
      </c>
      <c r="U39" s="3"/>
      <c r="V39" s="26"/>
      <c r="W39" s="73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Học lại</v>
      </c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2:38" ht="18" customHeight="1">
      <c r="B40" s="27">
        <v>30</v>
      </c>
      <c r="C40" s="91" t="s">
        <v>401</v>
      </c>
      <c r="D40" s="92" t="s">
        <v>402</v>
      </c>
      <c r="E40" s="93" t="s">
        <v>293</v>
      </c>
      <c r="F40" s="94" t="s">
        <v>403</v>
      </c>
      <c r="G40" s="91" t="s">
        <v>375</v>
      </c>
      <c r="H40" s="28">
        <v>7</v>
      </c>
      <c r="I40" s="28">
        <v>4</v>
      </c>
      <c r="J40" s="28" t="s">
        <v>30</v>
      </c>
      <c r="K40" s="28">
        <v>7.5</v>
      </c>
      <c r="L40" s="36"/>
      <c r="M40" s="36"/>
      <c r="N40" s="36"/>
      <c r="O40" s="30">
        <v>7</v>
      </c>
      <c r="P40" s="31">
        <f>ROUND(SUMPRODUCT(H40:O40,$H$10:$O$10)/100,1)</f>
        <v>6.8</v>
      </c>
      <c r="Q40" s="32" t="str">
        <f t="shared" si="0"/>
        <v>C+</v>
      </c>
      <c r="R40" s="33" t="str">
        <f t="shared" si="1"/>
        <v>Trung bình</v>
      </c>
      <c r="S40" s="34" t="str">
        <f t="shared" si="4"/>
        <v/>
      </c>
      <c r="T40" s="35" t="s">
        <v>214</v>
      </c>
      <c r="U40" s="3"/>
      <c r="V40" s="26"/>
      <c r="W40" s="73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2:38" ht="18" customHeight="1">
      <c r="B41" s="27">
        <v>31</v>
      </c>
      <c r="C41" s="91" t="s">
        <v>404</v>
      </c>
      <c r="D41" s="92" t="s">
        <v>405</v>
      </c>
      <c r="E41" s="93" t="s">
        <v>406</v>
      </c>
      <c r="F41" s="94" t="s">
        <v>407</v>
      </c>
      <c r="G41" s="91" t="s">
        <v>408</v>
      </c>
      <c r="H41" s="28">
        <v>6</v>
      </c>
      <c r="I41" s="114">
        <v>2</v>
      </c>
      <c r="J41" s="114" t="s">
        <v>30</v>
      </c>
      <c r="K41" s="114">
        <v>3</v>
      </c>
      <c r="L41" s="36"/>
      <c r="M41" s="36"/>
      <c r="N41" s="36"/>
      <c r="O41" s="30">
        <v>2</v>
      </c>
      <c r="P41" s="31">
        <f>ROUND(SUMPRODUCT(H41:O41,$H$10:$O$10)/100,1)</f>
        <v>2.6</v>
      </c>
      <c r="Q41" s="32" t="str">
        <f t="shared" si="0"/>
        <v>F</v>
      </c>
      <c r="R41" s="33" t="str">
        <f t="shared" si="1"/>
        <v>Kém</v>
      </c>
      <c r="S41" s="34" t="str">
        <f t="shared" si="4"/>
        <v/>
      </c>
      <c r="T41" s="35" t="s">
        <v>214</v>
      </c>
      <c r="U41" s="3"/>
      <c r="V41" s="26"/>
      <c r="W41" s="73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Học lại</v>
      </c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2:38" ht="18" customHeight="1">
      <c r="B42" s="27">
        <v>32</v>
      </c>
      <c r="C42" s="91" t="s">
        <v>409</v>
      </c>
      <c r="D42" s="92" t="s">
        <v>410</v>
      </c>
      <c r="E42" s="93" t="s">
        <v>411</v>
      </c>
      <c r="F42" s="94" t="s">
        <v>412</v>
      </c>
      <c r="G42" s="91" t="s">
        <v>193</v>
      </c>
      <c r="H42" s="28">
        <v>0</v>
      </c>
      <c r="I42" s="114">
        <v>0</v>
      </c>
      <c r="J42" s="114" t="s">
        <v>30</v>
      </c>
      <c r="K42" s="114">
        <v>0</v>
      </c>
      <c r="L42" s="36"/>
      <c r="M42" s="36"/>
      <c r="N42" s="36"/>
      <c r="O42" s="30"/>
      <c r="P42" s="31">
        <f>ROUND(SUMPRODUCT(H42:O42,$H$10:$O$10)/100,1)</f>
        <v>0</v>
      </c>
      <c r="Q42" s="32" t="str">
        <f t="shared" si="0"/>
        <v>F</v>
      </c>
      <c r="R42" s="33" t="str">
        <f t="shared" si="1"/>
        <v>Kém</v>
      </c>
      <c r="S42" s="34" t="str">
        <f t="shared" si="4"/>
        <v>Không đủ ĐKDT</v>
      </c>
      <c r="T42" s="35" t="s">
        <v>214</v>
      </c>
      <c r="U42" s="3"/>
      <c r="V42" s="26"/>
      <c r="W42" s="73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2:38" ht="18" customHeight="1">
      <c r="B43" s="27">
        <v>33</v>
      </c>
      <c r="C43" s="91" t="s">
        <v>413</v>
      </c>
      <c r="D43" s="92" t="s">
        <v>414</v>
      </c>
      <c r="E43" s="93" t="s">
        <v>411</v>
      </c>
      <c r="F43" s="94" t="s">
        <v>415</v>
      </c>
      <c r="G43" s="91" t="s">
        <v>371</v>
      </c>
      <c r="H43" s="28">
        <v>8</v>
      </c>
      <c r="I43" s="28">
        <v>7</v>
      </c>
      <c r="J43" s="28" t="s">
        <v>30</v>
      </c>
      <c r="K43" s="28">
        <v>5</v>
      </c>
      <c r="L43" s="36"/>
      <c r="M43" s="36"/>
      <c r="N43" s="36"/>
      <c r="O43" s="30">
        <v>8</v>
      </c>
      <c r="P43" s="31">
        <f>ROUND(SUMPRODUCT(H43:O43,$H$10:$O$10)/100,1)</f>
        <v>7.3</v>
      </c>
      <c r="Q43" s="32" t="str">
        <f t="shared" si="0"/>
        <v>B</v>
      </c>
      <c r="R43" s="33" t="str">
        <f t="shared" si="1"/>
        <v>Khá</v>
      </c>
      <c r="S43" s="34" t="str">
        <f t="shared" si="4"/>
        <v/>
      </c>
      <c r="T43" s="35" t="s">
        <v>214</v>
      </c>
      <c r="U43" s="3"/>
      <c r="V43" s="26"/>
      <c r="W43" s="73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2:38" ht="18" customHeight="1">
      <c r="B44" s="27">
        <v>34</v>
      </c>
      <c r="C44" s="91" t="s">
        <v>416</v>
      </c>
      <c r="D44" s="92" t="s">
        <v>417</v>
      </c>
      <c r="E44" s="93" t="s">
        <v>411</v>
      </c>
      <c r="F44" s="94" t="s">
        <v>418</v>
      </c>
      <c r="G44" s="91" t="s">
        <v>325</v>
      </c>
      <c r="H44" s="28">
        <v>8</v>
      </c>
      <c r="I44" s="28">
        <v>4</v>
      </c>
      <c r="J44" s="28" t="s">
        <v>30</v>
      </c>
      <c r="K44" s="28">
        <v>6.5</v>
      </c>
      <c r="L44" s="36"/>
      <c r="M44" s="36"/>
      <c r="N44" s="36"/>
      <c r="O44" s="30">
        <v>5</v>
      </c>
      <c r="P44" s="31">
        <f>ROUND(SUMPRODUCT(H44:O44,$H$10:$O$10)/100,1)</f>
        <v>5.5</v>
      </c>
      <c r="Q44" s="32" t="str">
        <f t="shared" si="0"/>
        <v>C</v>
      </c>
      <c r="R44" s="33" t="str">
        <f t="shared" si="1"/>
        <v>Trung bình</v>
      </c>
      <c r="S44" s="34" t="str">
        <f t="shared" si="4"/>
        <v/>
      </c>
      <c r="T44" s="35" t="s">
        <v>214</v>
      </c>
      <c r="U44" s="3"/>
      <c r="V44" s="26"/>
      <c r="W44" s="73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2:38" ht="18" customHeight="1">
      <c r="B45" s="27">
        <v>35</v>
      </c>
      <c r="C45" s="91" t="s">
        <v>419</v>
      </c>
      <c r="D45" s="92" t="s">
        <v>420</v>
      </c>
      <c r="E45" s="93" t="s">
        <v>421</v>
      </c>
      <c r="F45" s="94" t="s">
        <v>422</v>
      </c>
      <c r="G45" s="91" t="s">
        <v>385</v>
      </c>
      <c r="H45" s="28">
        <v>0</v>
      </c>
      <c r="I45" s="116">
        <v>0</v>
      </c>
      <c r="J45" s="28" t="s">
        <v>30</v>
      </c>
      <c r="K45" s="116">
        <v>0</v>
      </c>
      <c r="L45" s="36"/>
      <c r="M45" s="36"/>
      <c r="N45" s="36"/>
      <c r="O45" s="30"/>
      <c r="P45" s="31">
        <f>ROUND(SUMPRODUCT(H45:O45,$H$10:$O$10)/100,1)</f>
        <v>0</v>
      </c>
      <c r="Q45" s="32" t="str">
        <f t="shared" si="0"/>
        <v>F</v>
      </c>
      <c r="R45" s="33" t="str">
        <f t="shared" si="1"/>
        <v>Kém</v>
      </c>
      <c r="S45" s="34" t="str">
        <f t="shared" si="4"/>
        <v>Không đủ ĐKDT</v>
      </c>
      <c r="T45" s="35" t="s">
        <v>214</v>
      </c>
      <c r="U45" s="3"/>
      <c r="V45" s="26"/>
      <c r="W45" s="73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Học lại</v>
      </c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2:38" ht="18" customHeight="1">
      <c r="B46" s="27">
        <v>36</v>
      </c>
      <c r="C46" s="91" t="s">
        <v>423</v>
      </c>
      <c r="D46" s="92" t="s">
        <v>424</v>
      </c>
      <c r="E46" s="93" t="s">
        <v>425</v>
      </c>
      <c r="F46" s="94" t="s">
        <v>211</v>
      </c>
      <c r="G46" s="91" t="s">
        <v>316</v>
      </c>
      <c r="H46" s="28">
        <v>6</v>
      </c>
      <c r="I46" s="28">
        <v>2</v>
      </c>
      <c r="J46" s="28" t="s">
        <v>30</v>
      </c>
      <c r="K46" s="28">
        <v>5.5</v>
      </c>
      <c r="L46" s="36"/>
      <c r="M46" s="36"/>
      <c r="N46" s="36"/>
      <c r="O46" s="30">
        <v>4.5</v>
      </c>
      <c r="P46" s="31">
        <f>ROUND(SUMPRODUCT(H46:O46,$H$10:$O$10)/100,1)</f>
        <v>4.5999999999999996</v>
      </c>
      <c r="Q46" s="32" t="str">
        <f t="shared" si="0"/>
        <v>D</v>
      </c>
      <c r="R46" s="33" t="str">
        <f t="shared" si="1"/>
        <v>Trung bình yếu</v>
      </c>
      <c r="S46" s="34" t="str">
        <f t="shared" si="4"/>
        <v/>
      </c>
      <c r="T46" s="35" t="s">
        <v>214</v>
      </c>
      <c r="U46" s="3"/>
      <c r="V46" s="26"/>
      <c r="W46" s="73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2:38" ht="18" customHeight="1">
      <c r="B47" s="27">
        <v>37</v>
      </c>
      <c r="C47" s="91" t="s">
        <v>426</v>
      </c>
      <c r="D47" s="92" t="s">
        <v>216</v>
      </c>
      <c r="E47" s="93" t="s">
        <v>427</v>
      </c>
      <c r="F47" s="94" t="s">
        <v>428</v>
      </c>
      <c r="G47" s="91" t="s">
        <v>316</v>
      </c>
      <c r="H47" s="28">
        <v>8</v>
      </c>
      <c r="I47" s="28">
        <v>7</v>
      </c>
      <c r="J47" s="28" t="s">
        <v>30</v>
      </c>
      <c r="K47" s="28">
        <v>6.5</v>
      </c>
      <c r="L47" s="36"/>
      <c r="M47" s="36"/>
      <c r="N47" s="36"/>
      <c r="O47" s="30">
        <v>6</v>
      </c>
      <c r="P47" s="31">
        <f>ROUND(SUMPRODUCT(H47:O47,$H$10:$O$10)/100,1)</f>
        <v>6.4</v>
      </c>
      <c r="Q47" s="32" t="str">
        <f t="shared" si="0"/>
        <v>C</v>
      </c>
      <c r="R47" s="33" t="str">
        <f t="shared" si="1"/>
        <v>Trung bình</v>
      </c>
      <c r="S47" s="34" t="str">
        <f t="shared" si="4"/>
        <v/>
      </c>
      <c r="T47" s="35" t="s">
        <v>214</v>
      </c>
      <c r="U47" s="3"/>
      <c r="V47" s="26"/>
      <c r="W47" s="73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2:38" ht="18" customHeight="1">
      <c r="B48" s="27">
        <v>38</v>
      </c>
      <c r="C48" s="91" t="s">
        <v>429</v>
      </c>
      <c r="D48" s="92" t="s">
        <v>430</v>
      </c>
      <c r="E48" s="93" t="s">
        <v>212</v>
      </c>
      <c r="F48" s="94" t="s">
        <v>255</v>
      </c>
      <c r="G48" s="91" t="s">
        <v>431</v>
      </c>
      <c r="H48" s="28">
        <v>10</v>
      </c>
      <c r="I48" s="28">
        <v>9</v>
      </c>
      <c r="J48" s="28" t="s">
        <v>30</v>
      </c>
      <c r="K48" s="28">
        <v>8.5</v>
      </c>
      <c r="L48" s="36"/>
      <c r="M48" s="36"/>
      <c r="N48" s="36"/>
      <c r="O48" s="30">
        <v>8.5</v>
      </c>
      <c r="P48" s="31">
        <f>ROUND(SUMPRODUCT(H48:O48,$H$10:$O$10)/100,1)</f>
        <v>8.6999999999999993</v>
      </c>
      <c r="Q48" s="32" t="str">
        <f t="shared" si="0"/>
        <v>A</v>
      </c>
      <c r="R48" s="33" t="str">
        <f t="shared" si="1"/>
        <v>Giỏi</v>
      </c>
      <c r="S48" s="34" t="str">
        <f t="shared" si="4"/>
        <v/>
      </c>
      <c r="T48" s="35" t="s">
        <v>214</v>
      </c>
      <c r="U48" s="3"/>
      <c r="V48" s="26"/>
      <c r="W48" s="73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ht="18" customHeight="1">
      <c r="B49" s="27">
        <v>39</v>
      </c>
      <c r="C49" s="91" t="s">
        <v>432</v>
      </c>
      <c r="D49" s="92" t="s">
        <v>64</v>
      </c>
      <c r="E49" s="93" t="s">
        <v>156</v>
      </c>
      <c r="F49" s="94" t="s">
        <v>433</v>
      </c>
      <c r="G49" s="91" t="s">
        <v>352</v>
      </c>
      <c r="H49" s="28">
        <v>7</v>
      </c>
      <c r="I49" s="28">
        <v>2</v>
      </c>
      <c r="J49" s="28" t="s">
        <v>30</v>
      </c>
      <c r="K49" s="28">
        <v>3</v>
      </c>
      <c r="L49" s="36"/>
      <c r="M49" s="36"/>
      <c r="N49" s="36"/>
      <c r="O49" s="30">
        <v>7</v>
      </c>
      <c r="P49" s="31">
        <f>ROUND(SUMPRODUCT(H49:O49,$H$10:$O$10)/100,1)</f>
        <v>5.7</v>
      </c>
      <c r="Q49" s="32" t="str">
        <f t="shared" si="0"/>
        <v>C</v>
      </c>
      <c r="R49" s="33" t="str">
        <f t="shared" si="1"/>
        <v>Trung bình</v>
      </c>
      <c r="S49" s="34" t="str">
        <f t="shared" si="4"/>
        <v/>
      </c>
      <c r="T49" s="35" t="s">
        <v>214</v>
      </c>
      <c r="U49" s="3"/>
      <c r="V49" s="26"/>
      <c r="W49" s="73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ht="18" customHeight="1">
      <c r="B50" s="27">
        <v>40</v>
      </c>
      <c r="C50" s="91" t="s">
        <v>434</v>
      </c>
      <c r="D50" s="92" t="s">
        <v>104</v>
      </c>
      <c r="E50" s="93" t="s">
        <v>257</v>
      </c>
      <c r="F50" s="94" t="s">
        <v>435</v>
      </c>
      <c r="G50" s="91" t="s">
        <v>85</v>
      </c>
      <c r="H50" s="28">
        <v>7</v>
      </c>
      <c r="I50" s="28">
        <v>6</v>
      </c>
      <c r="J50" s="28" t="s">
        <v>30</v>
      </c>
      <c r="K50" s="28">
        <v>7.5</v>
      </c>
      <c r="L50" s="36"/>
      <c r="M50" s="36"/>
      <c r="N50" s="36"/>
      <c r="O50" s="30">
        <v>7</v>
      </c>
      <c r="P50" s="31">
        <f>ROUND(SUMPRODUCT(H50:O50,$H$10:$O$10)/100,1)</f>
        <v>7</v>
      </c>
      <c r="Q50" s="32" t="str">
        <f t="shared" si="0"/>
        <v>B</v>
      </c>
      <c r="R50" s="33" t="str">
        <f t="shared" si="1"/>
        <v>Khá</v>
      </c>
      <c r="S50" s="34" t="str">
        <f t="shared" si="4"/>
        <v/>
      </c>
      <c r="T50" s="35" t="s">
        <v>214</v>
      </c>
      <c r="U50" s="3"/>
      <c r="V50" s="26"/>
      <c r="W50" s="73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ht="18" customHeight="1">
      <c r="B51" s="27">
        <v>41</v>
      </c>
      <c r="C51" s="91" t="s">
        <v>436</v>
      </c>
      <c r="D51" s="92" t="s">
        <v>437</v>
      </c>
      <c r="E51" s="93" t="s">
        <v>438</v>
      </c>
      <c r="F51" s="94" t="s">
        <v>370</v>
      </c>
      <c r="G51" s="91" t="s">
        <v>408</v>
      </c>
      <c r="H51" s="28">
        <v>8</v>
      </c>
      <c r="I51" s="28">
        <v>4</v>
      </c>
      <c r="J51" s="28" t="s">
        <v>30</v>
      </c>
      <c r="K51" s="28">
        <v>8.5</v>
      </c>
      <c r="L51" s="36"/>
      <c r="M51" s="36"/>
      <c r="N51" s="36"/>
      <c r="O51" s="30">
        <v>6</v>
      </c>
      <c r="P51" s="31">
        <f>ROUND(SUMPRODUCT(H51:O51,$H$10:$O$10)/100,1)</f>
        <v>6.5</v>
      </c>
      <c r="Q51" s="32" t="str">
        <f t="shared" si="0"/>
        <v>C+</v>
      </c>
      <c r="R51" s="33" t="str">
        <f t="shared" si="1"/>
        <v>Trung bình</v>
      </c>
      <c r="S51" s="34" t="str">
        <f t="shared" si="4"/>
        <v/>
      </c>
      <c r="T51" s="35" t="s">
        <v>214</v>
      </c>
      <c r="U51" s="3"/>
      <c r="V51" s="26"/>
      <c r="W51" s="73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ht="18" customHeight="1">
      <c r="B52" s="27">
        <v>42</v>
      </c>
      <c r="C52" s="91" t="s">
        <v>439</v>
      </c>
      <c r="D52" s="92" t="s">
        <v>209</v>
      </c>
      <c r="E52" s="93" t="s">
        <v>160</v>
      </c>
      <c r="F52" s="94" t="s">
        <v>440</v>
      </c>
      <c r="G52" s="91" t="s">
        <v>345</v>
      </c>
      <c r="H52" s="28">
        <v>0</v>
      </c>
      <c r="I52" s="116">
        <v>0</v>
      </c>
      <c r="J52" s="28" t="s">
        <v>30</v>
      </c>
      <c r="K52" s="116">
        <v>0</v>
      </c>
      <c r="L52" s="36"/>
      <c r="M52" s="36"/>
      <c r="N52" s="36"/>
      <c r="O52" s="30"/>
      <c r="P52" s="31">
        <f>ROUND(SUMPRODUCT(H52:O52,$H$10:$O$10)/100,1)</f>
        <v>0</v>
      </c>
      <c r="Q52" s="32" t="str">
        <f t="shared" si="0"/>
        <v>F</v>
      </c>
      <c r="R52" s="33" t="str">
        <f t="shared" si="1"/>
        <v>Kém</v>
      </c>
      <c r="S52" s="34" t="str">
        <f t="shared" si="4"/>
        <v>Không đủ ĐKDT</v>
      </c>
      <c r="T52" s="35" t="s">
        <v>214</v>
      </c>
      <c r="U52" s="3"/>
      <c r="V52" s="26"/>
      <c r="W52" s="73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Học lại</v>
      </c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ht="18" customHeight="1">
      <c r="B53" s="27">
        <v>43</v>
      </c>
      <c r="C53" s="91" t="s">
        <v>441</v>
      </c>
      <c r="D53" s="92" t="s">
        <v>442</v>
      </c>
      <c r="E53" s="93" t="s">
        <v>160</v>
      </c>
      <c r="F53" s="94" t="s">
        <v>443</v>
      </c>
      <c r="G53" s="91" t="s">
        <v>316</v>
      </c>
      <c r="H53" s="28">
        <v>8</v>
      </c>
      <c r="I53" s="28">
        <v>4</v>
      </c>
      <c r="J53" s="28" t="s">
        <v>30</v>
      </c>
      <c r="K53" s="28">
        <v>6</v>
      </c>
      <c r="L53" s="36"/>
      <c r="M53" s="36"/>
      <c r="N53" s="36"/>
      <c r="O53" s="30">
        <v>4.5</v>
      </c>
      <c r="P53" s="31">
        <f>ROUND(SUMPRODUCT(H53:O53,$H$10:$O$10)/100,1)</f>
        <v>5.0999999999999996</v>
      </c>
      <c r="Q53" s="32" t="str">
        <f t="shared" si="0"/>
        <v>D+</v>
      </c>
      <c r="R53" s="33" t="str">
        <f t="shared" si="1"/>
        <v>Trung bình yếu</v>
      </c>
      <c r="S53" s="34" t="str">
        <f t="shared" si="4"/>
        <v/>
      </c>
      <c r="T53" s="35" t="s">
        <v>214</v>
      </c>
      <c r="U53" s="3"/>
      <c r="V53" s="26"/>
      <c r="W53" s="73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ht="18" customHeight="1">
      <c r="B54" s="27">
        <v>44</v>
      </c>
      <c r="C54" s="91" t="s">
        <v>444</v>
      </c>
      <c r="D54" s="92" t="s">
        <v>280</v>
      </c>
      <c r="E54" s="93" t="s">
        <v>160</v>
      </c>
      <c r="F54" s="94" t="s">
        <v>445</v>
      </c>
      <c r="G54" s="91" t="s">
        <v>316</v>
      </c>
      <c r="H54" s="28">
        <v>5</v>
      </c>
      <c r="I54" s="28">
        <v>3</v>
      </c>
      <c r="J54" s="28" t="s">
        <v>30</v>
      </c>
      <c r="K54" s="28">
        <v>6.5</v>
      </c>
      <c r="L54" s="36"/>
      <c r="M54" s="36"/>
      <c r="N54" s="36"/>
      <c r="O54" s="30">
        <v>8</v>
      </c>
      <c r="P54" s="31">
        <f>ROUND(SUMPRODUCT(H54:O54,$H$10:$O$10)/100,1)</f>
        <v>6.9</v>
      </c>
      <c r="Q54" s="32" t="str">
        <f t="shared" si="0"/>
        <v>C+</v>
      </c>
      <c r="R54" s="33" t="str">
        <f t="shared" si="1"/>
        <v>Trung bình</v>
      </c>
      <c r="S54" s="34" t="str">
        <f t="shared" si="4"/>
        <v/>
      </c>
      <c r="T54" s="35" t="s">
        <v>214</v>
      </c>
      <c r="U54" s="3"/>
      <c r="V54" s="26"/>
      <c r="W54" s="73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ht="18" customHeight="1">
      <c r="B55" s="27">
        <v>45</v>
      </c>
      <c r="C55" s="91" t="s">
        <v>446</v>
      </c>
      <c r="D55" s="92" t="s">
        <v>104</v>
      </c>
      <c r="E55" s="93" t="s">
        <v>447</v>
      </c>
      <c r="F55" s="94" t="s">
        <v>119</v>
      </c>
      <c r="G55" s="91" t="s">
        <v>107</v>
      </c>
      <c r="H55" s="28">
        <v>10</v>
      </c>
      <c r="I55" s="28">
        <v>9.5</v>
      </c>
      <c r="J55" s="28" t="s">
        <v>30</v>
      </c>
      <c r="K55" s="28">
        <v>9</v>
      </c>
      <c r="L55" s="36"/>
      <c r="M55" s="36"/>
      <c r="N55" s="36"/>
      <c r="O55" s="30">
        <v>8</v>
      </c>
      <c r="P55" s="31">
        <f>ROUND(SUMPRODUCT(H55:O55,$H$10:$O$10)/100,1)</f>
        <v>8.6</v>
      </c>
      <c r="Q55" s="32" t="str">
        <f t="shared" si="0"/>
        <v>A</v>
      </c>
      <c r="R55" s="33" t="str">
        <f t="shared" si="1"/>
        <v>Giỏi</v>
      </c>
      <c r="S55" s="34" t="str">
        <f t="shared" si="4"/>
        <v/>
      </c>
      <c r="T55" s="35" t="s">
        <v>214</v>
      </c>
      <c r="U55" s="3"/>
      <c r="V55" s="26"/>
      <c r="W55" s="73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ht="18" customHeight="1">
      <c r="B56" s="27">
        <v>46</v>
      </c>
      <c r="C56" s="91" t="s">
        <v>448</v>
      </c>
      <c r="D56" s="92" t="s">
        <v>166</v>
      </c>
      <c r="E56" s="93" t="s">
        <v>449</v>
      </c>
      <c r="F56" s="94" t="s">
        <v>450</v>
      </c>
      <c r="G56" s="91" t="s">
        <v>352</v>
      </c>
      <c r="H56" s="115">
        <v>9</v>
      </c>
      <c r="I56" s="28">
        <v>4</v>
      </c>
      <c r="J56" s="28" t="s">
        <v>30</v>
      </c>
      <c r="K56" s="28">
        <v>7</v>
      </c>
      <c r="L56" s="36"/>
      <c r="M56" s="36"/>
      <c r="N56" s="36"/>
      <c r="O56" s="30">
        <v>8</v>
      </c>
      <c r="P56" s="31">
        <f>ROUND(SUMPRODUCT(H56:O56,$H$10:$O$10)/100,1)</f>
        <v>7.5</v>
      </c>
      <c r="Q56" s="32" t="str">
        <f t="shared" si="0"/>
        <v>B</v>
      </c>
      <c r="R56" s="33" t="str">
        <f t="shared" si="1"/>
        <v>Khá</v>
      </c>
      <c r="S56" s="34" t="str">
        <f t="shared" si="4"/>
        <v/>
      </c>
      <c r="T56" s="35" t="s">
        <v>214</v>
      </c>
      <c r="U56" s="3"/>
      <c r="V56" s="26"/>
      <c r="W56" s="73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ht="18" customHeight="1">
      <c r="B57" s="27">
        <v>47</v>
      </c>
      <c r="C57" s="91" t="s">
        <v>451</v>
      </c>
      <c r="D57" s="92" t="s">
        <v>452</v>
      </c>
      <c r="E57" s="93" t="s">
        <v>453</v>
      </c>
      <c r="F57" s="94" t="s">
        <v>412</v>
      </c>
      <c r="G57" s="91" t="s">
        <v>342</v>
      </c>
      <c r="H57" s="28">
        <v>8</v>
      </c>
      <c r="I57" s="28">
        <v>3</v>
      </c>
      <c r="J57" s="28" t="s">
        <v>30</v>
      </c>
      <c r="K57" s="28">
        <v>6</v>
      </c>
      <c r="L57" s="36"/>
      <c r="M57" s="36"/>
      <c r="N57" s="36"/>
      <c r="O57" s="30">
        <v>2.5</v>
      </c>
      <c r="P57" s="31">
        <f>ROUND(SUMPRODUCT(H57:O57,$H$10:$O$10)/100,1)</f>
        <v>3.8</v>
      </c>
      <c r="Q57" s="32" t="str">
        <f t="shared" si="0"/>
        <v>F</v>
      </c>
      <c r="R57" s="33" t="str">
        <f t="shared" si="1"/>
        <v>Kém</v>
      </c>
      <c r="S57" s="34" t="str">
        <f t="shared" si="4"/>
        <v/>
      </c>
      <c r="T57" s="35" t="s">
        <v>214</v>
      </c>
      <c r="U57" s="3"/>
      <c r="V57" s="26"/>
      <c r="W57" s="73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Học lại</v>
      </c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ht="18" customHeight="1">
      <c r="B58" s="95">
        <v>48</v>
      </c>
      <c r="C58" s="96" t="s">
        <v>454</v>
      </c>
      <c r="D58" s="97" t="s">
        <v>455</v>
      </c>
      <c r="E58" s="98" t="s">
        <v>453</v>
      </c>
      <c r="F58" s="99" t="s">
        <v>456</v>
      </c>
      <c r="G58" s="96" t="s">
        <v>316</v>
      </c>
      <c r="H58" s="100">
        <v>8</v>
      </c>
      <c r="I58" s="100">
        <v>4</v>
      </c>
      <c r="J58" s="100" t="s">
        <v>30</v>
      </c>
      <c r="K58" s="100">
        <v>6.5</v>
      </c>
      <c r="L58" s="101"/>
      <c r="M58" s="101"/>
      <c r="N58" s="101"/>
      <c r="O58" s="102">
        <v>8.5</v>
      </c>
      <c r="P58" s="103">
        <f>ROUND(SUMPRODUCT(H58:O58,$H$10:$O$10)/100,1)</f>
        <v>7.6</v>
      </c>
      <c r="Q58" s="104" t="str">
        <f t="shared" si="0"/>
        <v>B</v>
      </c>
      <c r="R58" s="105" t="str">
        <f t="shared" si="1"/>
        <v>Khá</v>
      </c>
      <c r="S58" s="106" t="str">
        <f t="shared" si="4"/>
        <v/>
      </c>
      <c r="T58" s="107" t="s">
        <v>214</v>
      </c>
      <c r="U58" s="3"/>
      <c r="V58" s="26"/>
      <c r="W58" s="73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ht="9" hidden="1" customHeight="1">
      <c r="A59" s="2"/>
      <c r="B59" s="37"/>
      <c r="C59" s="38"/>
      <c r="D59" s="38"/>
      <c r="E59" s="39"/>
      <c r="F59" s="39"/>
      <c r="G59" s="39"/>
      <c r="H59" s="40"/>
      <c r="I59" s="41"/>
      <c r="J59" s="41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3"/>
    </row>
    <row r="60" spans="1:38" ht="16.5">
      <c r="A60" s="2"/>
      <c r="B60" s="138" t="s">
        <v>31</v>
      </c>
      <c r="C60" s="138"/>
      <c r="D60" s="38"/>
      <c r="E60" s="39"/>
      <c r="F60" s="39"/>
      <c r="G60" s="39"/>
      <c r="H60" s="40"/>
      <c r="I60" s="41"/>
      <c r="J60" s="41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3"/>
    </row>
    <row r="61" spans="1:38" ht="16.5" hidden="1" customHeight="1">
      <c r="A61" s="2"/>
      <c r="B61" s="43" t="s">
        <v>32</v>
      </c>
      <c r="C61" s="43"/>
      <c r="D61" s="44">
        <f>+$Z$9</f>
        <v>48</v>
      </c>
      <c r="E61" s="45" t="s">
        <v>33</v>
      </c>
      <c r="F61" s="126" t="s">
        <v>34</v>
      </c>
      <c r="G61" s="126"/>
      <c r="H61" s="126"/>
      <c r="I61" s="126"/>
      <c r="J61" s="126"/>
      <c r="K61" s="126"/>
      <c r="L61" s="126"/>
      <c r="M61" s="126"/>
      <c r="N61" s="126"/>
      <c r="O61" s="46">
        <f>$Z$9 -COUNTIF($S$10:$S$248,"Vắng") -COUNTIF($S$10:$S$248,"Vắng có phép") - COUNTIF($S$10:$S$248,"Đình chỉ thi") - COUNTIF($S$10:$S$248,"Không đủ ĐKDT")</f>
        <v>46</v>
      </c>
      <c r="P61" s="46"/>
      <c r="Q61" s="46"/>
      <c r="R61" s="47"/>
      <c r="S61" s="48" t="s">
        <v>33</v>
      </c>
      <c r="T61" s="47"/>
      <c r="U61" s="3"/>
    </row>
    <row r="62" spans="1:38" ht="16.5" hidden="1" customHeight="1">
      <c r="A62" s="2"/>
      <c r="B62" s="43" t="s">
        <v>35</v>
      </c>
      <c r="C62" s="43"/>
      <c r="D62" s="44">
        <f>+$AK$9</f>
        <v>39</v>
      </c>
      <c r="E62" s="45" t="s">
        <v>33</v>
      </c>
      <c r="F62" s="126" t="s">
        <v>36</v>
      </c>
      <c r="G62" s="126"/>
      <c r="H62" s="126"/>
      <c r="I62" s="126"/>
      <c r="J62" s="126"/>
      <c r="K62" s="126"/>
      <c r="L62" s="126"/>
      <c r="M62" s="126"/>
      <c r="N62" s="126"/>
      <c r="O62" s="49">
        <f>COUNTIF($S$10:$S$124,"Vắng")</f>
        <v>2</v>
      </c>
      <c r="P62" s="49"/>
      <c r="Q62" s="49"/>
      <c r="R62" s="50"/>
      <c r="S62" s="48" t="s">
        <v>33</v>
      </c>
      <c r="T62" s="50"/>
      <c r="U62" s="3"/>
    </row>
    <row r="63" spans="1:38" ht="16.5" hidden="1" customHeight="1">
      <c r="A63" s="2"/>
      <c r="B63" s="43" t="s">
        <v>50</v>
      </c>
      <c r="C63" s="43"/>
      <c r="D63" s="59">
        <f>COUNTIF(W11:W58,"Học lại")</f>
        <v>9</v>
      </c>
      <c r="E63" s="45" t="s">
        <v>33</v>
      </c>
      <c r="F63" s="126" t="s">
        <v>51</v>
      </c>
      <c r="G63" s="126"/>
      <c r="H63" s="126"/>
      <c r="I63" s="126"/>
      <c r="J63" s="126"/>
      <c r="K63" s="126"/>
      <c r="L63" s="126"/>
      <c r="M63" s="126"/>
      <c r="N63" s="126"/>
      <c r="O63" s="46">
        <f>COUNTIF($S$10:$S$124,"Vắng có phép")</f>
        <v>0</v>
      </c>
      <c r="P63" s="46"/>
      <c r="Q63" s="46"/>
      <c r="R63" s="47"/>
      <c r="S63" s="48" t="s">
        <v>33</v>
      </c>
      <c r="T63" s="47"/>
      <c r="U63" s="3"/>
    </row>
    <row r="64" spans="1:38" ht="3" hidden="1" customHeight="1">
      <c r="A64" s="2"/>
      <c r="B64" s="37"/>
      <c r="C64" s="38"/>
      <c r="D64" s="38"/>
      <c r="E64" s="39"/>
      <c r="F64" s="39"/>
      <c r="G64" s="39"/>
      <c r="H64" s="40"/>
      <c r="I64" s="41"/>
      <c r="J64" s="41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3"/>
    </row>
    <row r="65" spans="1:38" hidden="1">
      <c r="B65" s="80" t="s">
        <v>52</v>
      </c>
      <c r="C65" s="80"/>
      <c r="D65" s="81">
        <f>COUNTIF(W11:W58,"Thi lại")</f>
        <v>0</v>
      </c>
      <c r="E65" s="82" t="s">
        <v>33</v>
      </c>
      <c r="F65" s="3"/>
      <c r="G65" s="3"/>
      <c r="H65" s="3"/>
      <c r="I65" s="3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3"/>
    </row>
    <row r="66" spans="1:38" ht="18.75" hidden="1" customHeight="1">
      <c r="B66" s="80"/>
      <c r="C66" s="80"/>
      <c r="D66" s="81"/>
      <c r="E66" s="82"/>
      <c r="F66" s="3"/>
      <c r="G66" s="3"/>
      <c r="H66" s="3"/>
      <c r="I66" s="3"/>
      <c r="J66" s="130" t="s">
        <v>464</v>
      </c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3"/>
    </row>
    <row r="67" spans="1:38" hidden="1">
      <c r="A67" s="51"/>
      <c r="B67" s="124" t="s">
        <v>37</v>
      </c>
      <c r="C67" s="124"/>
      <c r="D67" s="124"/>
      <c r="E67" s="124"/>
      <c r="F67" s="124"/>
      <c r="G67" s="124"/>
      <c r="H67" s="124"/>
      <c r="I67" s="52"/>
      <c r="J67" s="125" t="s">
        <v>38</v>
      </c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3"/>
    </row>
    <row r="68" spans="1:38" ht="4.5" hidden="1" customHeight="1">
      <c r="A68" s="2"/>
      <c r="B68" s="37"/>
      <c r="C68" s="53"/>
      <c r="D68" s="53"/>
      <c r="E68" s="54"/>
      <c r="F68" s="54"/>
      <c r="G68" s="54"/>
      <c r="H68" s="55"/>
      <c r="I68" s="56"/>
      <c r="J68" s="5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38" s="2" customFormat="1" hidden="1">
      <c r="B69" s="124" t="s">
        <v>39</v>
      </c>
      <c r="C69" s="124"/>
      <c r="D69" s="129" t="s">
        <v>40</v>
      </c>
      <c r="E69" s="129"/>
      <c r="F69" s="129"/>
      <c r="G69" s="129"/>
      <c r="H69" s="129"/>
      <c r="I69" s="56"/>
      <c r="J69" s="56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3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s="2" customFormat="1" hidden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s="2" customFormat="1" hidden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s="2" customFormat="1" hidden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s="2" customFormat="1" ht="9.75" hidden="1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s="2" customFormat="1" ht="3.75" hidden="1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1:38" s="2" customFormat="1" ht="18" hidden="1" customHeight="1">
      <c r="A75" s="1"/>
      <c r="B75" s="128" t="s">
        <v>460</v>
      </c>
      <c r="C75" s="128"/>
      <c r="D75" s="128" t="s">
        <v>461</v>
      </c>
      <c r="E75" s="128"/>
      <c r="F75" s="128"/>
      <c r="G75" s="128"/>
      <c r="H75" s="128"/>
      <c r="I75" s="128"/>
      <c r="J75" s="128" t="s">
        <v>41</v>
      </c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3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1:38" s="2" customFormat="1" ht="4.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1:38" s="2" customFormat="1" ht="36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1:38" s="2" customFormat="1" ht="21.75" hidden="1" customHeight="1">
      <c r="A78" s="1"/>
      <c r="B78" s="124" t="s">
        <v>42</v>
      </c>
      <c r="C78" s="124"/>
      <c r="D78" s="124"/>
      <c r="E78" s="124"/>
      <c r="F78" s="124"/>
      <c r="G78" s="124"/>
      <c r="H78" s="124"/>
      <c r="I78" s="52"/>
      <c r="J78" s="125" t="s">
        <v>38</v>
      </c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3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1:38" s="2" customFormat="1" hidden="1">
      <c r="A79" s="1"/>
      <c r="B79" s="37"/>
      <c r="C79" s="53"/>
      <c r="D79" s="53"/>
      <c r="E79" s="54"/>
      <c r="F79" s="54"/>
      <c r="G79" s="54"/>
      <c r="H79" s="55"/>
      <c r="I79" s="56"/>
      <c r="J79" s="56"/>
      <c r="K79" s="3"/>
      <c r="L79" s="3"/>
      <c r="M79" s="3"/>
      <c r="N79" s="3"/>
      <c r="O79" s="3"/>
      <c r="P79" s="3"/>
      <c r="Q79" s="3"/>
      <c r="R79" s="3"/>
      <c r="S79" s="3"/>
      <c r="T79" s="3"/>
      <c r="U79" s="1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</row>
    <row r="80" spans="1:38" s="2" customFormat="1" hidden="1">
      <c r="A80" s="1"/>
      <c r="B80" s="124" t="s">
        <v>39</v>
      </c>
      <c r="C80" s="124"/>
      <c r="D80" s="129" t="s">
        <v>40</v>
      </c>
      <c r="E80" s="129"/>
      <c r="F80" s="129"/>
      <c r="G80" s="129"/>
      <c r="H80" s="129"/>
      <c r="I80" s="56"/>
      <c r="J80" s="56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1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1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</row>
    <row r="82" spans="1:38" hidden="1"/>
    <row r="83" spans="1:38" hidden="1"/>
    <row r="84" spans="1:38" hidden="1"/>
    <row r="85" spans="1:38" hidden="1">
      <c r="B85" s="127"/>
      <c r="C85" s="127"/>
      <c r="D85" s="127"/>
      <c r="E85" s="127"/>
      <c r="F85" s="127"/>
      <c r="G85" s="127"/>
      <c r="H85" s="127"/>
      <c r="I85" s="127"/>
      <c r="J85" s="127" t="s">
        <v>41</v>
      </c>
      <c r="K85" s="127"/>
      <c r="L85" s="127"/>
      <c r="M85" s="127"/>
      <c r="N85" s="127"/>
      <c r="O85" s="127"/>
      <c r="P85" s="127"/>
      <c r="Q85" s="127"/>
      <c r="R85" s="127"/>
      <c r="S85" s="127"/>
      <c r="T85" s="127"/>
    </row>
  </sheetData>
  <autoFilter ref="A10:AL58">
    <filterColumn colId="1" showButton="0"/>
    <filterColumn colId="2" showButton="0"/>
    <filterColumn colId="3" showButton="0"/>
    <filterColumn colId="4" showButton="0"/>
    <filterColumn colId="5" showButton="0"/>
    <filterColumn colId="19"/>
  </autoFilter>
  <sortState ref="B11:U58">
    <sortCondition ref="B11:B58"/>
  </sortState>
  <mergeCells count="59">
    <mergeCell ref="S8:S10"/>
    <mergeCell ref="T8:T10"/>
    <mergeCell ref="H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  <mergeCell ref="AI5:AJ7"/>
    <mergeCell ref="AK5:AL7"/>
    <mergeCell ref="X5:X8"/>
    <mergeCell ref="Y5:Y8"/>
    <mergeCell ref="Z5:Z8"/>
    <mergeCell ref="B60:C60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K8:K9"/>
    <mergeCell ref="L8:L9"/>
    <mergeCell ref="P8:P10"/>
    <mergeCell ref="Q8:Q9"/>
    <mergeCell ref="B78:H78"/>
    <mergeCell ref="J78:T78"/>
    <mergeCell ref="F62:N62"/>
    <mergeCell ref="F63:N63"/>
    <mergeCell ref="J65:T65"/>
    <mergeCell ref="J66:T66"/>
    <mergeCell ref="B67:H67"/>
    <mergeCell ref="J67:T67"/>
    <mergeCell ref="B69:C69"/>
    <mergeCell ref="D69:H69"/>
    <mergeCell ref="B75:C75"/>
    <mergeCell ref="D75:I75"/>
    <mergeCell ref="J75:T75"/>
    <mergeCell ref="F61:N61"/>
    <mergeCell ref="B80:C80"/>
    <mergeCell ref="D80:H80"/>
    <mergeCell ref="B85:C85"/>
    <mergeCell ref="D85:I85"/>
    <mergeCell ref="J85:T85"/>
  </mergeCells>
  <conditionalFormatting sqref="H11:O58">
    <cfRule type="cellIs" dxfId="6" priority="9" operator="greaterThan">
      <formula>10</formula>
    </cfRule>
  </conditionalFormatting>
  <conditionalFormatting sqref="C1:C1048576">
    <cfRule type="duplicateValues" dxfId="5" priority="7"/>
  </conditionalFormatting>
  <conditionalFormatting sqref="C11:C58">
    <cfRule type="duplicateValues" dxfId="4" priority="6" stopIfTrue="1"/>
  </conditionalFormatting>
  <conditionalFormatting sqref="H11:K58">
    <cfRule type="cellIs" dxfId="3" priority="3" stopIfTrue="1" operator="greaterThan">
      <formula>10</formula>
    </cfRule>
    <cfRule type="cellIs" dxfId="2" priority="4" stopIfTrue="1" operator="greaterThan">
      <formula>10</formula>
    </cfRule>
    <cfRule type="cellIs" dxfId="1" priority="5" stopIfTrue="1" operator="greaterThan">
      <formula>10</formula>
    </cfRule>
  </conditionalFormatting>
  <conditionalFormatting sqref="C75">
    <cfRule type="duplicateValues" dxfId="0" priority="2"/>
  </conditionalFormatting>
  <dataValidations count="1">
    <dataValidation allowBlank="1" showInputMessage="1" showErrorMessage="1" errorTitle="Không xóa dữ liệu" error="Không xóa dữ liệu" prompt="Không xóa dữ liệu" sqref="X3:AL9 W11:W58 D63"/>
  </dataValidations>
  <pageMargins left="0.2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KTCB</vt:lpstr>
      <vt:lpstr>KTTC-3</vt:lpstr>
      <vt:lpstr>T&amp;KTT</vt:lpstr>
      <vt:lpstr>KTQT</vt:lpstr>
      <vt:lpstr>ktqt1</vt:lpstr>
      <vt:lpstr>NLKT</vt:lpstr>
      <vt:lpstr>KTCB!Print_Titles</vt:lpstr>
      <vt:lpstr>NLKT!Print_Titles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2016-08-19T00:18:47Z</cp:lastPrinted>
  <dcterms:created xsi:type="dcterms:W3CDTF">2015-04-17T02:48:53Z</dcterms:created>
  <dcterms:modified xsi:type="dcterms:W3CDTF">2016-08-19T01:10:20Z</dcterms:modified>
</cp:coreProperties>
</file>