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KTTC2" sheetId="1" r:id="rId1"/>
    <sheet name="KTDNTMDV" sheetId="2" r:id="rId2"/>
    <sheet name="KTNHTM" sheetId="3" r:id="rId3"/>
    <sheet name="QLDA" sheetId="4" r:id="rId4"/>
    <sheet name="KTTC" sheetId="7" r:id="rId5"/>
  </sheets>
  <definedNames>
    <definedName name="_xlnm._FilterDatabase" localSheetId="0" hidden="1">KTTC2!$A$9:$AL$36</definedName>
    <definedName name="_xlnm.Print_Titles" localSheetId="0">KTTC2!$5:$10</definedName>
  </definedNames>
  <calcPr calcId="124519"/>
</workbook>
</file>

<file path=xl/calcChain.xml><?xml version="1.0" encoding="utf-8"?>
<calcChain xmlns="http://schemas.openxmlformats.org/spreadsheetml/2006/main">
  <c r="K17" i="7"/>
  <c r="K16"/>
  <c r="K15"/>
  <c r="K14"/>
  <c r="K13"/>
  <c r="K11"/>
  <c r="S17"/>
  <c r="S16"/>
  <c r="S15"/>
  <c r="S14"/>
  <c r="S13"/>
  <c r="S12"/>
  <c r="S11"/>
  <c r="O10"/>
  <c r="AE9"/>
  <c r="AC9"/>
  <c r="AB9"/>
  <c r="AA9"/>
  <c r="Y9"/>
  <c r="X9"/>
  <c r="T11" i="4"/>
  <c r="P10"/>
  <c r="AF9"/>
  <c r="AD9"/>
  <c r="AC9"/>
  <c r="AB9"/>
  <c r="Z9"/>
  <c r="Y9"/>
  <c r="S15" i="3"/>
  <c r="S14"/>
  <c r="S13"/>
  <c r="S12"/>
  <c r="S11"/>
  <c r="O10"/>
  <c r="AE9"/>
  <c r="AC9"/>
  <c r="AB9"/>
  <c r="AA9"/>
  <c r="Y9"/>
  <c r="X9"/>
  <c r="S25" i="2"/>
  <c r="S15"/>
  <c r="S24"/>
  <c r="S12"/>
  <c r="S22"/>
  <c r="S16"/>
  <c r="S14"/>
  <c r="S23"/>
  <c r="S21"/>
  <c r="S19"/>
  <c r="S13"/>
  <c r="S17"/>
  <c r="S11"/>
  <c r="S26"/>
  <c r="S20"/>
  <c r="S18"/>
  <c r="O10"/>
  <c r="AE9"/>
  <c r="AC9"/>
  <c r="AB9"/>
  <c r="AA9"/>
  <c r="Y9"/>
  <c r="X9"/>
  <c r="S13" i="1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12"/>
  <c r="S11"/>
  <c r="O22" i="7" l="1"/>
  <c r="O21"/>
  <c r="P11"/>
  <c r="W11"/>
  <c r="P12"/>
  <c r="P13"/>
  <c r="P14"/>
  <c r="P15"/>
  <c r="P16"/>
  <c r="P17"/>
  <c r="P17" i="4"/>
  <c r="P16"/>
  <c r="Q11"/>
  <c r="X11"/>
  <c r="Q12"/>
  <c r="O20" i="3"/>
  <c r="O19"/>
  <c r="P11"/>
  <c r="W11"/>
  <c r="P12"/>
  <c r="P13"/>
  <c r="P14"/>
  <c r="P15"/>
  <c r="O32" i="2"/>
  <c r="O31"/>
  <c r="P18"/>
  <c r="P20"/>
  <c r="P26"/>
  <c r="P11"/>
  <c r="W11" s="1"/>
  <c r="P27"/>
  <c r="P17"/>
  <c r="P13"/>
  <c r="P19"/>
  <c r="P21"/>
  <c r="P23"/>
  <c r="P14"/>
  <c r="P16"/>
  <c r="P22"/>
  <c r="P12"/>
  <c r="P24"/>
  <c r="P15"/>
  <c r="P25"/>
  <c r="O10" i="1"/>
  <c r="R17" i="7" l="1"/>
  <c r="Q17"/>
  <c r="R16"/>
  <c r="Q16"/>
  <c r="R15"/>
  <c r="Q15"/>
  <c r="R14"/>
  <c r="Q14"/>
  <c r="R13"/>
  <c r="Q13"/>
  <c r="R12"/>
  <c r="Q12"/>
  <c r="R11"/>
  <c r="Q11"/>
  <c r="W17"/>
  <c r="W16"/>
  <c r="W15"/>
  <c r="W14"/>
  <c r="W13"/>
  <c r="W12"/>
  <c r="D24" s="1"/>
  <c r="S12" i="4"/>
  <c r="R12"/>
  <c r="S11"/>
  <c r="R11"/>
  <c r="X12"/>
  <c r="D19" s="1"/>
  <c r="R15" i="3"/>
  <c r="Q15"/>
  <c r="R14"/>
  <c r="Q14"/>
  <c r="R13"/>
  <c r="Q13"/>
  <c r="R12"/>
  <c r="Q12"/>
  <c r="R11"/>
  <c r="Q11"/>
  <c r="W15"/>
  <c r="W14"/>
  <c r="W13"/>
  <c r="W12"/>
  <c r="D22" s="1"/>
  <c r="R25" i="2"/>
  <c r="Q25"/>
  <c r="R15"/>
  <c r="Q15"/>
  <c r="R24"/>
  <c r="Q24"/>
  <c r="R12"/>
  <c r="Q12"/>
  <c r="R22"/>
  <c r="Q22"/>
  <c r="R16"/>
  <c r="Q16"/>
  <c r="R14"/>
  <c r="Q14"/>
  <c r="R23"/>
  <c r="Q23"/>
  <c r="R21"/>
  <c r="Q21"/>
  <c r="R19"/>
  <c r="Q19"/>
  <c r="R13"/>
  <c r="Q13"/>
  <c r="R17"/>
  <c r="Q17"/>
  <c r="R27"/>
  <c r="Q27"/>
  <c r="R11"/>
  <c r="Q11"/>
  <c r="R26"/>
  <c r="Q26"/>
  <c r="R20"/>
  <c r="Q20"/>
  <c r="R18"/>
  <c r="Q18"/>
  <c r="W27"/>
  <c r="W26"/>
  <c r="W25"/>
  <c r="W24"/>
  <c r="W23"/>
  <c r="W22"/>
  <c r="W21"/>
  <c r="W20"/>
  <c r="W19"/>
  <c r="W18"/>
  <c r="W17"/>
  <c r="W16"/>
  <c r="W15"/>
  <c r="W14"/>
  <c r="W13"/>
  <c r="W12"/>
  <c r="D34" s="1"/>
  <c r="P14" i="1"/>
  <c r="P16"/>
  <c r="P18"/>
  <c r="P20"/>
  <c r="P22"/>
  <c r="P24"/>
  <c r="P26"/>
  <c r="P28"/>
  <c r="P30"/>
  <c r="P32"/>
  <c r="P34"/>
  <c r="P36"/>
  <c r="P11"/>
  <c r="P13"/>
  <c r="P15"/>
  <c r="P17"/>
  <c r="P19"/>
  <c r="P21"/>
  <c r="P23"/>
  <c r="P25"/>
  <c r="P27"/>
  <c r="P29"/>
  <c r="P31"/>
  <c r="P33"/>
  <c r="P35"/>
  <c r="P12"/>
  <c r="Y9"/>
  <c r="X9"/>
  <c r="AG9" i="7" l="1"/>
  <c r="AI9"/>
  <c r="AK9"/>
  <c r="D22"/>
  <c r="AH9" i="4"/>
  <c r="AJ9"/>
  <c r="AL9"/>
  <c r="D17"/>
  <c r="AG9" i="3"/>
  <c r="AI9"/>
  <c r="AK9"/>
  <c r="D20"/>
  <c r="AG9" i="2"/>
  <c r="AI9"/>
  <c r="AK9"/>
  <c r="D32"/>
  <c r="R35" i="1"/>
  <c r="W35"/>
  <c r="Q35"/>
  <c r="R31"/>
  <c r="W31"/>
  <c r="Q31"/>
  <c r="R27"/>
  <c r="W27"/>
  <c r="Q27"/>
  <c r="R23"/>
  <c r="W23"/>
  <c r="Q23"/>
  <c r="R19"/>
  <c r="W19"/>
  <c r="Q19"/>
  <c r="R15"/>
  <c r="W15"/>
  <c r="Q15"/>
  <c r="W11"/>
  <c r="Q11"/>
  <c r="R11"/>
  <c r="R34"/>
  <c r="Q34"/>
  <c r="W34"/>
  <c r="R30"/>
  <c r="Q30"/>
  <c r="W30"/>
  <c r="R26"/>
  <c r="Q26"/>
  <c r="W26"/>
  <c r="R22"/>
  <c r="Q22"/>
  <c r="W22"/>
  <c r="R18"/>
  <c r="Q18"/>
  <c r="W18"/>
  <c r="R14"/>
  <c r="Q14"/>
  <c r="W14"/>
  <c r="W12"/>
  <c r="Q12"/>
  <c r="R12"/>
  <c r="R33"/>
  <c r="W33"/>
  <c r="Q33"/>
  <c r="R29"/>
  <c r="W29"/>
  <c r="Q29"/>
  <c r="R25"/>
  <c r="W25"/>
  <c r="Q25"/>
  <c r="R21"/>
  <c r="W21"/>
  <c r="Q21"/>
  <c r="R17"/>
  <c r="W17"/>
  <c r="Q17"/>
  <c r="R13"/>
  <c r="W13"/>
  <c r="Q13"/>
  <c r="R36"/>
  <c r="Q36"/>
  <c r="W36"/>
  <c r="R32"/>
  <c r="Q32"/>
  <c r="W32"/>
  <c r="R28"/>
  <c r="Q28"/>
  <c r="W28"/>
  <c r="R24"/>
  <c r="Q24"/>
  <c r="W24"/>
  <c r="R20"/>
  <c r="Q20"/>
  <c r="W20"/>
  <c r="R16"/>
  <c r="Q16"/>
  <c r="W16"/>
  <c r="AE9"/>
  <c r="O40"/>
  <c r="O41"/>
  <c r="AC9"/>
  <c r="AA9"/>
  <c r="AB9"/>
  <c r="D21" i="7" l="1"/>
  <c r="Z9"/>
  <c r="AH9"/>
  <c r="D16" i="4"/>
  <c r="AA9"/>
  <c r="AI9"/>
  <c r="D19" i="3"/>
  <c r="Z9"/>
  <c r="AH9"/>
  <c r="D31" i="2"/>
  <c r="Z9"/>
  <c r="AH9"/>
  <c r="AK9" i="1"/>
  <c r="D40" s="1"/>
  <c r="D43"/>
  <c r="D41"/>
  <c r="AI9"/>
  <c r="AG9"/>
  <c r="O20" i="7" l="1"/>
  <c r="D20"/>
  <c r="AD9"/>
  <c r="AF9"/>
  <c r="AJ9"/>
  <c r="AL9"/>
  <c r="P15" i="4"/>
  <c r="D15"/>
  <c r="AE9"/>
  <c r="AG9"/>
  <c r="AK9"/>
  <c r="AM9"/>
  <c r="O18" i="3"/>
  <c r="D18"/>
  <c r="AD9"/>
  <c r="AF9"/>
  <c r="AJ9"/>
  <c r="AL9"/>
  <c r="O30" i="2"/>
  <c r="D30"/>
  <c r="AD9"/>
  <c r="AF9"/>
  <c r="AJ9"/>
  <c r="AL9"/>
  <c r="Z9" i="1"/>
  <c r="AJ9" l="1"/>
  <c r="O39"/>
  <c r="D39"/>
  <c r="AF9"/>
  <c r="AL9"/>
  <c r="AD9"/>
  <c r="AH9"/>
</calcChain>
</file>

<file path=xl/sharedStrings.xml><?xml version="1.0" encoding="utf-8"?>
<sst xmlns="http://schemas.openxmlformats.org/spreadsheetml/2006/main" count="773" uniqueCount="274">
  <si>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</si>
  <si>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</si>
  <si>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</si>
  <si>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</si>
  <si>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</si>
  <si>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</si>
  <si>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</si>
  <si>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</si>
  <si>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</si>
  <si>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</si>
  <si>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</si>
  <si>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</si>
  <si>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</si>
  <si>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</si>
  <si>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</si>
  <si>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</si>
  <si>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</si>
  <si>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</si>
  <si>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</si>
  <si>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</si>
  <si>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</si>
  <si>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</si>
  <si>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</si>
  <si>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</si>
  <si>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</si>
  <si>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</si>
  <si>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</si>
  <si>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</si>
  <si>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</si>
  <si>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</si>
  <si>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</si>
  <si>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</si>
  <si>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</si>
  <si>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</si>
  <si>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</si>
  <si>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</si>
  <si>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</si>
  <si>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</si>
  <si>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</si>
  <si>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</si>
  <si>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</si>
  <si>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</si>
  <si>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</si>
  <si>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</si>
  <si>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</si>
  <si>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</si>
  <si>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</si>
  <si>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</si>
  <si>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</si>
  <si>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</si>
  <si>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</si>
  <si>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</si>
  <si>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</si>
  <si>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Nhóm:  01</t>
  </si>
  <si>
    <t xml:space="preserve">Thi lần 1 học kỳ hè năm học 2015 - 2016 </t>
  </si>
  <si>
    <t>B13DCKT165</t>
  </si>
  <si>
    <t>Nguyễn Kim</t>
  </si>
  <si>
    <t>Dung</t>
  </si>
  <si>
    <t>09/11/95</t>
  </si>
  <si>
    <t>D13CQKT05-B</t>
  </si>
  <si>
    <t>B13CCKT076</t>
  </si>
  <si>
    <t>Hoàng Thị</t>
  </si>
  <si>
    <t>Hải</t>
  </si>
  <si>
    <t>19/02/95</t>
  </si>
  <si>
    <t>C13CQKT02-B</t>
  </si>
  <si>
    <t>B13CCKT011</t>
  </si>
  <si>
    <t>Lê Thị</t>
  </si>
  <si>
    <t>Hằng</t>
  </si>
  <si>
    <t>05/04/94</t>
  </si>
  <si>
    <t>C13CQKT01-B</t>
  </si>
  <si>
    <t>B13DCKT126</t>
  </si>
  <si>
    <t>Đào Thị Thu</t>
  </si>
  <si>
    <t>Hiền</t>
  </si>
  <si>
    <t>10/03/94</t>
  </si>
  <si>
    <t>D13CQKT04-B</t>
  </si>
  <si>
    <t>B13DCKT127</t>
  </si>
  <si>
    <t>Nguyễn Thúy</t>
  </si>
  <si>
    <t>02/01/95</t>
  </si>
  <si>
    <t>B13DCKT051</t>
  </si>
  <si>
    <t>Vũ Thị</t>
  </si>
  <si>
    <t>18/07/94</t>
  </si>
  <si>
    <t>D13CQKT02-B</t>
  </si>
  <si>
    <t>B13DCKT053</t>
  </si>
  <si>
    <t>Đặng Lê</t>
  </si>
  <si>
    <t>Hương</t>
  </si>
  <si>
    <t>23/09/95</t>
  </si>
  <si>
    <t>B13CCKT022</t>
  </si>
  <si>
    <t>Lâm Thị Thanh</t>
  </si>
  <si>
    <t>Huyền</t>
  </si>
  <si>
    <t>12/09/95</t>
  </si>
  <si>
    <t>B13CCKT083</t>
  </si>
  <si>
    <t>Nguyễn Thị Ngọc</t>
  </si>
  <si>
    <t>09/12/95</t>
  </si>
  <si>
    <t>B13CCKT086</t>
  </si>
  <si>
    <t>Nguyễn Thị</t>
  </si>
  <si>
    <t>Lệ</t>
  </si>
  <si>
    <t>23/05/93</t>
  </si>
  <si>
    <t>B13DCKT134</t>
  </si>
  <si>
    <t>Đỗ Khánh</t>
  </si>
  <si>
    <t>Linh</t>
  </si>
  <si>
    <t>06/10/95</t>
  </si>
  <si>
    <t>B13DCQT106</t>
  </si>
  <si>
    <t>Nguyễn Thị Khánh</t>
  </si>
  <si>
    <t>23/10/95</t>
  </si>
  <si>
    <t>D13CQQT03-B</t>
  </si>
  <si>
    <t>B13CCKT029</t>
  </si>
  <si>
    <t>Trần Thị Mỹ</t>
  </si>
  <si>
    <t>29/12/95</t>
  </si>
  <si>
    <t>B13DCKT181</t>
  </si>
  <si>
    <t>Ngô Thị</t>
  </si>
  <si>
    <t>Mai</t>
  </si>
  <si>
    <t>26/09/94</t>
  </si>
  <si>
    <t>B13DCKT184</t>
  </si>
  <si>
    <t>Trần Thị Thúy</t>
  </si>
  <si>
    <t>Ngọc</t>
  </si>
  <si>
    <t>23/06/95</t>
  </si>
  <si>
    <t>B13DCKT066</t>
  </si>
  <si>
    <t>Nhung</t>
  </si>
  <si>
    <t>18/04/95</t>
  </si>
  <si>
    <t>B13DCKT186</t>
  </si>
  <si>
    <t>Trần Thị Bích</t>
  </si>
  <si>
    <t>31/10/95</t>
  </si>
  <si>
    <t>B13DCKT187</t>
  </si>
  <si>
    <t>Lê Kiều</t>
  </si>
  <si>
    <t>Oanh</t>
  </si>
  <si>
    <t>20/12/95</t>
  </si>
  <si>
    <t>B13CCKT099</t>
  </si>
  <si>
    <t>Hoàng Thị Hà</t>
  </si>
  <si>
    <t>Phương</t>
  </si>
  <si>
    <t>05/09/95</t>
  </si>
  <si>
    <t>B13CCKT107</t>
  </si>
  <si>
    <t>Thu</t>
  </si>
  <si>
    <t>16/06/94</t>
  </si>
  <si>
    <t>B12DCKT282</t>
  </si>
  <si>
    <t>Nguyễn Thị Mai</t>
  </si>
  <si>
    <t>16/09/94</t>
  </si>
  <si>
    <t>D12CQKT05-B</t>
  </si>
  <si>
    <t>B13CCKT051</t>
  </si>
  <si>
    <t>Phạm Thị</t>
  </si>
  <si>
    <t>Thùy</t>
  </si>
  <si>
    <t>23/01/93</t>
  </si>
  <si>
    <t>B13CCKT108</t>
  </si>
  <si>
    <t>Thủy</t>
  </si>
  <si>
    <t>28/03/95</t>
  </si>
  <si>
    <t>B13CCKT050</t>
  </si>
  <si>
    <t>09/04/95</t>
  </si>
  <si>
    <t>B13DCKT191</t>
  </si>
  <si>
    <t>Trần Thị Thủy</t>
  </si>
  <si>
    <t>Tiên</t>
  </si>
  <si>
    <t>10/03/95</t>
  </si>
  <si>
    <t>B12DCKT351</t>
  </si>
  <si>
    <t>Vương Thị</t>
  </si>
  <si>
    <t>Trang</t>
  </si>
  <si>
    <t>25/03/94</t>
  </si>
  <si>
    <t>D12CQKT06-B</t>
  </si>
  <si>
    <t>Kế toán tài chính 2</t>
  </si>
  <si>
    <t>Ngày thi: 12/8/2016</t>
  </si>
  <si>
    <t>201a</t>
  </si>
  <si>
    <t>Giờ thi: 15h00</t>
  </si>
  <si>
    <t>Phòng thi: 201a</t>
  </si>
  <si>
    <t>Ngày thi: 8/8/2016</t>
  </si>
  <si>
    <t>Phòng thi: 207</t>
  </si>
  <si>
    <t>Kế toán doanh nghiệp thương mại dịch vụ</t>
  </si>
  <si>
    <t>B13CCKT065</t>
  </si>
  <si>
    <t>Trần Tuấn</t>
  </si>
  <si>
    <t>Anh</t>
  </si>
  <si>
    <t>07/02/94</t>
  </si>
  <si>
    <t>B13CCKT067</t>
  </si>
  <si>
    <t>Phạm Hồng</t>
  </si>
  <si>
    <t>Diễm</t>
  </si>
  <si>
    <t>17/02/95</t>
  </si>
  <si>
    <t>B13CCKT070</t>
  </si>
  <si>
    <t>Duyên</t>
  </si>
  <si>
    <t>13/10/94</t>
  </si>
  <si>
    <t>B13CCKT074</t>
  </si>
  <si>
    <t>Nguyễn Thị Thu</t>
  </si>
  <si>
    <t>Hà</t>
  </si>
  <si>
    <t>06/07/94</t>
  </si>
  <si>
    <t>B13CCKT080</t>
  </si>
  <si>
    <t>Hồng</t>
  </si>
  <si>
    <t>06/09/95</t>
  </si>
  <si>
    <t>B13CCKT084</t>
  </si>
  <si>
    <t>Phan Thanh</t>
  </si>
  <si>
    <t>Khương</t>
  </si>
  <si>
    <t>08/11/95</t>
  </si>
  <si>
    <t>B13CCKT085</t>
  </si>
  <si>
    <t>Đoàn Thị Phương</t>
  </si>
  <si>
    <t>Lan</t>
  </si>
  <si>
    <t>21/09/95</t>
  </si>
  <si>
    <t>B13CCKT043</t>
  </si>
  <si>
    <t>Đinh Thị</t>
  </si>
  <si>
    <t>Thanh</t>
  </si>
  <si>
    <t>08/01/95</t>
  </si>
  <si>
    <t>B13CCKT044</t>
  </si>
  <si>
    <t>Hà Thị Phương</t>
  </si>
  <si>
    <t>Thảo</t>
  </si>
  <si>
    <t>02/04/95</t>
  </si>
  <si>
    <t>B13CCKT046</t>
  </si>
  <si>
    <t>Thơ</t>
  </si>
  <si>
    <t>B13CCKT052</t>
  </si>
  <si>
    <t>Lê Thủy</t>
  </si>
  <si>
    <t>08/03/95</t>
  </si>
  <si>
    <t>B13CCKT055</t>
  </si>
  <si>
    <t>Ngô Văn</t>
  </si>
  <si>
    <t>Tú</t>
  </si>
  <si>
    <t>06/03/95</t>
  </si>
  <si>
    <t>B13CCKT058</t>
  </si>
  <si>
    <t>Vân</t>
  </si>
  <si>
    <t>15/05/95</t>
  </si>
  <si>
    <t>Kế toán ngân hàng thương mại</t>
  </si>
  <si>
    <t>Giờ thi: 8h00</t>
  </si>
  <si>
    <t>B112402338</t>
  </si>
  <si>
    <t>02/01/1993</t>
  </si>
  <si>
    <t>D11KT7</t>
  </si>
  <si>
    <t>B13CCKT017</t>
  </si>
  <si>
    <t>Tiêu Thị ánh</t>
  </si>
  <si>
    <t>08/05/95</t>
  </si>
  <si>
    <t>B12DCKT321</t>
  </si>
  <si>
    <t>Đỗ Diệu</t>
  </si>
  <si>
    <t>07/10/94</t>
  </si>
  <si>
    <t>B112401187</t>
  </si>
  <si>
    <t>Lê Mai</t>
  </si>
  <si>
    <t>07/03/1993</t>
  </si>
  <si>
    <t>D11QTDN3</t>
  </si>
  <si>
    <t>Phòng thi:  303</t>
  </si>
  <si>
    <t>Quản lý dự án</t>
  </si>
  <si>
    <t>Giờ thi: 13h00</t>
  </si>
  <si>
    <t>Phòng thi:   207</t>
  </si>
  <si>
    <t>B13DCMR059</t>
  </si>
  <si>
    <t>Lê Thùy</t>
  </si>
  <si>
    <t>Dương</t>
  </si>
  <si>
    <t>04/05/95</t>
  </si>
  <si>
    <t>D13CQMA02-B</t>
  </si>
  <si>
    <t>B13DCMR119</t>
  </si>
  <si>
    <t>Nguyễn Phước Bảo</t>
  </si>
  <si>
    <t>Long</t>
  </si>
  <si>
    <t>02/12/95</t>
  </si>
  <si>
    <t>D13CQMA03-B</t>
  </si>
  <si>
    <t>D12CQKT03-B</t>
  </si>
  <si>
    <t>Ngày thi: 9/8/2016</t>
  </si>
  <si>
    <t>B12DCQT083</t>
  </si>
  <si>
    <t>Đỗ Phước</t>
  </si>
  <si>
    <t>30/06/94</t>
  </si>
  <si>
    <t>D12QTDN3</t>
  </si>
  <si>
    <t>B12DCKT115</t>
  </si>
  <si>
    <t>Lê Thị Lan</t>
  </si>
  <si>
    <t>17/08/94</t>
  </si>
  <si>
    <t>B12DCKT185</t>
  </si>
  <si>
    <t>Kiều Thùy</t>
  </si>
  <si>
    <t>24/10/94</t>
  </si>
  <si>
    <t>D12CQKT04-B</t>
  </si>
  <si>
    <t>B12DCKT188</t>
  </si>
  <si>
    <t>Nguyễn Thu</t>
  </si>
  <si>
    <t>02/08/94</t>
  </si>
  <si>
    <t>B12DCVT111</t>
  </si>
  <si>
    <t>Cao Thị Ngọc</t>
  </si>
  <si>
    <t>Hân</t>
  </si>
  <si>
    <t>17/04/94</t>
  </si>
  <si>
    <t>D12CQVT03-B</t>
  </si>
  <si>
    <t>B12DCQT155</t>
  </si>
  <si>
    <t>Đặng Thị</t>
  </si>
  <si>
    <t>25/04/93</t>
  </si>
  <si>
    <t>D12QTDN2</t>
  </si>
  <si>
    <t>Giờ thi: 10h00</t>
  </si>
  <si>
    <t>Kiểm toán tài chính</t>
  </si>
  <si>
    <t xml:space="preserve">Đặng Tiến Mậu </t>
  </si>
  <si>
    <t xml:space="preserve">Nguyễn Hải Ngọc </t>
  </si>
  <si>
    <t>Vắng</t>
  </si>
  <si>
    <t xml:space="preserve">Nguyễn Hải Ngọc </t>
  </si>
  <si>
    <t>Hà Nội, ngày  15 tháng  8 năm 2016</t>
  </si>
  <si>
    <t xml:space="preserve">BẢNG ĐIỂM HỌC PHẦN </t>
  </si>
  <si>
    <t>Hà Nội, ngày 18  tháng 8  năm 2016</t>
  </si>
  <si>
    <t>Hà Nội, ngày 18 tháng 8  năm 2016</t>
  </si>
  <si>
    <t>Hà Nội, ngày  18 tháng 8  năm 2016</t>
  </si>
</sst>
</file>

<file path=xl/styles.xml><?xml version="1.0" encoding="utf-8"?>
<styleSheet xmlns="http://schemas.openxmlformats.org/spreadsheetml/2006/main">
  <numFmts count="3">
    <numFmt numFmtId="164" formatCode="0.0_);[Red]\(0.0\)"/>
    <numFmt numFmtId="165" formatCode="#,##0.0"/>
    <numFmt numFmtId="166" formatCode="0_);[Red]\(0\)"/>
  </numFmts>
  <fonts count="25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7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>
      <alignment horizontal="center"/>
    </xf>
    <xf numFmtId="0" fontId="6" fillId="0" borderId="13" xfId="0" applyFont="1" applyFill="1" applyBorder="1"/>
    <xf numFmtId="0" fontId="6" fillId="0" borderId="14" xfId="0" applyFont="1" applyFill="1" applyBorder="1"/>
    <xf numFmtId="14" fontId="6" fillId="0" borderId="12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6" fillId="0" borderId="16" xfId="0" applyFont="1" applyFill="1" applyBorder="1"/>
    <xf numFmtId="0" fontId="6" fillId="0" borderId="17" xfId="0" applyFont="1" applyFill="1" applyBorder="1"/>
    <xf numFmtId="14" fontId="6" fillId="0" borderId="15" xfId="0" applyNumberFormat="1" applyFont="1" applyFill="1" applyBorder="1" applyAlignment="1">
      <alignment horizontal="center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/>
    </xf>
    <xf numFmtId="0" fontId="6" fillId="0" borderId="19" xfId="0" applyFont="1" applyFill="1" applyBorder="1"/>
    <xf numFmtId="0" fontId="6" fillId="0" borderId="20" xfId="0" applyFont="1" applyFill="1" applyBorder="1"/>
    <xf numFmtId="14" fontId="6" fillId="0" borderId="18" xfId="0" applyNumberFormat="1" applyFont="1" applyFill="1" applyBorder="1" applyAlignment="1">
      <alignment horizont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quotePrefix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6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1" fontId="4" fillId="0" borderId="18" xfId="0" applyNumberFormat="1" applyFont="1" applyFill="1" applyBorder="1" applyAlignment="1" applyProtection="1">
      <alignment horizontal="center"/>
      <protection hidden="1"/>
    </xf>
    <xf numFmtId="164" fontId="4" fillId="0" borderId="17" xfId="4" applyNumberFormat="1" applyFont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166" fontId="4" fillId="0" borderId="14" xfId="4" quotePrefix="1" applyNumberFormat="1" applyFont="1" applyBorder="1" applyAlignment="1" applyProtection="1">
      <alignment horizontal="center" vertical="center"/>
      <protection locked="0"/>
    </xf>
    <xf numFmtId="166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6" fillId="0" borderId="21" xfId="0" applyFont="1" applyFill="1" applyBorder="1"/>
    <xf numFmtId="0" fontId="6" fillId="0" borderId="22" xfId="0" applyFont="1" applyFill="1" applyBorder="1"/>
    <xf numFmtId="0" fontId="4" fillId="0" borderId="23" xfId="0" applyFont="1" applyFill="1" applyBorder="1" applyAlignment="1">
      <alignment horizontal="center"/>
    </xf>
    <xf numFmtId="14" fontId="6" fillId="0" borderId="2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6" fillId="0" borderId="25" xfId="0" applyFont="1" applyFill="1" applyBorder="1"/>
    <xf numFmtId="0" fontId="6" fillId="0" borderId="26" xfId="0" applyFont="1" applyFill="1" applyBorder="1"/>
    <xf numFmtId="14" fontId="6" fillId="0" borderId="24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4" fillId="0" borderId="14" xfId="4" applyFont="1" applyBorder="1" applyAlignment="1" applyProtection="1">
      <alignment horizontal="center" vertical="center"/>
      <protection locked="0"/>
    </xf>
    <xf numFmtId="165" fontId="4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/>
      <protection hidden="1"/>
    </xf>
    <xf numFmtId="3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3" fontId="16" fillId="0" borderId="12" xfId="0" applyNumberFormat="1" applyFont="1" applyFill="1" applyBorder="1" applyAlignment="1" applyProtection="1">
      <alignment horizontal="center" vertical="center"/>
      <protection hidden="1"/>
    </xf>
    <xf numFmtId="3" fontId="4" fillId="0" borderId="18" xfId="0" applyNumberFormat="1" applyFont="1" applyFill="1" applyBorder="1" applyAlignment="1" applyProtection="1">
      <alignment horizontal="center" vertical="center"/>
      <protection locked="0"/>
    </xf>
    <xf numFmtId="3" fontId="16" fillId="0" borderId="18" xfId="0" applyNumberFormat="1" applyFont="1" applyFill="1" applyBorder="1" applyAlignment="1" applyProtection="1">
      <alignment horizontal="center" vertical="center"/>
      <protection hidden="1"/>
    </xf>
    <xf numFmtId="3" fontId="4" fillId="0" borderId="15" xfId="0" applyNumberFormat="1" applyFont="1" applyFill="1" applyBorder="1" applyAlignment="1" applyProtection="1">
      <alignment horizontal="center" vertical="center"/>
      <protection locked="0"/>
    </xf>
    <xf numFmtId="3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3"/>
  <sheetViews>
    <sheetView tabSelected="1" workbookViewId="0">
      <pane ySplit="4" topLeftCell="A33" activePane="bottomLeft" state="frozen"/>
      <selection activeCell="A6" sqref="A6:XFD6"/>
      <selection pane="bottomLeft" activeCell="E74" sqref="E74"/>
    </sheetView>
  </sheetViews>
  <sheetFormatPr defaultColWidth="9" defaultRowHeight="15.75"/>
  <cols>
    <col min="1" max="1" width="0.625" style="1" customWidth="1"/>
    <col min="2" max="2" width="4" style="1" customWidth="1"/>
    <col min="3" max="3" width="11.75" style="1" customWidth="1"/>
    <col min="4" max="4" width="15" style="1" customWidth="1"/>
    <col min="5" max="5" width="6.375" style="1" customWidth="1"/>
    <col min="6" max="6" width="9.375" style="1" hidden="1" customWidth="1"/>
    <col min="7" max="7" width="13" style="1" customWidth="1"/>
    <col min="8" max="9" width="4.375" style="1" customWidth="1"/>
    <col min="10" max="10" width="4.375" style="1" hidden="1" customWidth="1"/>
    <col min="11" max="11" width="4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6.1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3.25" hidden="1" customHeight="1">
      <c r="H1" s="140"/>
      <c r="I1" s="140"/>
      <c r="J1" s="140"/>
      <c r="K1" s="140"/>
      <c r="L1" s="141" t="s">
        <v>159</v>
      </c>
      <c r="M1" s="141"/>
      <c r="N1" s="141"/>
      <c r="O1" s="141"/>
      <c r="P1" s="141"/>
      <c r="Q1" s="141"/>
      <c r="R1" s="141"/>
      <c r="S1" s="141"/>
      <c r="T1" s="141"/>
    </row>
    <row r="2" spans="2:38" ht="27.75" customHeight="1">
      <c r="B2" s="142" t="s">
        <v>1</v>
      </c>
      <c r="C2" s="142"/>
      <c r="D2" s="142"/>
      <c r="E2" s="142"/>
      <c r="F2" s="142"/>
      <c r="G2" s="142"/>
      <c r="H2" s="143" t="s">
        <v>270</v>
      </c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3"/>
    </row>
    <row r="3" spans="2:38" ht="25.5" customHeight="1">
      <c r="B3" s="144" t="s">
        <v>2</v>
      </c>
      <c r="C3" s="144"/>
      <c r="D3" s="144"/>
      <c r="E3" s="144"/>
      <c r="F3" s="144"/>
      <c r="G3" s="144"/>
      <c r="H3" s="145" t="s">
        <v>54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23.25" customHeight="1">
      <c r="B5" s="148" t="s">
        <v>3</v>
      </c>
      <c r="C5" s="148"/>
      <c r="D5" s="137" t="s">
        <v>155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9" t="s">
        <v>53</v>
      </c>
      <c r="P5" s="139"/>
      <c r="Q5" s="139"/>
      <c r="R5" s="139"/>
      <c r="S5" s="139"/>
      <c r="T5" s="139"/>
      <c r="W5" s="61"/>
      <c r="X5" s="146" t="s">
        <v>49</v>
      </c>
      <c r="Y5" s="146" t="s">
        <v>9</v>
      </c>
      <c r="Z5" s="146" t="s">
        <v>48</v>
      </c>
      <c r="AA5" s="146" t="s">
        <v>47</v>
      </c>
      <c r="AB5" s="146"/>
      <c r="AC5" s="146"/>
      <c r="AD5" s="146"/>
      <c r="AE5" s="146" t="s">
        <v>46</v>
      </c>
      <c r="AF5" s="146"/>
      <c r="AG5" s="146" t="s">
        <v>44</v>
      </c>
      <c r="AH5" s="146"/>
      <c r="AI5" s="146" t="s">
        <v>45</v>
      </c>
      <c r="AJ5" s="146"/>
      <c r="AK5" s="146" t="s">
        <v>43</v>
      </c>
      <c r="AL5" s="146"/>
    </row>
    <row r="6" spans="2:38" ht="17.25" customHeight="1">
      <c r="B6" s="147" t="s">
        <v>4</v>
      </c>
      <c r="C6" s="147"/>
      <c r="D6" s="9"/>
      <c r="G6" s="138" t="s">
        <v>156</v>
      </c>
      <c r="H6" s="138"/>
      <c r="I6" s="138"/>
      <c r="J6" s="138"/>
      <c r="K6" s="138"/>
      <c r="L6" s="138"/>
      <c r="M6" s="138"/>
      <c r="N6" s="138"/>
      <c r="O6" s="138" t="s">
        <v>158</v>
      </c>
      <c r="P6" s="138"/>
      <c r="Q6" s="138"/>
      <c r="R6" s="138"/>
      <c r="S6" s="138"/>
      <c r="T6" s="138"/>
      <c r="W6" s="61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</row>
    <row r="8" spans="2:38" ht="44.25" customHeight="1">
      <c r="B8" s="149" t="s">
        <v>5</v>
      </c>
      <c r="C8" s="151" t="s">
        <v>6</v>
      </c>
      <c r="D8" s="153" t="s">
        <v>7</v>
      </c>
      <c r="E8" s="154"/>
      <c r="F8" s="149" t="s">
        <v>8</v>
      </c>
      <c r="G8" s="149" t="s">
        <v>9</v>
      </c>
      <c r="H8" s="136" t="s">
        <v>10</v>
      </c>
      <c r="I8" s="136" t="s">
        <v>11</v>
      </c>
      <c r="J8" s="136" t="s">
        <v>12</v>
      </c>
      <c r="K8" s="136" t="s">
        <v>13</v>
      </c>
      <c r="L8" s="135" t="s">
        <v>14</v>
      </c>
      <c r="M8" s="135" t="s">
        <v>15</v>
      </c>
      <c r="N8" s="135" t="s">
        <v>16</v>
      </c>
      <c r="O8" s="135" t="s">
        <v>18</v>
      </c>
      <c r="P8" s="149" t="s">
        <v>19</v>
      </c>
      <c r="Q8" s="135" t="s">
        <v>20</v>
      </c>
      <c r="R8" s="149" t="s">
        <v>21</v>
      </c>
      <c r="S8" s="149" t="s">
        <v>22</v>
      </c>
      <c r="T8" s="149" t="s">
        <v>23</v>
      </c>
      <c r="W8" s="61"/>
      <c r="X8" s="146"/>
      <c r="Y8" s="146"/>
      <c r="Z8" s="146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50"/>
      <c r="C9" s="152"/>
      <c r="D9" s="155"/>
      <c r="E9" s="156"/>
      <c r="F9" s="150"/>
      <c r="G9" s="150"/>
      <c r="H9" s="136"/>
      <c r="I9" s="136"/>
      <c r="J9" s="136"/>
      <c r="K9" s="136"/>
      <c r="L9" s="135"/>
      <c r="M9" s="135"/>
      <c r="N9" s="135"/>
      <c r="O9" s="135"/>
      <c r="P9" s="159"/>
      <c r="Q9" s="135"/>
      <c r="R9" s="150"/>
      <c r="S9" s="159"/>
      <c r="T9" s="159"/>
      <c r="V9" s="12"/>
      <c r="W9" s="61"/>
      <c r="X9" s="66" t="str">
        <f>+D5</f>
        <v>Kế toán tài chính 2</v>
      </c>
      <c r="Y9" s="67" t="str">
        <f>+O5</f>
        <v>Nhóm:  01</v>
      </c>
      <c r="Z9" s="68">
        <f>+$AI$9+$AK$9+$AG$9</f>
        <v>26</v>
      </c>
      <c r="AA9" s="62">
        <f>COUNTIF($S$10:$S$96,"Khiển trách")</f>
        <v>0</v>
      </c>
      <c r="AB9" s="62">
        <f>COUNTIF($S$10:$S$96,"Cảnh cáo")</f>
        <v>0</v>
      </c>
      <c r="AC9" s="62">
        <f>COUNTIF($S$10:$S$96,"Đình chỉ thi")</f>
        <v>0</v>
      </c>
      <c r="AD9" s="69">
        <f>+($AA$9+$AB$9+$AC$9)/$Z$9*100%</f>
        <v>0</v>
      </c>
      <c r="AE9" s="62">
        <f>SUM(COUNTIF($S$10:$S$94,"Vắng"),COUNTIF($S$10:$S$94,"Vắng có phép"))</f>
        <v>0</v>
      </c>
      <c r="AF9" s="70">
        <f>+$AE$9/$Z$9</f>
        <v>0</v>
      </c>
      <c r="AG9" s="71">
        <f>COUNTIF($W$10:$W$94,"Thi lại")</f>
        <v>0</v>
      </c>
      <c r="AH9" s="70">
        <f>+$AG$9/$Z$9</f>
        <v>0</v>
      </c>
      <c r="AI9" s="71">
        <f>COUNTIF($W$10:$W$95,"Học lại")</f>
        <v>7</v>
      </c>
      <c r="AJ9" s="70">
        <f>+$AI$9/$Z$9</f>
        <v>0.26923076923076922</v>
      </c>
      <c r="AK9" s="62">
        <f>COUNTIF($W$11:$W$95,"Đạt")</f>
        <v>19</v>
      </c>
      <c r="AL9" s="69">
        <f>+$AK$9/$Z$9</f>
        <v>0.73076923076923073</v>
      </c>
    </row>
    <row r="10" spans="2:38" ht="14.25" customHeight="1">
      <c r="B10" s="160" t="s">
        <v>29</v>
      </c>
      <c r="C10" s="161"/>
      <c r="D10" s="161"/>
      <c r="E10" s="161"/>
      <c r="F10" s="161"/>
      <c r="G10" s="162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58">
        <f>100-(H10+I10+J10+K10)</f>
        <v>60</v>
      </c>
      <c r="P10" s="150"/>
      <c r="Q10" s="18"/>
      <c r="R10" s="18"/>
      <c r="S10" s="150"/>
      <c r="T10" s="15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5" customHeight="1">
      <c r="B11" s="19">
        <v>1</v>
      </c>
      <c r="C11" s="109" t="s">
        <v>55</v>
      </c>
      <c r="D11" s="86" t="s">
        <v>56</v>
      </c>
      <c r="E11" s="87" t="s">
        <v>57</v>
      </c>
      <c r="F11" s="88" t="s">
        <v>58</v>
      </c>
      <c r="G11" s="109" t="s">
        <v>59</v>
      </c>
      <c r="H11" s="20">
        <v>8</v>
      </c>
      <c r="I11" s="20">
        <v>8.5</v>
      </c>
      <c r="J11" s="20" t="s">
        <v>30</v>
      </c>
      <c r="K11" s="20">
        <v>9</v>
      </c>
      <c r="L11" s="21"/>
      <c r="M11" s="21"/>
      <c r="N11" s="21"/>
      <c r="O11" s="22">
        <v>8</v>
      </c>
      <c r="P11" s="23">
        <f>ROUND(SUMPRODUCT(H11:O11,$H$10:$O$10)/100,1)</f>
        <v>8.3000000000000007</v>
      </c>
      <c r="Q11" s="24" t="str">
        <f t="shared" ref="Q11:Q36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B+</v>
      </c>
      <c r="R11" s="24" t="str">
        <f t="shared" ref="R11:R36" si="1">IF($P11&lt;4,"Kém",IF(AND($P11&gt;=4,$P11&lt;=5.4),"Trung bình yếu",IF(AND($P11&gt;=5.5,$P11&lt;=6.9),"Trung bình",IF(AND($P11&gt;=7,$P11&lt;=8.4),"Khá",IF(AND($P11&gt;=8.5,$P11&lt;=10),"Giỏi","")))))</f>
        <v>Khá</v>
      </c>
      <c r="S11" s="83" t="str">
        <f t="shared" ref="S11:S36" si="2">+IF(OR($H11=0,$I11=0,$J11=0,$K11=0),"Không đủ ĐKDT","")</f>
        <v/>
      </c>
      <c r="T11" s="25" t="s">
        <v>157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5" customHeight="1">
      <c r="B12" s="27">
        <v>2</v>
      </c>
      <c r="C12" s="110" t="s">
        <v>60</v>
      </c>
      <c r="D12" s="90" t="s">
        <v>61</v>
      </c>
      <c r="E12" s="91" t="s">
        <v>62</v>
      </c>
      <c r="F12" s="92" t="s">
        <v>63</v>
      </c>
      <c r="G12" s="110" t="s">
        <v>64</v>
      </c>
      <c r="H12" s="28">
        <v>0</v>
      </c>
      <c r="I12" s="28">
        <v>0</v>
      </c>
      <c r="J12" s="28" t="s">
        <v>30</v>
      </c>
      <c r="K12" s="29" t="s">
        <v>30</v>
      </c>
      <c r="L12" s="29"/>
      <c r="M12" s="29"/>
      <c r="N12" s="29"/>
      <c r="O12" s="30"/>
      <c r="P12" s="31">
        <f>ROUND(SUMPRODUCT(H12:O12,$H$10:$O$10)/100,1)</f>
        <v>0</v>
      </c>
      <c r="Q12" s="32" t="str">
        <f t="shared" si="0"/>
        <v>F</v>
      </c>
      <c r="R12" s="33" t="str">
        <f t="shared" si="1"/>
        <v>Kém</v>
      </c>
      <c r="S12" s="34" t="str">
        <f t="shared" si="2"/>
        <v>Không đủ ĐKDT</v>
      </c>
      <c r="T12" s="35" t="s">
        <v>157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5" customHeight="1">
      <c r="B13" s="27">
        <v>3</v>
      </c>
      <c r="C13" s="110" t="s">
        <v>65</v>
      </c>
      <c r="D13" s="90" t="s">
        <v>66</v>
      </c>
      <c r="E13" s="91" t="s">
        <v>67</v>
      </c>
      <c r="F13" s="92" t="s">
        <v>68</v>
      </c>
      <c r="G13" s="110" t="s">
        <v>69</v>
      </c>
      <c r="H13" s="28">
        <v>0</v>
      </c>
      <c r="I13" s="28">
        <v>0</v>
      </c>
      <c r="J13" s="28" t="s">
        <v>30</v>
      </c>
      <c r="K13" s="29" t="s">
        <v>30</v>
      </c>
      <c r="L13" s="36"/>
      <c r="M13" s="36"/>
      <c r="N13" s="36"/>
      <c r="O13" s="30"/>
      <c r="P13" s="31">
        <f>ROUND(SUMPRODUCT(H13:O13,$H$10:$O$10)/100,1)</f>
        <v>0</v>
      </c>
      <c r="Q13" s="32" t="str">
        <f t="shared" si="0"/>
        <v>F</v>
      </c>
      <c r="R13" s="33" t="str">
        <f t="shared" si="1"/>
        <v>Kém</v>
      </c>
      <c r="S13" s="34" t="str">
        <f t="shared" si="2"/>
        <v>Không đủ ĐKDT</v>
      </c>
      <c r="T13" s="35" t="s">
        <v>157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74"/>
      <c r="Y13" s="74"/>
      <c r="Z13" s="75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5" customHeight="1">
      <c r="B14" s="27">
        <v>4</v>
      </c>
      <c r="C14" s="110" t="s">
        <v>70</v>
      </c>
      <c r="D14" s="90" t="s">
        <v>71</v>
      </c>
      <c r="E14" s="91" t="s">
        <v>72</v>
      </c>
      <c r="F14" s="92" t="s">
        <v>73</v>
      </c>
      <c r="G14" s="110" t="s">
        <v>74</v>
      </c>
      <c r="H14" s="28">
        <v>8.5</v>
      </c>
      <c r="I14" s="28">
        <v>8</v>
      </c>
      <c r="J14" s="28" t="s">
        <v>30</v>
      </c>
      <c r="K14" s="29">
        <v>9</v>
      </c>
      <c r="L14" s="36"/>
      <c r="M14" s="36"/>
      <c r="N14" s="36"/>
      <c r="O14" s="30">
        <v>8</v>
      </c>
      <c r="P14" s="31">
        <f>ROUND(SUMPRODUCT(H14:O14,$H$10:$O$10)/100,1)</f>
        <v>8.3000000000000007</v>
      </c>
      <c r="Q14" s="32" t="str">
        <f t="shared" si="0"/>
        <v>B+</v>
      </c>
      <c r="R14" s="33" t="str">
        <f t="shared" si="1"/>
        <v>Khá</v>
      </c>
      <c r="S14" s="34" t="str">
        <f t="shared" si="2"/>
        <v/>
      </c>
      <c r="T14" s="35" t="s">
        <v>157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5" customHeight="1">
      <c r="B15" s="27">
        <v>5</v>
      </c>
      <c r="C15" s="110" t="s">
        <v>75</v>
      </c>
      <c r="D15" s="90" t="s">
        <v>76</v>
      </c>
      <c r="E15" s="91" t="s">
        <v>72</v>
      </c>
      <c r="F15" s="92" t="s">
        <v>77</v>
      </c>
      <c r="G15" s="110" t="s">
        <v>74</v>
      </c>
      <c r="H15" s="28">
        <v>0</v>
      </c>
      <c r="I15" s="28">
        <v>0</v>
      </c>
      <c r="J15" s="28" t="s">
        <v>30</v>
      </c>
      <c r="K15" s="29" t="s">
        <v>30</v>
      </c>
      <c r="L15" s="36"/>
      <c r="M15" s="36"/>
      <c r="N15" s="36"/>
      <c r="O15" s="30"/>
      <c r="P15" s="31">
        <f>ROUND(SUMPRODUCT(H15:O15,$H$10:$O$10)/100,1)</f>
        <v>0</v>
      </c>
      <c r="Q15" s="32" t="str">
        <f t="shared" si="0"/>
        <v>F</v>
      </c>
      <c r="R15" s="33" t="str">
        <f t="shared" si="1"/>
        <v>Kém</v>
      </c>
      <c r="S15" s="34" t="str">
        <f t="shared" si="2"/>
        <v>Không đủ ĐKDT</v>
      </c>
      <c r="T15" s="35" t="s">
        <v>157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5" customHeight="1">
      <c r="B16" s="27">
        <v>6</v>
      </c>
      <c r="C16" s="110" t="s">
        <v>78</v>
      </c>
      <c r="D16" s="90" t="s">
        <v>79</v>
      </c>
      <c r="E16" s="91" t="s">
        <v>72</v>
      </c>
      <c r="F16" s="92" t="s">
        <v>80</v>
      </c>
      <c r="G16" s="110" t="s">
        <v>81</v>
      </c>
      <c r="H16" s="28">
        <v>0</v>
      </c>
      <c r="I16" s="28">
        <v>0</v>
      </c>
      <c r="J16" s="28" t="s">
        <v>30</v>
      </c>
      <c r="K16" s="29" t="s">
        <v>30</v>
      </c>
      <c r="L16" s="36"/>
      <c r="M16" s="36"/>
      <c r="N16" s="36"/>
      <c r="O16" s="30"/>
      <c r="P16" s="31">
        <f>ROUND(SUMPRODUCT(H16:O16,$H$10:$O$10)/100,1)</f>
        <v>0</v>
      </c>
      <c r="Q16" s="32" t="str">
        <f t="shared" si="0"/>
        <v>F</v>
      </c>
      <c r="R16" s="33" t="str">
        <f t="shared" si="1"/>
        <v>Kém</v>
      </c>
      <c r="S16" s="34" t="str">
        <f t="shared" si="2"/>
        <v>Không đủ ĐKDT</v>
      </c>
      <c r="T16" s="35" t="s">
        <v>157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5" customHeight="1">
      <c r="B17" s="27">
        <v>7</v>
      </c>
      <c r="C17" s="110" t="s">
        <v>82</v>
      </c>
      <c r="D17" s="90" t="s">
        <v>83</v>
      </c>
      <c r="E17" s="91" t="s">
        <v>84</v>
      </c>
      <c r="F17" s="92" t="s">
        <v>85</v>
      </c>
      <c r="G17" s="110" t="s">
        <v>81</v>
      </c>
      <c r="H17" s="28">
        <v>9</v>
      </c>
      <c r="I17" s="28">
        <v>8.5</v>
      </c>
      <c r="J17" s="28" t="s">
        <v>30</v>
      </c>
      <c r="K17" s="29">
        <v>9</v>
      </c>
      <c r="L17" s="36"/>
      <c r="M17" s="36"/>
      <c r="N17" s="36"/>
      <c r="O17" s="30">
        <v>9</v>
      </c>
      <c r="P17" s="31">
        <f>ROUND(SUMPRODUCT(H17:O17,$H$10:$O$10)/100,1)</f>
        <v>9</v>
      </c>
      <c r="Q17" s="32" t="str">
        <f t="shared" si="0"/>
        <v>A+</v>
      </c>
      <c r="R17" s="33" t="str">
        <f t="shared" si="1"/>
        <v>Giỏi</v>
      </c>
      <c r="S17" s="34" t="str">
        <f t="shared" si="2"/>
        <v/>
      </c>
      <c r="T17" s="35" t="s">
        <v>157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5" customHeight="1">
      <c r="B18" s="27">
        <v>8</v>
      </c>
      <c r="C18" s="110" t="s">
        <v>86</v>
      </c>
      <c r="D18" s="90" t="s">
        <v>87</v>
      </c>
      <c r="E18" s="91" t="s">
        <v>88</v>
      </c>
      <c r="F18" s="92" t="s">
        <v>89</v>
      </c>
      <c r="G18" s="110" t="s">
        <v>69</v>
      </c>
      <c r="H18" s="28">
        <v>0</v>
      </c>
      <c r="I18" s="28">
        <v>0</v>
      </c>
      <c r="J18" s="28" t="s">
        <v>30</v>
      </c>
      <c r="K18" s="29" t="s">
        <v>30</v>
      </c>
      <c r="L18" s="36"/>
      <c r="M18" s="36"/>
      <c r="N18" s="36"/>
      <c r="O18" s="30"/>
      <c r="P18" s="31">
        <f>ROUND(SUMPRODUCT(H18:O18,$H$10:$O$10)/100,1)</f>
        <v>0</v>
      </c>
      <c r="Q18" s="32" t="str">
        <f t="shared" si="0"/>
        <v>F</v>
      </c>
      <c r="R18" s="33" t="str">
        <f t="shared" si="1"/>
        <v>Kém</v>
      </c>
      <c r="S18" s="34" t="str">
        <f t="shared" si="2"/>
        <v>Không đủ ĐKDT</v>
      </c>
      <c r="T18" s="35" t="s">
        <v>157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5" customHeight="1">
      <c r="B19" s="27">
        <v>9</v>
      </c>
      <c r="C19" s="110" t="s">
        <v>90</v>
      </c>
      <c r="D19" s="90" t="s">
        <v>91</v>
      </c>
      <c r="E19" s="91" t="s">
        <v>88</v>
      </c>
      <c r="F19" s="92" t="s">
        <v>92</v>
      </c>
      <c r="G19" s="110" t="s">
        <v>64</v>
      </c>
      <c r="H19" s="28">
        <v>8.5</v>
      </c>
      <c r="I19" s="28">
        <v>8</v>
      </c>
      <c r="J19" s="28" t="s">
        <v>30</v>
      </c>
      <c r="K19" s="29">
        <v>9</v>
      </c>
      <c r="L19" s="36"/>
      <c r="M19" s="36"/>
      <c r="N19" s="36"/>
      <c r="O19" s="30">
        <v>5</v>
      </c>
      <c r="P19" s="31">
        <f>ROUND(SUMPRODUCT(H19:O19,$H$10:$O$10)/100,1)</f>
        <v>6.5</v>
      </c>
      <c r="Q19" s="32" t="str">
        <f t="shared" si="0"/>
        <v>C+</v>
      </c>
      <c r="R19" s="33" t="str">
        <f t="shared" si="1"/>
        <v>Trung bình</v>
      </c>
      <c r="S19" s="34" t="str">
        <f t="shared" si="2"/>
        <v/>
      </c>
      <c r="T19" s="35" t="s">
        <v>157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5" customHeight="1">
      <c r="B20" s="27">
        <v>10</v>
      </c>
      <c r="C20" s="110" t="s">
        <v>93</v>
      </c>
      <c r="D20" s="90" t="s">
        <v>94</v>
      </c>
      <c r="E20" s="91" t="s">
        <v>95</v>
      </c>
      <c r="F20" s="92" t="s">
        <v>96</v>
      </c>
      <c r="G20" s="110" t="s">
        <v>64</v>
      </c>
      <c r="H20" s="28">
        <v>9.5</v>
      </c>
      <c r="I20" s="28">
        <v>8.5</v>
      </c>
      <c r="J20" s="28" t="s">
        <v>30</v>
      </c>
      <c r="K20" s="29">
        <v>9</v>
      </c>
      <c r="L20" s="36"/>
      <c r="M20" s="36"/>
      <c r="N20" s="36"/>
      <c r="O20" s="30">
        <v>9</v>
      </c>
      <c r="P20" s="31">
        <f>ROUND(SUMPRODUCT(H20:O20,$H$10:$O$10)/100,1)</f>
        <v>9</v>
      </c>
      <c r="Q20" s="32" t="str">
        <f t="shared" si="0"/>
        <v>A+</v>
      </c>
      <c r="R20" s="33" t="str">
        <f t="shared" si="1"/>
        <v>Giỏi</v>
      </c>
      <c r="S20" s="34" t="str">
        <f t="shared" si="2"/>
        <v/>
      </c>
      <c r="T20" s="35" t="s">
        <v>157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5" customHeight="1">
      <c r="B21" s="27">
        <v>11</v>
      </c>
      <c r="C21" s="110" t="s">
        <v>97</v>
      </c>
      <c r="D21" s="90" t="s">
        <v>98</v>
      </c>
      <c r="E21" s="91" t="s">
        <v>99</v>
      </c>
      <c r="F21" s="92" t="s">
        <v>100</v>
      </c>
      <c r="G21" s="110" t="s">
        <v>74</v>
      </c>
      <c r="H21" s="28">
        <v>8.5</v>
      </c>
      <c r="I21" s="28">
        <v>8</v>
      </c>
      <c r="J21" s="28" t="s">
        <v>30</v>
      </c>
      <c r="K21" s="29">
        <v>9</v>
      </c>
      <c r="L21" s="36"/>
      <c r="M21" s="36"/>
      <c r="N21" s="36"/>
      <c r="O21" s="30">
        <v>9</v>
      </c>
      <c r="P21" s="31">
        <f>ROUND(SUMPRODUCT(H21:O21,$H$10:$O$10)/100,1)</f>
        <v>8.9</v>
      </c>
      <c r="Q21" s="32" t="str">
        <f t="shared" si="0"/>
        <v>A</v>
      </c>
      <c r="R21" s="33" t="str">
        <f t="shared" si="1"/>
        <v>Giỏi</v>
      </c>
      <c r="S21" s="34" t="str">
        <f t="shared" si="2"/>
        <v/>
      </c>
      <c r="T21" s="35" t="s">
        <v>157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5" customHeight="1">
      <c r="B22" s="27">
        <v>12</v>
      </c>
      <c r="C22" s="110" t="s">
        <v>101</v>
      </c>
      <c r="D22" s="90" t="s">
        <v>102</v>
      </c>
      <c r="E22" s="91" t="s">
        <v>99</v>
      </c>
      <c r="F22" s="92" t="s">
        <v>103</v>
      </c>
      <c r="G22" s="110" t="s">
        <v>104</v>
      </c>
      <c r="H22" s="28">
        <v>10</v>
      </c>
      <c r="I22" s="28">
        <v>8.5</v>
      </c>
      <c r="J22" s="28" t="s">
        <v>30</v>
      </c>
      <c r="K22" s="29">
        <v>9</v>
      </c>
      <c r="L22" s="36"/>
      <c r="M22" s="36"/>
      <c r="N22" s="36"/>
      <c r="O22" s="30">
        <v>9</v>
      </c>
      <c r="P22" s="31">
        <f>ROUND(SUMPRODUCT(H22:O22,$H$10:$O$10)/100,1)</f>
        <v>9.1</v>
      </c>
      <c r="Q22" s="32" t="str">
        <f t="shared" si="0"/>
        <v>A+</v>
      </c>
      <c r="R22" s="33" t="str">
        <f t="shared" si="1"/>
        <v>Giỏi</v>
      </c>
      <c r="S22" s="34" t="str">
        <f t="shared" si="2"/>
        <v/>
      </c>
      <c r="T22" s="35" t="s">
        <v>157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5" customHeight="1">
      <c r="B23" s="27">
        <v>13</v>
      </c>
      <c r="C23" s="110" t="s">
        <v>105</v>
      </c>
      <c r="D23" s="90" t="s">
        <v>106</v>
      </c>
      <c r="E23" s="91" t="s">
        <v>99</v>
      </c>
      <c r="F23" s="92" t="s">
        <v>107</v>
      </c>
      <c r="G23" s="110" t="s">
        <v>69</v>
      </c>
      <c r="H23" s="28">
        <v>7.5</v>
      </c>
      <c r="I23" s="28">
        <v>8.5</v>
      </c>
      <c r="J23" s="28" t="s">
        <v>30</v>
      </c>
      <c r="K23" s="29">
        <v>9</v>
      </c>
      <c r="L23" s="36"/>
      <c r="M23" s="36"/>
      <c r="N23" s="36"/>
      <c r="O23" s="30">
        <v>8</v>
      </c>
      <c r="P23" s="31">
        <f>ROUND(SUMPRODUCT(H23:O23,$H$10:$O$10)/100,1)</f>
        <v>8.1999999999999993</v>
      </c>
      <c r="Q23" s="32" t="str">
        <f t="shared" si="0"/>
        <v>B+</v>
      </c>
      <c r="R23" s="33" t="str">
        <f t="shared" si="1"/>
        <v>Khá</v>
      </c>
      <c r="S23" s="34" t="str">
        <f t="shared" si="2"/>
        <v/>
      </c>
      <c r="T23" s="35" t="s">
        <v>157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5" customHeight="1">
      <c r="B24" s="27">
        <v>14</v>
      </c>
      <c r="C24" s="110" t="s">
        <v>108</v>
      </c>
      <c r="D24" s="90" t="s">
        <v>109</v>
      </c>
      <c r="E24" s="91" t="s">
        <v>110</v>
      </c>
      <c r="F24" s="92" t="s">
        <v>111</v>
      </c>
      <c r="G24" s="110" t="s">
        <v>59</v>
      </c>
      <c r="H24" s="28">
        <v>10</v>
      </c>
      <c r="I24" s="28">
        <v>8.5</v>
      </c>
      <c r="J24" s="28" t="s">
        <v>30</v>
      </c>
      <c r="K24" s="29">
        <v>9</v>
      </c>
      <c r="L24" s="36"/>
      <c r="M24" s="36"/>
      <c r="N24" s="36"/>
      <c r="O24" s="30">
        <v>9</v>
      </c>
      <c r="P24" s="31">
        <f>ROUND(SUMPRODUCT(H24:O24,$H$10:$O$10)/100,1)</f>
        <v>9.1</v>
      </c>
      <c r="Q24" s="32" t="str">
        <f t="shared" si="0"/>
        <v>A+</v>
      </c>
      <c r="R24" s="33" t="str">
        <f t="shared" si="1"/>
        <v>Giỏi</v>
      </c>
      <c r="S24" s="34" t="str">
        <f t="shared" si="2"/>
        <v/>
      </c>
      <c r="T24" s="35" t="s">
        <v>157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5" customHeight="1">
      <c r="B25" s="27">
        <v>15</v>
      </c>
      <c r="C25" s="110" t="s">
        <v>112</v>
      </c>
      <c r="D25" s="90" t="s">
        <v>113</v>
      </c>
      <c r="E25" s="91" t="s">
        <v>114</v>
      </c>
      <c r="F25" s="92" t="s">
        <v>115</v>
      </c>
      <c r="G25" s="110" t="s">
        <v>59</v>
      </c>
      <c r="H25" s="28">
        <v>8.5</v>
      </c>
      <c r="I25" s="28">
        <v>8.5</v>
      </c>
      <c r="J25" s="28" t="s">
        <v>30</v>
      </c>
      <c r="K25" s="29">
        <v>9</v>
      </c>
      <c r="L25" s="36"/>
      <c r="M25" s="36"/>
      <c r="N25" s="36"/>
      <c r="O25" s="30">
        <v>9</v>
      </c>
      <c r="P25" s="31">
        <f>ROUND(SUMPRODUCT(H25:O25,$H$10:$O$10)/100,1)</f>
        <v>8.9</v>
      </c>
      <c r="Q25" s="32" t="str">
        <f t="shared" si="0"/>
        <v>A</v>
      </c>
      <c r="R25" s="33" t="str">
        <f t="shared" si="1"/>
        <v>Giỏi</v>
      </c>
      <c r="S25" s="34" t="str">
        <f t="shared" si="2"/>
        <v/>
      </c>
      <c r="T25" s="35" t="s">
        <v>157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5" customHeight="1">
      <c r="B26" s="27">
        <v>16</v>
      </c>
      <c r="C26" s="110" t="s">
        <v>116</v>
      </c>
      <c r="D26" s="90" t="s">
        <v>94</v>
      </c>
      <c r="E26" s="91" t="s">
        <v>117</v>
      </c>
      <c r="F26" s="92" t="s">
        <v>118</v>
      </c>
      <c r="G26" s="110" t="s">
        <v>81</v>
      </c>
      <c r="H26" s="28">
        <v>9</v>
      </c>
      <c r="I26" s="28">
        <v>8</v>
      </c>
      <c r="J26" s="28" t="s">
        <v>30</v>
      </c>
      <c r="K26" s="29">
        <v>9</v>
      </c>
      <c r="L26" s="36"/>
      <c r="M26" s="36"/>
      <c r="N26" s="36"/>
      <c r="O26" s="30">
        <v>8</v>
      </c>
      <c r="P26" s="31">
        <f>ROUND(SUMPRODUCT(H26:O26,$H$10:$O$10)/100,1)</f>
        <v>8.3000000000000007</v>
      </c>
      <c r="Q26" s="32" t="str">
        <f t="shared" si="0"/>
        <v>B+</v>
      </c>
      <c r="R26" s="33" t="str">
        <f t="shared" si="1"/>
        <v>Khá</v>
      </c>
      <c r="S26" s="34" t="str">
        <f t="shared" si="2"/>
        <v/>
      </c>
      <c r="T26" s="35" t="s">
        <v>157</v>
      </c>
      <c r="U26" s="3"/>
      <c r="V26" s="26"/>
      <c r="W26" s="73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5" customHeight="1">
      <c r="B27" s="27">
        <v>17</v>
      </c>
      <c r="C27" s="110" t="s">
        <v>119</v>
      </c>
      <c r="D27" s="90" t="s">
        <v>120</v>
      </c>
      <c r="E27" s="91" t="s">
        <v>117</v>
      </c>
      <c r="F27" s="92" t="s">
        <v>121</v>
      </c>
      <c r="G27" s="110" t="s">
        <v>59</v>
      </c>
      <c r="H27" s="28">
        <v>7</v>
      </c>
      <c r="I27" s="28">
        <v>8.5</v>
      </c>
      <c r="J27" s="28" t="s">
        <v>30</v>
      </c>
      <c r="K27" s="29">
        <v>9</v>
      </c>
      <c r="L27" s="36"/>
      <c r="M27" s="36"/>
      <c r="N27" s="36"/>
      <c r="O27" s="30">
        <v>9</v>
      </c>
      <c r="P27" s="31">
        <f>ROUND(SUMPRODUCT(H27:O27,$H$10:$O$10)/100,1)</f>
        <v>8.8000000000000007</v>
      </c>
      <c r="Q27" s="32" t="str">
        <f t="shared" si="0"/>
        <v>A</v>
      </c>
      <c r="R27" s="33" t="str">
        <f t="shared" si="1"/>
        <v>Giỏi</v>
      </c>
      <c r="S27" s="34" t="str">
        <f t="shared" si="2"/>
        <v/>
      </c>
      <c r="T27" s="35" t="s">
        <v>157</v>
      </c>
      <c r="U27" s="3"/>
      <c r="V27" s="26"/>
      <c r="W27" s="73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5" customHeight="1">
      <c r="B28" s="27">
        <v>18</v>
      </c>
      <c r="C28" s="110" t="s">
        <v>122</v>
      </c>
      <c r="D28" s="90" t="s">
        <v>123</v>
      </c>
      <c r="E28" s="91" t="s">
        <v>124</v>
      </c>
      <c r="F28" s="92" t="s">
        <v>125</v>
      </c>
      <c r="G28" s="110" t="s">
        <v>59</v>
      </c>
      <c r="H28" s="28">
        <v>8.5</v>
      </c>
      <c r="I28" s="28">
        <v>8.5</v>
      </c>
      <c r="J28" s="28" t="s">
        <v>30</v>
      </c>
      <c r="K28" s="29">
        <v>9</v>
      </c>
      <c r="L28" s="36"/>
      <c r="M28" s="36"/>
      <c r="N28" s="36"/>
      <c r="O28" s="30">
        <v>8.5</v>
      </c>
      <c r="P28" s="31">
        <f>ROUND(SUMPRODUCT(H28:O28,$H$10:$O$10)/100,1)</f>
        <v>8.6</v>
      </c>
      <c r="Q28" s="32" t="str">
        <f t="shared" si="0"/>
        <v>A</v>
      </c>
      <c r="R28" s="33" t="str">
        <f t="shared" si="1"/>
        <v>Giỏi</v>
      </c>
      <c r="S28" s="34" t="str">
        <f t="shared" si="2"/>
        <v/>
      </c>
      <c r="T28" s="35" t="s">
        <v>157</v>
      </c>
      <c r="U28" s="3"/>
      <c r="V28" s="26"/>
      <c r="W28" s="73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5" customHeight="1">
      <c r="B29" s="27">
        <v>19</v>
      </c>
      <c r="C29" s="110" t="s">
        <v>126</v>
      </c>
      <c r="D29" s="90" t="s">
        <v>127</v>
      </c>
      <c r="E29" s="91" t="s">
        <v>128</v>
      </c>
      <c r="F29" s="92" t="s">
        <v>129</v>
      </c>
      <c r="G29" s="110" t="s">
        <v>64</v>
      </c>
      <c r="H29" s="28">
        <v>8.5</v>
      </c>
      <c r="I29" s="28">
        <v>8</v>
      </c>
      <c r="J29" s="28" t="s">
        <v>30</v>
      </c>
      <c r="K29" s="29">
        <v>9</v>
      </c>
      <c r="L29" s="36"/>
      <c r="M29" s="36"/>
      <c r="N29" s="36"/>
      <c r="O29" s="30">
        <v>9</v>
      </c>
      <c r="P29" s="31">
        <f>ROUND(SUMPRODUCT(H29:O29,$H$10:$O$10)/100,1)</f>
        <v>8.9</v>
      </c>
      <c r="Q29" s="32" t="str">
        <f t="shared" si="0"/>
        <v>A</v>
      </c>
      <c r="R29" s="33" t="str">
        <f t="shared" si="1"/>
        <v>Giỏi</v>
      </c>
      <c r="S29" s="34" t="str">
        <f t="shared" si="2"/>
        <v/>
      </c>
      <c r="T29" s="35" t="s">
        <v>157</v>
      </c>
      <c r="U29" s="3"/>
      <c r="V29" s="26"/>
      <c r="W29" s="73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5" customHeight="1">
      <c r="B30" s="27">
        <v>20</v>
      </c>
      <c r="C30" s="110" t="s">
        <v>130</v>
      </c>
      <c r="D30" s="90" t="s">
        <v>66</v>
      </c>
      <c r="E30" s="91" t="s">
        <v>131</v>
      </c>
      <c r="F30" s="92" t="s">
        <v>132</v>
      </c>
      <c r="G30" s="110" t="s">
        <v>64</v>
      </c>
      <c r="H30" s="28">
        <v>0</v>
      </c>
      <c r="I30" s="28">
        <v>0</v>
      </c>
      <c r="J30" s="28" t="s">
        <v>30</v>
      </c>
      <c r="K30" s="29" t="s">
        <v>30</v>
      </c>
      <c r="L30" s="36"/>
      <c r="M30" s="36"/>
      <c r="N30" s="36"/>
      <c r="O30" s="30"/>
      <c r="P30" s="31">
        <f>ROUND(SUMPRODUCT(H30:O30,$H$10:$O$10)/100,1)</f>
        <v>0</v>
      </c>
      <c r="Q30" s="32" t="str">
        <f t="shared" si="0"/>
        <v>F</v>
      </c>
      <c r="R30" s="33" t="str">
        <f t="shared" si="1"/>
        <v>Kém</v>
      </c>
      <c r="S30" s="34" t="str">
        <f t="shared" si="2"/>
        <v>Không đủ ĐKDT</v>
      </c>
      <c r="T30" s="35" t="s">
        <v>157</v>
      </c>
      <c r="U30" s="3"/>
      <c r="V30" s="26"/>
      <c r="W30" s="73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5" customHeight="1">
      <c r="B31" s="27">
        <v>21</v>
      </c>
      <c r="C31" s="110" t="s">
        <v>133</v>
      </c>
      <c r="D31" s="90" t="s">
        <v>134</v>
      </c>
      <c r="E31" s="91" t="s">
        <v>131</v>
      </c>
      <c r="F31" s="92" t="s">
        <v>135</v>
      </c>
      <c r="G31" s="110" t="s">
        <v>136</v>
      </c>
      <c r="H31" s="28">
        <v>10</v>
      </c>
      <c r="I31" s="28">
        <v>9</v>
      </c>
      <c r="J31" s="28" t="s">
        <v>30</v>
      </c>
      <c r="K31" s="29">
        <v>9.5</v>
      </c>
      <c r="L31" s="36"/>
      <c r="M31" s="36"/>
      <c r="N31" s="36"/>
      <c r="O31" s="30">
        <v>9.5</v>
      </c>
      <c r="P31" s="31">
        <f>ROUND(SUMPRODUCT(H31:O31,$H$10:$O$10)/100,1)</f>
        <v>9.5</v>
      </c>
      <c r="Q31" s="32" t="str">
        <f t="shared" si="0"/>
        <v>A+</v>
      </c>
      <c r="R31" s="33" t="str">
        <f t="shared" si="1"/>
        <v>Giỏi</v>
      </c>
      <c r="S31" s="34" t="str">
        <f t="shared" si="2"/>
        <v/>
      </c>
      <c r="T31" s="35" t="s">
        <v>157</v>
      </c>
      <c r="U31" s="3"/>
      <c r="V31" s="26"/>
      <c r="W31" s="73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5" customHeight="1">
      <c r="B32" s="27">
        <v>22</v>
      </c>
      <c r="C32" s="110" t="s">
        <v>137</v>
      </c>
      <c r="D32" s="90" t="s">
        <v>138</v>
      </c>
      <c r="E32" s="91" t="s">
        <v>139</v>
      </c>
      <c r="F32" s="92" t="s">
        <v>140</v>
      </c>
      <c r="G32" s="110" t="s">
        <v>69</v>
      </c>
      <c r="H32" s="28">
        <v>0</v>
      </c>
      <c r="I32" s="28">
        <v>0</v>
      </c>
      <c r="J32" s="28" t="s">
        <v>30</v>
      </c>
      <c r="K32" s="29" t="s">
        <v>30</v>
      </c>
      <c r="L32" s="36"/>
      <c r="M32" s="36"/>
      <c r="N32" s="36"/>
      <c r="O32" s="30"/>
      <c r="P32" s="31">
        <f>ROUND(SUMPRODUCT(H32:O32,$H$10:$O$10)/100,1)</f>
        <v>0</v>
      </c>
      <c r="Q32" s="32" t="str">
        <f t="shared" si="0"/>
        <v>F</v>
      </c>
      <c r="R32" s="33" t="str">
        <f t="shared" si="1"/>
        <v>Kém</v>
      </c>
      <c r="S32" s="34" t="str">
        <f t="shared" si="2"/>
        <v>Không đủ ĐKDT</v>
      </c>
      <c r="T32" s="35" t="s">
        <v>157</v>
      </c>
      <c r="U32" s="3"/>
      <c r="V32" s="26"/>
      <c r="W32" s="73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ht="15" customHeight="1">
      <c r="B33" s="27">
        <v>23</v>
      </c>
      <c r="C33" s="110" t="s">
        <v>141</v>
      </c>
      <c r="D33" s="90" t="s">
        <v>94</v>
      </c>
      <c r="E33" s="91" t="s">
        <v>142</v>
      </c>
      <c r="F33" s="92" t="s">
        <v>143</v>
      </c>
      <c r="G33" s="110" t="s">
        <v>64</v>
      </c>
      <c r="H33" s="28">
        <v>7.5</v>
      </c>
      <c r="I33" s="28">
        <v>8</v>
      </c>
      <c r="J33" s="28" t="s">
        <v>30</v>
      </c>
      <c r="K33" s="29">
        <v>8.5</v>
      </c>
      <c r="L33" s="36"/>
      <c r="M33" s="36"/>
      <c r="N33" s="36"/>
      <c r="O33" s="30">
        <v>9</v>
      </c>
      <c r="P33" s="31">
        <f>ROUND(SUMPRODUCT(H33:O33,$H$10:$O$10)/100,1)</f>
        <v>8.6999999999999993</v>
      </c>
      <c r="Q33" s="32" t="str">
        <f t="shared" si="0"/>
        <v>A</v>
      </c>
      <c r="R33" s="33" t="str">
        <f t="shared" si="1"/>
        <v>Giỏi</v>
      </c>
      <c r="S33" s="34" t="str">
        <f t="shared" si="2"/>
        <v/>
      </c>
      <c r="T33" s="35" t="s">
        <v>157</v>
      </c>
      <c r="U33" s="3"/>
      <c r="V33" s="26"/>
      <c r="W33" s="73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ht="15" customHeight="1">
      <c r="B34" s="27">
        <v>24</v>
      </c>
      <c r="C34" s="110" t="s">
        <v>144</v>
      </c>
      <c r="D34" s="90" t="s">
        <v>79</v>
      </c>
      <c r="E34" s="91" t="s">
        <v>142</v>
      </c>
      <c r="F34" s="92" t="s">
        <v>145</v>
      </c>
      <c r="G34" s="110" t="s">
        <v>69</v>
      </c>
      <c r="H34" s="28">
        <v>10</v>
      </c>
      <c r="I34" s="28">
        <v>8</v>
      </c>
      <c r="J34" s="28" t="s">
        <v>30</v>
      </c>
      <c r="K34" s="29">
        <v>8</v>
      </c>
      <c r="L34" s="36"/>
      <c r="M34" s="36"/>
      <c r="N34" s="36"/>
      <c r="O34" s="30">
        <v>7.5</v>
      </c>
      <c r="P34" s="31">
        <f>ROUND(SUMPRODUCT(H34:O34,$H$10:$O$10)/100,1)</f>
        <v>7.9</v>
      </c>
      <c r="Q34" s="32" t="str">
        <f t="shared" si="0"/>
        <v>B</v>
      </c>
      <c r="R34" s="33" t="str">
        <f t="shared" si="1"/>
        <v>Khá</v>
      </c>
      <c r="S34" s="34" t="str">
        <f t="shared" si="2"/>
        <v/>
      </c>
      <c r="T34" s="35" t="s">
        <v>157</v>
      </c>
      <c r="U34" s="3"/>
      <c r="V34" s="26"/>
      <c r="W34" s="73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ht="15" customHeight="1">
      <c r="B35" s="27">
        <v>25</v>
      </c>
      <c r="C35" s="110" t="s">
        <v>146</v>
      </c>
      <c r="D35" s="90" t="s">
        <v>147</v>
      </c>
      <c r="E35" s="91" t="s">
        <v>148</v>
      </c>
      <c r="F35" s="92" t="s">
        <v>149</v>
      </c>
      <c r="G35" s="110" t="s">
        <v>59</v>
      </c>
      <c r="H35" s="28">
        <v>8</v>
      </c>
      <c r="I35" s="28">
        <v>8.5</v>
      </c>
      <c r="J35" s="28" t="s">
        <v>30</v>
      </c>
      <c r="K35" s="29">
        <v>9</v>
      </c>
      <c r="L35" s="36"/>
      <c r="M35" s="36"/>
      <c r="N35" s="36"/>
      <c r="O35" s="30">
        <v>9</v>
      </c>
      <c r="P35" s="31">
        <f>ROUND(SUMPRODUCT(H35:O35,$H$10:$O$10)/100,1)</f>
        <v>8.9</v>
      </c>
      <c r="Q35" s="32" t="str">
        <f t="shared" si="0"/>
        <v>A</v>
      </c>
      <c r="R35" s="33" t="str">
        <f t="shared" si="1"/>
        <v>Giỏi</v>
      </c>
      <c r="S35" s="34" t="str">
        <f t="shared" si="2"/>
        <v/>
      </c>
      <c r="T35" s="35" t="s">
        <v>157</v>
      </c>
      <c r="U35" s="3"/>
      <c r="V35" s="26"/>
      <c r="W35" s="73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ht="15" customHeight="1">
      <c r="B36" s="93">
        <v>26</v>
      </c>
      <c r="C36" s="111" t="s">
        <v>150</v>
      </c>
      <c r="D36" s="95" t="s">
        <v>151</v>
      </c>
      <c r="E36" s="96" t="s">
        <v>152</v>
      </c>
      <c r="F36" s="97" t="s">
        <v>153</v>
      </c>
      <c r="G36" s="111" t="s">
        <v>154</v>
      </c>
      <c r="H36" s="98">
        <v>8.5</v>
      </c>
      <c r="I36" s="98">
        <v>8.5</v>
      </c>
      <c r="J36" s="98" t="s">
        <v>30</v>
      </c>
      <c r="K36" s="99">
        <v>8.5</v>
      </c>
      <c r="L36" s="100"/>
      <c r="M36" s="100"/>
      <c r="N36" s="100"/>
      <c r="O36" s="102">
        <v>9</v>
      </c>
      <c r="P36" s="103">
        <f>ROUND(SUMPRODUCT(H36:O36,$H$10:$O$10)/100,1)</f>
        <v>8.8000000000000007</v>
      </c>
      <c r="Q36" s="104" t="str">
        <f t="shared" si="0"/>
        <v>A</v>
      </c>
      <c r="R36" s="105" t="str">
        <f t="shared" si="1"/>
        <v>Giỏi</v>
      </c>
      <c r="S36" s="106" t="str">
        <f t="shared" si="2"/>
        <v/>
      </c>
      <c r="T36" s="107" t="s">
        <v>157</v>
      </c>
      <c r="U36" s="3"/>
      <c r="V36" s="26"/>
      <c r="W36" s="73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ht="9" hidden="1" customHeight="1">
      <c r="A37" s="2"/>
      <c r="B37" s="37"/>
      <c r="C37" s="38"/>
      <c r="D37" s="38"/>
      <c r="E37" s="39"/>
      <c r="F37" s="39"/>
      <c r="G37" s="39"/>
      <c r="H37" s="40"/>
      <c r="I37" s="41"/>
      <c r="J37" s="41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3"/>
    </row>
    <row r="38" spans="1:38" ht="16.5">
      <c r="A38" s="2"/>
      <c r="B38" s="163" t="s">
        <v>31</v>
      </c>
      <c r="C38" s="163"/>
      <c r="D38" s="38"/>
      <c r="E38" s="39"/>
      <c r="F38" s="39"/>
      <c r="G38" s="39"/>
      <c r="H38" s="40"/>
      <c r="I38" s="41"/>
      <c r="J38" s="41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3"/>
    </row>
    <row r="39" spans="1:38" ht="16.5" hidden="1" customHeight="1">
      <c r="A39" s="2"/>
      <c r="B39" s="43" t="s">
        <v>32</v>
      </c>
      <c r="C39" s="43"/>
      <c r="D39" s="44">
        <f>+$Z$9</f>
        <v>26</v>
      </c>
      <c r="E39" s="45" t="s">
        <v>33</v>
      </c>
      <c r="F39" s="134" t="s">
        <v>34</v>
      </c>
      <c r="G39" s="134"/>
      <c r="H39" s="134"/>
      <c r="I39" s="134"/>
      <c r="J39" s="134"/>
      <c r="K39" s="134"/>
      <c r="L39" s="134"/>
      <c r="M39" s="134"/>
      <c r="N39" s="134"/>
      <c r="O39" s="46">
        <f>$Z$9 -COUNTIF($S$10:$S$226,"Vắng") -COUNTIF($S$10:$S$226,"Vắng có phép") - COUNTIF($S$10:$S$226,"Đình chỉ thi") - COUNTIF($S$10:$S$226,"Không đủ ĐKDT")</f>
        <v>26</v>
      </c>
      <c r="P39" s="46"/>
      <c r="Q39" s="46"/>
      <c r="R39" s="47"/>
      <c r="S39" s="48" t="s">
        <v>33</v>
      </c>
      <c r="T39" s="47"/>
      <c r="U39" s="3"/>
    </row>
    <row r="40" spans="1:38" ht="16.5" hidden="1" customHeight="1">
      <c r="A40" s="2"/>
      <c r="B40" s="43" t="s">
        <v>35</v>
      </c>
      <c r="C40" s="43"/>
      <c r="D40" s="44">
        <f>+$AK$9</f>
        <v>19</v>
      </c>
      <c r="E40" s="45" t="s">
        <v>33</v>
      </c>
      <c r="F40" s="134" t="s">
        <v>36</v>
      </c>
      <c r="G40" s="134"/>
      <c r="H40" s="134"/>
      <c r="I40" s="134"/>
      <c r="J40" s="134"/>
      <c r="K40" s="134"/>
      <c r="L40" s="134"/>
      <c r="M40" s="134"/>
      <c r="N40" s="134"/>
      <c r="O40" s="49">
        <f>COUNTIF($S$10:$S$102,"Vắng")</f>
        <v>0</v>
      </c>
      <c r="P40" s="49"/>
      <c r="Q40" s="49"/>
      <c r="R40" s="50"/>
      <c r="S40" s="48" t="s">
        <v>33</v>
      </c>
      <c r="T40" s="50"/>
      <c r="U40" s="3"/>
    </row>
    <row r="41" spans="1:38" ht="16.5" hidden="1" customHeight="1">
      <c r="A41" s="2"/>
      <c r="B41" s="43" t="s">
        <v>50</v>
      </c>
      <c r="C41" s="43"/>
      <c r="D41" s="59">
        <f>COUNTIF(W11:W36,"Học lại")</f>
        <v>7</v>
      </c>
      <c r="E41" s="45" t="s">
        <v>33</v>
      </c>
      <c r="F41" s="134" t="s">
        <v>51</v>
      </c>
      <c r="G41" s="134"/>
      <c r="H41" s="134"/>
      <c r="I41" s="134"/>
      <c r="J41" s="134"/>
      <c r="K41" s="134"/>
      <c r="L41" s="134"/>
      <c r="M41" s="134"/>
      <c r="N41" s="134"/>
      <c r="O41" s="46">
        <f>COUNTIF($S$10:$S$102,"Vắng có phép")</f>
        <v>0</v>
      </c>
      <c r="P41" s="46"/>
      <c r="Q41" s="46"/>
      <c r="R41" s="47"/>
      <c r="S41" s="48" t="s">
        <v>33</v>
      </c>
      <c r="T41" s="47"/>
      <c r="U41" s="3"/>
    </row>
    <row r="42" spans="1:38" ht="3" hidden="1" customHeight="1">
      <c r="A42" s="2"/>
      <c r="B42" s="37"/>
      <c r="C42" s="38"/>
      <c r="D42" s="38"/>
      <c r="E42" s="39"/>
      <c r="F42" s="39"/>
      <c r="G42" s="39"/>
      <c r="H42" s="40"/>
      <c r="I42" s="41"/>
      <c r="J42" s="41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3"/>
    </row>
    <row r="43" spans="1:38" hidden="1">
      <c r="B43" s="80" t="s">
        <v>52</v>
      </c>
      <c r="C43" s="80"/>
      <c r="D43" s="81">
        <f>COUNTIF(W11:W36,"Thi lại")</f>
        <v>0</v>
      </c>
      <c r="E43" s="82" t="s">
        <v>33</v>
      </c>
      <c r="F43" s="3"/>
      <c r="G43" s="3"/>
      <c r="H43" s="3"/>
      <c r="I43" s="3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3"/>
    </row>
    <row r="44" spans="1:38" ht="24.75" hidden="1" customHeight="1">
      <c r="B44" s="80"/>
      <c r="C44" s="80"/>
      <c r="D44" s="81"/>
      <c r="E44" s="82"/>
      <c r="F44" s="3"/>
      <c r="G44" s="3"/>
      <c r="H44" s="3"/>
      <c r="I44" s="3"/>
      <c r="J44" s="165" t="s">
        <v>271</v>
      </c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3"/>
    </row>
    <row r="45" spans="1:38" hidden="1">
      <c r="A45" s="51"/>
      <c r="B45" s="157" t="s">
        <v>37</v>
      </c>
      <c r="C45" s="157"/>
      <c r="D45" s="157"/>
      <c r="E45" s="157"/>
      <c r="F45" s="157"/>
      <c r="G45" s="157"/>
      <c r="H45" s="157"/>
      <c r="I45" s="52"/>
      <c r="J45" s="166" t="s">
        <v>38</v>
      </c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3"/>
    </row>
    <row r="46" spans="1:38" ht="4.5" hidden="1" customHeight="1">
      <c r="A46" s="2"/>
      <c r="B46" s="37"/>
      <c r="C46" s="53"/>
      <c r="D46" s="53"/>
      <c r="E46" s="54"/>
      <c r="F46" s="54"/>
      <c r="G46" s="54"/>
      <c r="H46" s="55"/>
      <c r="I46" s="56"/>
      <c r="J46" s="56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38" s="2" customFormat="1" hidden="1">
      <c r="B47" s="157" t="s">
        <v>39</v>
      </c>
      <c r="C47" s="157"/>
      <c r="D47" s="158" t="s">
        <v>40</v>
      </c>
      <c r="E47" s="158"/>
      <c r="F47" s="158"/>
      <c r="G47" s="158"/>
      <c r="H47" s="158"/>
      <c r="I47" s="56"/>
      <c r="J47" s="56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3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 hidden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s="2" customFormat="1" hidden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 hidden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s="2" customFormat="1" ht="9.75" hidden="1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s="2" customFormat="1" ht="3.75" hidden="1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s="2" customFormat="1" ht="18" hidden="1" customHeight="1">
      <c r="A53" s="1"/>
      <c r="B53" s="168" t="s">
        <v>265</v>
      </c>
      <c r="C53" s="168"/>
      <c r="D53" s="168" t="s">
        <v>266</v>
      </c>
      <c r="E53" s="168"/>
      <c r="F53" s="168"/>
      <c r="G53" s="168"/>
      <c r="H53" s="168"/>
      <c r="I53" s="168"/>
      <c r="J53" s="168" t="s">
        <v>41</v>
      </c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3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s="2" customFormat="1" ht="4.5" hidden="1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s="2" customFormat="1" ht="36.75" hidden="1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s="2" customFormat="1" ht="21.75" hidden="1" customHeight="1">
      <c r="A56" s="1"/>
      <c r="B56" s="157" t="s">
        <v>42</v>
      </c>
      <c r="C56" s="157"/>
      <c r="D56" s="157"/>
      <c r="E56" s="157"/>
      <c r="F56" s="157"/>
      <c r="G56" s="157"/>
      <c r="H56" s="157"/>
      <c r="I56" s="52"/>
      <c r="J56" s="166" t="s">
        <v>38</v>
      </c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3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s="2" customFormat="1" hidden="1">
      <c r="A57" s="1"/>
      <c r="B57" s="37"/>
      <c r="C57" s="53"/>
      <c r="D57" s="53"/>
      <c r="E57" s="54"/>
      <c r="F57" s="54"/>
      <c r="G57" s="54"/>
      <c r="H57" s="55"/>
      <c r="I57" s="56"/>
      <c r="J57" s="56"/>
      <c r="K57" s="3"/>
      <c r="L57" s="3"/>
      <c r="M57" s="3"/>
      <c r="N57" s="3"/>
      <c r="O57" s="3"/>
      <c r="P57" s="3"/>
      <c r="Q57" s="3"/>
      <c r="R57" s="3"/>
      <c r="S57" s="3"/>
      <c r="T57" s="3"/>
      <c r="U57" s="1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1:38" s="2" customFormat="1" hidden="1">
      <c r="A58" s="1"/>
      <c r="B58" s="157" t="s">
        <v>39</v>
      </c>
      <c r="C58" s="157"/>
      <c r="D58" s="158" t="s">
        <v>40</v>
      </c>
      <c r="E58" s="158"/>
      <c r="F58" s="158"/>
      <c r="G58" s="158"/>
      <c r="H58" s="158"/>
      <c r="I58" s="56"/>
      <c r="J58" s="56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1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1:38" s="2" customFormat="1" hidden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1:38" hidden="1"/>
    <row r="61" spans="1:38" hidden="1"/>
    <row r="62" spans="1:38" hidden="1"/>
    <row r="63" spans="1:38" hidden="1">
      <c r="B63" s="167"/>
      <c r="C63" s="167"/>
      <c r="D63" s="167"/>
      <c r="E63" s="167"/>
      <c r="F63" s="167"/>
      <c r="G63" s="167"/>
      <c r="H63" s="167"/>
      <c r="I63" s="167"/>
      <c r="J63" s="167" t="s">
        <v>41</v>
      </c>
      <c r="K63" s="167"/>
      <c r="L63" s="167"/>
      <c r="M63" s="167"/>
      <c r="N63" s="167"/>
      <c r="O63" s="167"/>
      <c r="P63" s="167"/>
      <c r="Q63" s="167"/>
      <c r="R63" s="167"/>
      <c r="S63" s="167"/>
      <c r="T63" s="167"/>
    </row>
  </sheetData>
  <sheetProtection formatCells="0" formatColumns="0" formatRows="0" insertColumns="0" insertRows="0" insertHyperlinks="0" deleteColumns="0" deleteRows="0" sort="0" autoFilter="0" pivotTables="0"/>
  <sortState ref="B11:U36">
    <sortCondition ref="B11:B36"/>
  </sortState>
  <mergeCells count="59">
    <mergeCell ref="B45:H45"/>
    <mergeCell ref="J45:T45"/>
    <mergeCell ref="F41:N41"/>
    <mergeCell ref="B63:C63"/>
    <mergeCell ref="D63:I63"/>
    <mergeCell ref="J63:T63"/>
    <mergeCell ref="B53:C53"/>
    <mergeCell ref="D53:I53"/>
    <mergeCell ref="J53:T53"/>
    <mergeCell ref="B56:H56"/>
    <mergeCell ref="J56:T56"/>
    <mergeCell ref="B58:C58"/>
    <mergeCell ref="D58:H58"/>
    <mergeCell ref="J44:T44"/>
    <mergeCell ref="AA5:AD7"/>
    <mergeCell ref="B47:C47"/>
    <mergeCell ref="D47:H47"/>
    <mergeCell ref="R8:R9"/>
    <mergeCell ref="S8:S10"/>
    <mergeCell ref="T8:T10"/>
    <mergeCell ref="B10:G10"/>
    <mergeCell ref="B38:C38"/>
    <mergeCell ref="M8:M9"/>
    <mergeCell ref="N8:N9"/>
    <mergeCell ref="O8:O9"/>
    <mergeCell ref="P8:P10"/>
    <mergeCell ref="Q8:Q9"/>
    <mergeCell ref="G8:G9"/>
    <mergeCell ref="J43:T4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39:N39"/>
    <mergeCell ref="F40:N40"/>
    <mergeCell ref="L8:L9"/>
    <mergeCell ref="H8:H9"/>
    <mergeCell ref="D5:N5"/>
    <mergeCell ref="G6:N6"/>
  </mergeCells>
  <conditionalFormatting sqref="H11:O36">
    <cfRule type="cellIs" dxfId="25" priority="15" operator="greaterThan">
      <formula>10</formula>
    </cfRule>
  </conditionalFormatting>
  <conditionalFormatting sqref="C1:C1048576">
    <cfRule type="duplicateValues" dxfId="24" priority="6"/>
  </conditionalFormatting>
  <conditionalFormatting sqref="C11:C36">
    <cfRule type="duplicateValues" dxfId="23" priority="5" stopIfTrue="1"/>
  </conditionalFormatting>
  <conditionalFormatting sqref="H11:K36">
    <cfRule type="cellIs" dxfId="22" priority="2" stopIfTrue="1" operator="greaterThan">
      <formula>10</formula>
    </cfRule>
    <cfRule type="cellIs" dxfId="21" priority="3" stopIfTrue="1" operator="greaterThan">
      <formula>10</formula>
    </cfRule>
    <cfRule type="cellIs" dxfId="20" priority="4" stopIfTrue="1" operator="greaterThan">
      <formula>10</formula>
    </cfRule>
  </conditionalFormatting>
  <conditionalFormatting sqref="C53">
    <cfRule type="duplicateValues" dxfId="19" priority="1"/>
  </conditionalFormatting>
  <dataValidations count="1">
    <dataValidation allowBlank="1" showInputMessage="1" showErrorMessage="1" errorTitle="Không xóa dữ liệu" error="Không xóa dữ liệu" prompt="Không xóa dữ liệu" sqref="X3:AL9 W11:W36 D41"/>
  </dataValidations>
  <pageMargins left="0.25" right="0.25" top="0" bottom="0" header="0" footer="0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56"/>
  <sheetViews>
    <sheetView topLeftCell="A23" workbookViewId="0">
      <selection activeCell="A29" sqref="A29:XFD56"/>
    </sheetView>
  </sheetViews>
  <sheetFormatPr defaultColWidth="9" defaultRowHeight="15.75"/>
  <cols>
    <col min="1" max="1" width="0.625" style="1" customWidth="1"/>
    <col min="2" max="2" width="4" style="1" customWidth="1"/>
    <col min="3" max="3" width="12.25" style="1" customWidth="1"/>
    <col min="4" max="4" width="15.625" style="1" customWidth="1"/>
    <col min="5" max="5" width="6.75" style="1" customWidth="1"/>
    <col min="6" max="6" width="9.375" style="1" hidden="1" customWidth="1"/>
    <col min="7" max="7" width="11" style="1" customWidth="1"/>
    <col min="8" max="9" width="4.375" style="1" customWidth="1"/>
    <col min="10" max="10" width="4.375" style="1" hidden="1" customWidth="1"/>
    <col min="11" max="11" width="3.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5.1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6.25" hidden="1">
      <c r="H1" s="140"/>
      <c r="I1" s="140"/>
      <c r="J1" s="140"/>
      <c r="K1" s="140"/>
      <c r="L1" s="169" t="s">
        <v>161</v>
      </c>
      <c r="M1" s="169"/>
      <c r="N1" s="169"/>
      <c r="O1" s="169"/>
      <c r="P1" s="169"/>
      <c r="Q1" s="169"/>
      <c r="R1" s="169"/>
      <c r="S1" s="169"/>
      <c r="T1" s="169"/>
    </row>
    <row r="2" spans="2:38" ht="27.75" customHeight="1">
      <c r="B2" s="142" t="s">
        <v>1</v>
      </c>
      <c r="C2" s="142"/>
      <c r="D2" s="142"/>
      <c r="E2" s="142"/>
      <c r="F2" s="142"/>
      <c r="G2" s="142"/>
      <c r="H2" s="143" t="s">
        <v>270</v>
      </c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3"/>
    </row>
    <row r="3" spans="2:38" ht="25.5" customHeight="1">
      <c r="B3" s="144" t="s">
        <v>2</v>
      </c>
      <c r="C3" s="144"/>
      <c r="D3" s="144"/>
      <c r="E3" s="144"/>
      <c r="F3" s="144"/>
      <c r="G3" s="144"/>
      <c r="H3" s="145" t="s">
        <v>54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23.25" customHeight="1">
      <c r="B5" s="148" t="s">
        <v>3</v>
      </c>
      <c r="C5" s="148"/>
      <c r="D5" s="137" t="s">
        <v>162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9" t="s">
        <v>53</v>
      </c>
      <c r="P5" s="139"/>
      <c r="Q5" s="139"/>
      <c r="R5" s="139"/>
      <c r="S5" s="139"/>
      <c r="T5" s="139"/>
      <c r="W5" s="61"/>
      <c r="X5" s="146" t="s">
        <v>49</v>
      </c>
      <c r="Y5" s="146" t="s">
        <v>9</v>
      </c>
      <c r="Z5" s="146" t="s">
        <v>48</v>
      </c>
      <c r="AA5" s="146" t="s">
        <v>47</v>
      </c>
      <c r="AB5" s="146"/>
      <c r="AC5" s="146"/>
      <c r="AD5" s="146"/>
      <c r="AE5" s="146" t="s">
        <v>46</v>
      </c>
      <c r="AF5" s="146"/>
      <c r="AG5" s="146" t="s">
        <v>44</v>
      </c>
      <c r="AH5" s="146"/>
      <c r="AI5" s="146" t="s">
        <v>45</v>
      </c>
      <c r="AJ5" s="146"/>
      <c r="AK5" s="146" t="s">
        <v>43</v>
      </c>
      <c r="AL5" s="146"/>
    </row>
    <row r="6" spans="2:38" ht="17.25" customHeight="1">
      <c r="B6" s="147" t="s">
        <v>4</v>
      </c>
      <c r="C6" s="147"/>
      <c r="D6" s="9"/>
      <c r="G6" s="138" t="s">
        <v>160</v>
      </c>
      <c r="H6" s="138"/>
      <c r="I6" s="138"/>
      <c r="J6" s="138"/>
      <c r="K6" s="138"/>
      <c r="L6" s="138"/>
      <c r="M6" s="138"/>
      <c r="N6" s="138"/>
      <c r="O6" s="138" t="s">
        <v>158</v>
      </c>
      <c r="P6" s="138"/>
      <c r="Q6" s="138"/>
      <c r="R6" s="138"/>
      <c r="S6" s="138"/>
      <c r="T6" s="138"/>
      <c r="W6" s="61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</row>
    <row r="8" spans="2:38" ht="44.25" customHeight="1">
      <c r="B8" s="149" t="s">
        <v>5</v>
      </c>
      <c r="C8" s="151" t="s">
        <v>6</v>
      </c>
      <c r="D8" s="153" t="s">
        <v>7</v>
      </c>
      <c r="E8" s="154"/>
      <c r="F8" s="149" t="s">
        <v>8</v>
      </c>
      <c r="G8" s="149" t="s">
        <v>9</v>
      </c>
      <c r="H8" s="136" t="s">
        <v>10</v>
      </c>
      <c r="I8" s="136" t="s">
        <v>11</v>
      </c>
      <c r="J8" s="136" t="s">
        <v>12</v>
      </c>
      <c r="K8" s="136" t="s">
        <v>13</v>
      </c>
      <c r="L8" s="135" t="s">
        <v>14</v>
      </c>
      <c r="M8" s="135" t="s">
        <v>15</v>
      </c>
      <c r="N8" s="135" t="s">
        <v>16</v>
      </c>
      <c r="O8" s="135" t="s">
        <v>18</v>
      </c>
      <c r="P8" s="149" t="s">
        <v>19</v>
      </c>
      <c r="Q8" s="135" t="s">
        <v>20</v>
      </c>
      <c r="R8" s="149" t="s">
        <v>21</v>
      </c>
      <c r="S8" s="149" t="s">
        <v>22</v>
      </c>
      <c r="T8" s="149" t="s">
        <v>23</v>
      </c>
      <c r="W8" s="61"/>
      <c r="X8" s="146"/>
      <c r="Y8" s="146"/>
      <c r="Z8" s="146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50"/>
      <c r="C9" s="152"/>
      <c r="D9" s="155"/>
      <c r="E9" s="156"/>
      <c r="F9" s="150"/>
      <c r="G9" s="150"/>
      <c r="H9" s="136"/>
      <c r="I9" s="136"/>
      <c r="J9" s="136"/>
      <c r="K9" s="136"/>
      <c r="L9" s="135"/>
      <c r="M9" s="135"/>
      <c r="N9" s="135"/>
      <c r="O9" s="135"/>
      <c r="P9" s="159"/>
      <c r="Q9" s="135"/>
      <c r="R9" s="150"/>
      <c r="S9" s="159"/>
      <c r="T9" s="159"/>
      <c r="V9" s="12"/>
      <c r="W9" s="61"/>
      <c r="X9" s="66" t="str">
        <f>+D5</f>
        <v>Kế toán doanh nghiệp thương mại dịch vụ</v>
      </c>
      <c r="Y9" s="67" t="str">
        <f>+O5</f>
        <v>Nhóm:  01</v>
      </c>
      <c r="Z9" s="68">
        <f>+$AI$9+$AK$9+$AG$9</f>
        <v>17</v>
      </c>
      <c r="AA9" s="62">
        <f>COUNTIF($S$10:$S$87,"Khiển trách")</f>
        <v>0</v>
      </c>
      <c r="AB9" s="62">
        <f>COUNTIF($S$10:$S$87,"Cảnh cáo")</f>
        <v>0</v>
      </c>
      <c r="AC9" s="62">
        <f>COUNTIF($S$10:$S$87,"Đình chỉ thi")</f>
        <v>0</v>
      </c>
      <c r="AD9" s="69">
        <f>+($AA$9+$AB$9+$AC$9)/$Z$9*100%</f>
        <v>0</v>
      </c>
      <c r="AE9" s="62">
        <f>SUM(COUNTIF($S$10:$S$85,"Vắng"),COUNTIF($S$10:$S$85,"Vắng có phép"))</f>
        <v>1</v>
      </c>
      <c r="AF9" s="70">
        <f>+$AE$9/$Z$9</f>
        <v>5.8823529411764705E-2</v>
      </c>
      <c r="AG9" s="71">
        <f>COUNTIF($W$10:$W$85,"Thi lại")</f>
        <v>0</v>
      </c>
      <c r="AH9" s="70">
        <f>+$AG$9/$Z$9</f>
        <v>0</v>
      </c>
      <c r="AI9" s="71">
        <f>COUNTIF($W$10:$W$86,"Học lại")</f>
        <v>1</v>
      </c>
      <c r="AJ9" s="70">
        <f>+$AI$9/$Z$9</f>
        <v>5.8823529411764705E-2</v>
      </c>
      <c r="AK9" s="62">
        <f>COUNTIF($W$11:$W$86,"Đạt")</f>
        <v>16</v>
      </c>
      <c r="AL9" s="69">
        <f>+$AK$9/$Z$9</f>
        <v>0.94117647058823528</v>
      </c>
    </row>
    <row r="10" spans="2:38" ht="14.25" customHeight="1">
      <c r="B10" s="160" t="s">
        <v>29</v>
      </c>
      <c r="C10" s="161"/>
      <c r="D10" s="161"/>
      <c r="E10" s="161"/>
      <c r="F10" s="161"/>
      <c r="G10" s="162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58">
        <f>100-(H10+I10+J10+K10)</f>
        <v>60</v>
      </c>
      <c r="P10" s="150"/>
      <c r="Q10" s="18"/>
      <c r="R10" s="18"/>
      <c r="S10" s="150"/>
      <c r="T10" s="15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19">
        <v>4</v>
      </c>
      <c r="C11" s="109" t="s">
        <v>174</v>
      </c>
      <c r="D11" s="86" t="s">
        <v>175</v>
      </c>
      <c r="E11" s="87" t="s">
        <v>176</v>
      </c>
      <c r="F11" s="88" t="s">
        <v>177</v>
      </c>
      <c r="G11" s="85" t="s">
        <v>64</v>
      </c>
      <c r="H11" s="20">
        <v>8.5</v>
      </c>
      <c r="I11" s="20">
        <v>7</v>
      </c>
      <c r="J11" s="20" t="s">
        <v>30</v>
      </c>
      <c r="K11" s="21">
        <v>8</v>
      </c>
      <c r="L11" s="124"/>
      <c r="M11" s="124"/>
      <c r="N11" s="124"/>
      <c r="O11" s="126">
        <v>9</v>
      </c>
      <c r="P11" s="23">
        <f>ROUND(SUMPRODUCT(H11:O11,$H$10:$O$10)/100,1)</f>
        <v>8.6</v>
      </c>
      <c r="Q11" s="24" t="str">
        <f t="shared" ref="Q11:Q27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A</v>
      </c>
      <c r="R11" s="127" t="str">
        <f t="shared" ref="R11:R27" si="1">IF($P11&lt;4,"Kém",IF(AND($P11&gt;=4,$P11&lt;=5.4),"Trung bình yếu",IF(AND($P11&gt;=5.5,$P11&lt;=6.9),"Trung bình",IF(AND($P11&gt;=7,$P11&lt;=8.4),"Khá",IF(AND($P11&gt;=8.5,$P11&lt;=10),"Giỏi","")))))</f>
        <v>Giỏi</v>
      </c>
      <c r="S11" s="83" t="str">
        <f t="shared" ref="S11:S26" si="2">+IF(OR($H11=0,$I11=0,$J11=0,$K11=0),"Không đủ ĐKDT","")</f>
        <v/>
      </c>
      <c r="T11" s="25">
        <v>207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8.75" customHeight="1">
      <c r="B12" s="27">
        <v>14</v>
      </c>
      <c r="C12" s="110" t="s">
        <v>137</v>
      </c>
      <c r="D12" s="90" t="s">
        <v>138</v>
      </c>
      <c r="E12" s="91" t="s">
        <v>139</v>
      </c>
      <c r="F12" s="92" t="s">
        <v>140</v>
      </c>
      <c r="G12" s="89" t="s">
        <v>69</v>
      </c>
      <c r="H12" s="28">
        <v>8.5</v>
      </c>
      <c r="I12" s="28">
        <v>7</v>
      </c>
      <c r="J12" s="28" t="s">
        <v>30</v>
      </c>
      <c r="K12" s="29">
        <v>8</v>
      </c>
      <c r="L12" s="36"/>
      <c r="M12" s="36"/>
      <c r="N12" s="36"/>
      <c r="O12" s="30">
        <v>9</v>
      </c>
      <c r="P12" s="31">
        <f>ROUND(SUMPRODUCT(H12:O12,$H$10:$O$10)/100,1)</f>
        <v>8.6</v>
      </c>
      <c r="Q12" s="32" t="str">
        <f t="shared" si="0"/>
        <v>A</v>
      </c>
      <c r="R12" s="33" t="str">
        <f t="shared" si="1"/>
        <v>Giỏi</v>
      </c>
      <c r="S12" s="34" t="str">
        <f t="shared" si="2"/>
        <v/>
      </c>
      <c r="T12" s="35">
        <v>207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8.75" customHeight="1">
      <c r="B13" s="27">
        <v>7</v>
      </c>
      <c r="C13" s="110" t="s">
        <v>90</v>
      </c>
      <c r="D13" s="90" t="s">
        <v>91</v>
      </c>
      <c r="E13" s="91" t="s">
        <v>88</v>
      </c>
      <c r="F13" s="92" t="s">
        <v>92</v>
      </c>
      <c r="G13" s="89" t="s">
        <v>64</v>
      </c>
      <c r="H13" s="28">
        <v>8.5</v>
      </c>
      <c r="I13" s="28">
        <v>7</v>
      </c>
      <c r="J13" s="28" t="s">
        <v>30</v>
      </c>
      <c r="K13" s="29">
        <v>8</v>
      </c>
      <c r="L13" s="36"/>
      <c r="M13" s="36"/>
      <c r="N13" s="36"/>
      <c r="O13" s="30">
        <v>8.5</v>
      </c>
      <c r="P13" s="31">
        <f>ROUND(SUMPRODUCT(H13:O13,$H$10:$O$10)/100,1)</f>
        <v>8.3000000000000007</v>
      </c>
      <c r="Q13" s="32" t="str">
        <f t="shared" si="0"/>
        <v>B+</v>
      </c>
      <c r="R13" s="33" t="str">
        <f t="shared" si="1"/>
        <v>Khá</v>
      </c>
      <c r="S13" s="34" t="str">
        <f t="shared" si="2"/>
        <v/>
      </c>
      <c r="T13" s="35">
        <v>207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84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8.75" customHeight="1">
      <c r="B14" s="27">
        <v>11</v>
      </c>
      <c r="C14" s="110" t="s">
        <v>189</v>
      </c>
      <c r="D14" s="90" t="s">
        <v>190</v>
      </c>
      <c r="E14" s="91" t="s">
        <v>191</v>
      </c>
      <c r="F14" s="92" t="s">
        <v>192</v>
      </c>
      <c r="G14" s="89" t="s">
        <v>69</v>
      </c>
      <c r="H14" s="28">
        <v>7.5</v>
      </c>
      <c r="I14" s="28">
        <v>6</v>
      </c>
      <c r="J14" s="28" t="s">
        <v>30</v>
      </c>
      <c r="K14" s="29">
        <v>6</v>
      </c>
      <c r="L14" s="36"/>
      <c r="M14" s="36"/>
      <c r="N14" s="36"/>
      <c r="O14" s="30">
        <v>6.5</v>
      </c>
      <c r="P14" s="31">
        <f>ROUND(SUMPRODUCT(H14:O14,$H$10:$O$10)/100,1)</f>
        <v>6.5</v>
      </c>
      <c r="Q14" s="32" t="str">
        <f t="shared" si="0"/>
        <v>C+</v>
      </c>
      <c r="R14" s="33" t="str">
        <f t="shared" si="1"/>
        <v>Trung bình</v>
      </c>
      <c r="S14" s="34" t="str">
        <f t="shared" si="2"/>
        <v/>
      </c>
      <c r="T14" s="35">
        <v>207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16</v>
      </c>
      <c r="C15" s="110" t="s">
        <v>202</v>
      </c>
      <c r="D15" s="90" t="s">
        <v>203</v>
      </c>
      <c r="E15" s="91" t="s">
        <v>204</v>
      </c>
      <c r="F15" s="92" t="s">
        <v>205</v>
      </c>
      <c r="G15" s="89" t="s">
        <v>69</v>
      </c>
      <c r="H15" s="28">
        <v>8</v>
      </c>
      <c r="I15" s="28">
        <v>6</v>
      </c>
      <c r="J15" s="28" t="s">
        <v>30</v>
      </c>
      <c r="K15" s="29">
        <v>8</v>
      </c>
      <c r="L15" s="36"/>
      <c r="M15" s="36"/>
      <c r="N15" s="36"/>
      <c r="O15" s="30">
        <v>3.5</v>
      </c>
      <c r="P15" s="31">
        <f>ROUND(SUMPRODUCT(H15:O15,$H$10:$O$10)/100,1)</f>
        <v>5.0999999999999996</v>
      </c>
      <c r="Q15" s="32" t="str">
        <f t="shared" si="0"/>
        <v>D+</v>
      </c>
      <c r="R15" s="33" t="str">
        <f t="shared" si="1"/>
        <v>Trung bình yếu</v>
      </c>
      <c r="S15" s="34" t="str">
        <f t="shared" si="2"/>
        <v/>
      </c>
      <c r="T15" s="35">
        <v>207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7">
        <v>12</v>
      </c>
      <c r="C16" s="110" t="s">
        <v>193</v>
      </c>
      <c r="D16" s="90" t="s">
        <v>194</v>
      </c>
      <c r="E16" s="91" t="s">
        <v>195</v>
      </c>
      <c r="F16" s="92" t="s">
        <v>196</v>
      </c>
      <c r="G16" s="89" t="s">
        <v>69</v>
      </c>
      <c r="H16" s="28">
        <v>8.5</v>
      </c>
      <c r="I16" s="28">
        <v>6</v>
      </c>
      <c r="J16" s="28" t="s">
        <v>30</v>
      </c>
      <c r="K16" s="29">
        <v>8.5</v>
      </c>
      <c r="L16" s="36"/>
      <c r="M16" s="36"/>
      <c r="N16" s="36"/>
      <c r="O16" s="30">
        <v>5</v>
      </c>
      <c r="P16" s="31">
        <f>ROUND(SUMPRODUCT(H16:O16,$H$10:$O$10)/100,1)</f>
        <v>6.2</v>
      </c>
      <c r="Q16" s="32" t="str">
        <f t="shared" si="0"/>
        <v>C</v>
      </c>
      <c r="R16" s="33" t="str">
        <f t="shared" si="1"/>
        <v>Trung bình</v>
      </c>
      <c r="S16" s="34" t="str">
        <f t="shared" si="2"/>
        <v/>
      </c>
      <c r="T16" s="35">
        <v>207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1:38" ht="18.75" customHeight="1">
      <c r="B17" s="27">
        <v>6</v>
      </c>
      <c r="C17" s="110" t="s">
        <v>178</v>
      </c>
      <c r="D17" s="90" t="s">
        <v>94</v>
      </c>
      <c r="E17" s="91" t="s">
        <v>179</v>
      </c>
      <c r="F17" s="92" t="s">
        <v>180</v>
      </c>
      <c r="G17" s="89" t="s">
        <v>64</v>
      </c>
      <c r="H17" s="108">
        <v>8.5</v>
      </c>
      <c r="I17" s="28">
        <v>7</v>
      </c>
      <c r="J17" s="28" t="s">
        <v>30</v>
      </c>
      <c r="K17" s="29">
        <v>8</v>
      </c>
      <c r="L17" s="36"/>
      <c r="M17" s="36"/>
      <c r="N17" s="36"/>
      <c r="O17" s="30">
        <v>5</v>
      </c>
      <c r="P17" s="31">
        <f>ROUND(SUMPRODUCT(H17:O17,$H$10:$O$10)/100,1)</f>
        <v>6.2</v>
      </c>
      <c r="Q17" s="32" t="str">
        <f t="shared" si="0"/>
        <v>C</v>
      </c>
      <c r="R17" s="33" t="str">
        <f t="shared" si="1"/>
        <v>Trung bình</v>
      </c>
      <c r="S17" s="34" t="str">
        <f t="shared" si="2"/>
        <v/>
      </c>
      <c r="T17" s="35">
        <v>207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1:38" ht="18.75" customHeight="1">
      <c r="B18" s="27">
        <v>1</v>
      </c>
      <c r="C18" s="110" t="s">
        <v>163</v>
      </c>
      <c r="D18" s="90" t="s">
        <v>164</v>
      </c>
      <c r="E18" s="91" t="s">
        <v>165</v>
      </c>
      <c r="F18" s="92" t="s">
        <v>166</v>
      </c>
      <c r="G18" s="89" t="s">
        <v>64</v>
      </c>
      <c r="H18" s="28">
        <v>8.5</v>
      </c>
      <c r="I18" s="28">
        <v>6</v>
      </c>
      <c r="J18" s="28" t="s">
        <v>30</v>
      </c>
      <c r="K18" s="28">
        <v>7</v>
      </c>
      <c r="L18" s="29"/>
      <c r="M18" s="29"/>
      <c r="N18" s="29"/>
      <c r="O18" s="125">
        <v>6</v>
      </c>
      <c r="P18" s="31">
        <f>ROUND(SUMPRODUCT(H18:O18,$H$10:$O$10)/100,1)</f>
        <v>6.5</v>
      </c>
      <c r="Q18" s="32" t="str">
        <f t="shared" si="0"/>
        <v>C+</v>
      </c>
      <c r="R18" s="32" t="str">
        <f t="shared" si="1"/>
        <v>Trung bình</v>
      </c>
      <c r="S18" s="34" t="str">
        <f t="shared" si="2"/>
        <v/>
      </c>
      <c r="T18" s="35">
        <v>207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1:38" ht="18.75" customHeight="1">
      <c r="B19" s="27">
        <v>8</v>
      </c>
      <c r="C19" s="110" t="s">
        <v>181</v>
      </c>
      <c r="D19" s="90" t="s">
        <v>182</v>
      </c>
      <c r="E19" s="91" t="s">
        <v>183</v>
      </c>
      <c r="F19" s="92" t="s">
        <v>184</v>
      </c>
      <c r="G19" s="89" t="s">
        <v>64</v>
      </c>
      <c r="H19" s="28">
        <v>9</v>
      </c>
      <c r="I19" s="28">
        <v>6</v>
      </c>
      <c r="J19" s="28" t="s">
        <v>30</v>
      </c>
      <c r="K19" s="29">
        <v>8</v>
      </c>
      <c r="L19" s="36"/>
      <c r="M19" s="36"/>
      <c r="N19" s="36"/>
      <c r="O19" s="30">
        <v>6</v>
      </c>
      <c r="P19" s="31">
        <f>ROUND(SUMPRODUCT(H19:O19,$H$10:$O$10)/100,1)</f>
        <v>6.7</v>
      </c>
      <c r="Q19" s="32" t="str">
        <f t="shared" si="0"/>
        <v>C+</v>
      </c>
      <c r="R19" s="33" t="str">
        <f t="shared" si="1"/>
        <v>Trung bình</v>
      </c>
      <c r="S19" s="34" t="str">
        <f t="shared" si="2"/>
        <v/>
      </c>
      <c r="T19" s="35">
        <v>207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1:38" ht="18.75" customHeight="1">
      <c r="B20" s="27">
        <v>2</v>
      </c>
      <c r="C20" s="110" t="s">
        <v>167</v>
      </c>
      <c r="D20" s="90" t="s">
        <v>168</v>
      </c>
      <c r="E20" s="91" t="s">
        <v>169</v>
      </c>
      <c r="F20" s="92" t="s">
        <v>170</v>
      </c>
      <c r="G20" s="89" t="s">
        <v>64</v>
      </c>
      <c r="H20" s="28">
        <v>8.5</v>
      </c>
      <c r="I20" s="28">
        <v>7</v>
      </c>
      <c r="J20" s="28" t="s">
        <v>30</v>
      </c>
      <c r="K20" s="29">
        <v>8</v>
      </c>
      <c r="L20" s="29"/>
      <c r="M20" s="29"/>
      <c r="N20" s="29"/>
      <c r="O20" s="30">
        <v>5</v>
      </c>
      <c r="P20" s="31">
        <f>ROUND(SUMPRODUCT(H20:O20,$H$10:$O$10)/100,1)</f>
        <v>6.2</v>
      </c>
      <c r="Q20" s="32" t="str">
        <f t="shared" si="0"/>
        <v>C</v>
      </c>
      <c r="R20" s="33" t="str">
        <f t="shared" si="1"/>
        <v>Trung bình</v>
      </c>
      <c r="S20" s="34" t="str">
        <f t="shared" si="2"/>
        <v/>
      </c>
      <c r="T20" s="35">
        <v>207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1:38" ht="18.75" customHeight="1">
      <c r="B21" s="27">
        <v>9</v>
      </c>
      <c r="C21" s="110" t="s">
        <v>185</v>
      </c>
      <c r="D21" s="90" t="s">
        <v>186</v>
      </c>
      <c r="E21" s="91" t="s">
        <v>187</v>
      </c>
      <c r="F21" s="92" t="s">
        <v>188</v>
      </c>
      <c r="G21" s="89" t="s">
        <v>64</v>
      </c>
      <c r="H21" s="28">
        <v>8.5</v>
      </c>
      <c r="I21" s="28">
        <v>6</v>
      </c>
      <c r="J21" s="28" t="s">
        <v>30</v>
      </c>
      <c r="K21" s="29">
        <v>7</v>
      </c>
      <c r="L21" s="36"/>
      <c r="M21" s="36"/>
      <c r="N21" s="36"/>
      <c r="O21" s="30">
        <v>5</v>
      </c>
      <c r="P21" s="31">
        <f>ROUND(SUMPRODUCT(H21:O21,$H$10:$O$10)/100,1)</f>
        <v>5.9</v>
      </c>
      <c r="Q21" s="32" t="str">
        <f t="shared" si="0"/>
        <v>C</v>
      </c>
      <c r="R21" s="33" t="str">
        <f t="shared" si="1"/>
        <v>Trung bình</v>
      </c>
      <c r="S21" s="34" t="str">
        <f t="shared" si="2"/>
        <v/>
      </c>
      <c r="T21" s="35">
        <v>207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ht="18.75" customHeight="1">
      <c r="B22" s="27">
        <v>13</v>
      </c>
      <c r="C22" s="110" t="s">
        <v>197</v>
      </c>
      <c r="D22" s="90" t="s">
        <v>94</v>
      </c>
      <c r="E22" s="91" t="s">
        <v>198</v>
      </c>
      <c r="F22" s="92" t="s">
        <v>145</v>
      </c>
      <c r="G22" s="89" t="s">
        <v>69</v>
      </c>
      <c r="H22" s="28">
        <v>9.5</v>
      </c>
      <c r="I22" s="28">
        <v>7</v>
      </c>
      <c r="J22" s="28" t="s">
        <v>30</v>
      </c>
      <c r="K22" s="29">
        <v>8</v>
      </c>
      <c r="L22" s="36"/>
      <c r="M22" s="36"/>
      <c r="N22" s="36"/>
      <c r="O22" s="30">
        <v>7</v>
      </c>
      <c r="P22" s="31">
        <f>ROUND(SUMPRODUCT(H22:O22,$H$10:$O$10)/100,1)</f>
        <v>7.5</v>
      </c>
      <c r="Q22" s="32" t="str">
        <f t="shared" si="0"/>
        <v>B</v>
      </c>
      <c r="R22" s="33" t="str">
        <f t="shared" si="1"/>
        <v>Khá</v>
      </c>
      <c r="S22" s="34" t="str">
        <f t="shared" si="2"/>
        <v/>
      </c>
      <c r="T22" s="35">
        <v>207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ht="18.75" customHeight="1">
      <c r="B23" s="27">
        <v>10</v>
      </c>
      <c r="C23" s="110" t="s">
        <v>105</v>
      </c>
      <c r="D23" s="90" t="s">
        <v>106</v>
      </c>
      <c r="E23" s="91" t="s">
        <v>99</v>
      </c>
      <c r="F23" s="92" t="s">
        <v>107</v>
      </c>
      <c r="G23" s="89" t="s">
        <v>69</v>
      </c>
      <c r="H23" s="28">
        <v>8</v>
      </c>
      <c r="I23" s="28">
        <v>6</v>
      </c>
      <c r="J23" s="28" t="s">
        <v>30</v>
      </c>
      <c r="K23" s="29">
        <v>7</v>
      </c>
      <c r="L23" s="36"/>
      <c r="M23" s="36"/>
      <c r="N23" s="36"/>
      <c r="O23" s="30">
        <v>4</v>
      </c>
      <c r="P23" s="31">
        <f>ROUND(SUMPRODUCT(H23:O23,$H$10:$O$10)/100,1)</f>
        <v>5.2</v>
      </c>
      <c r="Q23" s="32" t="str">
        <f t="shared" si="0"/>
        <v>D+</v>
      </c>
      <c r="R23" s="33" t="str">
        <f t="shared" si="1"/>
        <v>Trung bình yếu</v>
      </c>
      <c r="S23" s="34" t="str">
        <f t="shared" si="2"/>
        <v/>
      </c>
      <c r="T23" s="35">
        <v>207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ht="18.75" customHeight="1">
      <c r="B24" s="27">
        <v>15</v>
      </c>
      <c r="C24" s="110" t="s">
        <v>199</v>
      </c>
      <c r="D24" s="90" t="s">
        <v>200</v>
      </c>
      <c r="E24" s="91" t="s">
        <v>152</v>
      </c>
      <c r="F24" s="92" t="s">
        <v>201</v>
      </c>
      <c r="G24" s="89" t="s">
        <v>69</v>
      </c>
      <c r="H24" s="28">
        <v>8</v>
      </c>
      <c r="I24" s="28">
        <v>5</v>
      </c>
      <c r="J24" s="28" t="s">
        <v>30</v>
      </c>
      <c r="K24" s="29">
        <v>6</v>
      </c>
      <c r="L24" s="36"/>
      <c r="M24" s="36"/>
      <c r="N24" s="36"/>
      <c r="O24" s="30">
        <v>5</v>
      </c>
      <c r="P24" s="31">
        <f>ROUND(SUMPRODUCT(H24:O24,$H$10:$O$10)/100,1)</f>
        <v>5.5</v>
      </c>
      <c r="Q24" s="32" t="str">
        <f t="shared" si="0"/>
        <v>C</v>
      </c>
      <c r="R24" s="33" t="str">
        <f t="shared" si="1"/>
        <v>Trung bình</v>
      </c>
      <c r="S24" s="34" t="str">
        <f t="shared" si="2"/>
        <v/>
      </c>
      <c r="T24" s="35">
        <v>207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ht="18.75" customHeight="1">
      <c r="B25" s="27">
        <v>17</v>
      </c>
      <c r="C25" s="110" t="s">
        <v>206</v>
      </c>
      <c r="D25" s="90" t="s">
        <v>79</v>
      </c>
      <c r="E25" s="91" t="s">
        <v>207</v>
      </c>
      <c r="F25" s="92" t="s">
        <v>208</v>
      </c>
      <c r="G25" s="89" t="s">
        <v>69</v>
      </c>
      <c r="H25" s="28">
        <v>8.5</v>
      </c>
      <c r="I25" s="28">
        <v>6</v>
      </c>
      <c r="J25" s="28" t="s">
        <v>30</v>
      </c>
      <c r="K25" s="29">
        <v>7</v>
      </c>
      <c r="L25" s="36"/>
      <c r="M25" s="36"/>
      <c r="N25" s="36"/>
      <c r="O25" s="30">
        <v>5</v>
      </c>
      <c r="P25" s="31">
        <f>ROUND(SUMPRODUCT(H25:O25,$H$10:$O$10)/100,1)</f>
        <v>5.9</v>
      </c>
      <c r="Q25" s="32" t="str">
        <f t="shared" si="0"/>
        <v>C</v>
      </c>
      <c r="R25" s="33" t="str">
        <f t="shared" si="1"/>
        <v>Trung bình</v>
      </c>
      <c r="S25" s="34" t="str">
        <f t="shared" si="2"/>
        <v/>
      </c>
      <c r="T25" s="35">
        <v>207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ht="18.75" customHeight="1">
      <c r="B26" s="27">
        <v>3</v>
      </c>
      <c r="C26" s="110" t="s">
        <v>171</v>
      </c>
      <c r="D26" s="90" t="s">
        <v>66</v>
      </c>
      <c r="E26" s="91" t="s">
        <v>172</v>
      </c>
      <c r="F26" s="92" t="s">
        <v>173</v>
      </c>
      <c r="G26" s="89" t="s">
        <v>64</v>
      </c>
      <c r="H26" s="28">
        <v>9</v>
      </c>
      <c r="I26" s="28">
        <v>6</v>
      </c>
      <c r="J26" s="28" t="s">
        <v>30</v>
      </c>
      <c r="K26" s="29">
        <v>8</v>
      </c>
      <c r="L26" s="36"/>
      <c r="M26" s="36"/>
      <c r="N26" s="36"/>
      <c r="O26" s="30">
        <v>7</v>
      </c>
      <c r="P26" s="31">
        <f>ROUND(SUMPRODUCT(H26:O26,$H$10:$O$10)/100,1)</f>
        <v>7.3</v>
      </c>
      <c r="Q26" s="32" t="str">
        <f t="shared" si="0"/>
        <v>B</v>
      </c>
      <c r="R26" s="33" t="str">
        <f t="shared" si="1"/>
        <v>Khá</v>
      </c>
      <c r="S26" s="34" t="str">
        <f t="shared" si="2"/>
        <v/>
      </c>
      <c r="T26" s="35">
        <v>207</v>
      </c>
      <c r="U26" s="3"/>
      <c r="V26" s="26"/>
      <c r="W26" s="73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ht="18.75" customHeight="1">
      <c r="B27" s="93">
        <v>5</v>
      </c>
      <c r="C27" s="111" t="s">
        <v>60</v>
      </c>
      <c r="D27" s="95" t="s">
        <v>61</v>
      </c>
      <c r="E27" s="96" t="s">
        <v>62</v>
      </c>
      <c r="F27" s="97" t="s">
        <v>63</v>
      </c>
      <c r="G27" s="94" t="s">
        <v>64</v>
      </c>
      <c r="H27" s="98">
        <v>7.5</v>
      </c>
      <c r="I27" s="98">
        <v>5</v>
      </c>
      <c r="J27" s="98" t="s">
        <v>30</v>
      </c>
      <c r="K27" s="99">
        <v>7</v>
      </c>
      <c r="L27" s="100"/>
      <c r="M27" s="100"/>
      <c r="N27" s="100"/>
      <c r="O27" s="102">
        <v>0</v>
      </c>
      <c r="P27" s="103">
        <f>ROUND(SUMPRODUCT(H27:O27,$H$10:$O$10)/100,1)</f>
        <v>2.7</v>
      </c>
      <c r="Q27" s="104" t="str">
        <f t="shared" si="0"/>
        <v>F</v>
      </c>
      <c r="R27" s="105" t="str">
        <f t="shared" si="1"/>
        <v>Kém</v>
      </c>
      <c r="S27" s="106" t="s">
        <v>267</v>
      </c>
      <c r="T27" s="107">
        <v>207</v>
      </c>
      <c r="U27" s="3"/>
      <c r="V27" s="26"/>
      <c r="W27" s="73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ht="9" customHeight="1">
      <c r="A28" s="2"/>
      <c r="B28" s="37"/>
      <c r="C28" s="38"/>
      <c r="D28" s="38"/>
      <c r="E28" s="39"/>
      <c r="F28" s="39"/>
      <c r="G28" s="39"/>
      <c r="H28" s="40"/>
      <c r="I28" s="41"/>
      <c r="J28" s="41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3"/>
    </row>
    <row r="29" spans="1:38" ht="16.5" hidden="1">
      <c r="A29" s="2"/>
      <c r="B29" s="163" t="s">
        <v>31</v>
      </c>
      <c r="C29" s="163"/>
      <c r="D29" s="38"/>
      <c r="E29" s="39"/>
      <c r="F29" s="39"/>
      <c r="G29" s="39"/>
      <c r="H29" s="40"/>
      <c r="I29" s="41"/>
      <c r="J29" s="41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3"/>
    </row>
    <row r="30" spans="1:38" ht="16.5" hidden="1" customHeight="1">
      <c r="A30" s="2"/>
      <c r="B30" s="43" t="s">
        <v>32</v>
      </c>
      <c r="C30" s="43"/>
      <c r="D30" s="44">
        <f>+$Z$9</f>
        <v>17</v>
      </c>
      <c r="E30" s="45" t="s">
        <v>33</v>
      </c>
      <c r="F30" s="134" t="s">
        <v>34</v>
      </c>
      <c r="G30" s="134"/>
      <c r="H30" s="134"/>
      <c r="I30" s="134"/>
      <c r="J30" s="134"/>
      <c r="K30" s="134"/>
      <c r="L30" s="134"/>
      <c r="M30" s="134"/>
      <c r="N30" s="134"/>
      <c r="O30" s="46">
        <f>$Z$9 -COUNTIF($S$10:$S$217,"Vắng") -COUNTIF($S$10:$S$217,"Vắng có phép") - COUNTIF($S$10:$S$217,"Đình chỉ thi") - COUNTIF($S$10:$S$217,"Không đủ ĐKDT")</f>
        <v>16</v>
      </c>
      <c r="P30" s="46"/>
      <c r="Q30" s="46"/>
      <c r="R30" s="47"/>
      <c r="S30" s="48" t="s">
        <v>33</v>
      </c>
      <c r="T30" s="47"/>
      <c r="U30" s="3"/>
    </row>
    <row r="31" spans="1:38" ht="16.5" hidden="1" customHeight="1">
      <c r="A31" s="2"/>
      <c r="B31" s="43" t="s">
        <v>35</v>
      </c>
      <c r="C31" s="43"/>
      <c r="D31" s="44">
        <f>+$AK$9</f>
        <v>16</v>
      </c>
      <c r="E31" s="45" t="s">
        <v>33</v>
      </c>
      <c r="F31" s="134" t="s">
        <v>36</v>
      </c>
      <c r="G31" s="134"/>
      <c r="H31" s="134"/>
      <c r="I31" s="134"/>
      <c r="J31" s="134"/>
      <c r="K31" s="134"/>
      <c r="L31" s="134"/>
      <c r="M31" s="134"/>
      <c r="N31" s="134"/>
      <c r="O31" s="49">
        <f>COUNTIF($S$10:$S$93,"Vắng")</f>
        <v>1</v>
      </c>
      <c r="P31" s="49"/>
      <c r="Q31" s="49"/>
      <c r="R31" s="50"/>
      <c r="S31" s="48" t="s">
        <v>33</v>
      </c>
      <c r="T31" s="50"/>
      <c r="U31" s="3"/>
    </row>
    <row r="32" spans="1:38" ht="16.5" hidden="1" customHeight="1">
      <c r="A32" s="2"/>
      <c r="B32" s="43" t="s">
        <v>50</v>
      </c>
      <c r="C32" s="43"/>
      <c r="D32" s="59">
        <f>COUNTIF(W11:W27,"Học lại")</f>
        <v>1</v>
      </c>
      <c r="E32" s="45" t="s">
        <v>33</v>
      </c>
      <c r="F32" s="134" t="s">
        <v>51</v>
      </c>
      <c r="G32" s="134"/>
      <c r="H32" s="134"/>
      <c r="I32" s="134"/>
      <c r="J32" s="134"/>
      <c r="K32" s="134"/>
      <c r="L32" s="134"/>
      <c r="M32" s="134"/>
      <c r="N32" s="134"/>
      <c r="O32" s="46">
        <f>COUNTIF($S$10:$S$93,"Vắng có phép")</f>
        <v>0</v>
      </c>
      <c r="P32" s="46"/>
      <c r="Q32" s="46"/>
      <c r="R32" s="47"/>
      <c r="S32" s="48" t="s">
        <v>33</v>
      </c>
      <c r="T32" s="47"/>
      <c r="U32" s="3"/>
    </row>
    <row r="33" spans="1:38" ht="3" hidden="1" customHeight="1">
      <c r="A33" s="2"/>
      <c r="B33" s="37"/>
      <c r="C33" s="38"/>
      <c r="D33" s="38"/>
      <c r="E33" s="39"/>
      <c r="F33" s="39"/>
      <c r="G33" s="39"/>
      <c r="H33" s="40"/>
      <c r="I33" s="41"/>
      <c r="J33" s="41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3"/>
    </row>
    <row r="34" spans="1:38" hidden="1">
      <c r="B34" s="80" t="s">
        <v>52</v>
      </c>
      <c r="C34" s="80"/>
      <c r="D34" s="81">
        <f>COUNTIF(W11:W27,"Thi lại")</f>
        <v>0</v>
      </c>
      <c r="E34" s="82" t="s">
        <v>33</v>
      </c>
      <c r="F34" s="3"/>
      <c r="G34" s="3"/>
      <c r="H34" s="3"/>
      <c r="I34" s="3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3"/>
    </row>
    <row r="35" spans="1:38" ht="24.75" hidden="1" customHeight="1">
      <c r="B35" s="80"/>
      <c r="C35" s="80"/>
      <c r="D35" s="81"/>
      <c r="E35" s="82"/>
      <c r="F35" s="3"/>
      <c r="G35" s="3"/>
      <c r="H35" s="3"/>
      <c r="I35" s="3"/>
      <c r="J35" s="165" t="s">
        <v>271</v>
      </c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3"/>
    </row>
    <row r="36" spans="1:38" hidden="1">
      <c r="A36" s="51"/>
      <c r="B36" s="157" t="s">
        <v>37</v>
      </c>
      <c r="C36" s="157"/>
      <c r="D36" s="157"/>
      <c r="E36" s="157"/>
      <c r="F36" s="157"/>
      <c r="G36" s="157"/>
      <c r="H36" s="157"/>
      <c r="I36" s="52"/>
      <c r="J36" s="166" t="s">
        <v>38</v>
      </c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3"/>
    </row>
    <row r="37" spans="1:38" ht="4.5" hidden="1" customHeight="1">
      <c r="A37" s="2"/>
      <c r="B37" s="37"/>
      <c r="C37" s="53"/>
      <c r="D37" s="53"/>
      <c r="E37" s="54"/>
      <c r="F37" s="54"/>
      <c r="G37" s="54"/>
      <c r="H37" s="55"/>
      <c r="I37" s="56"/>
      <c r="J37" s="56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38" s="2" customFormat="1" hidden="1">
      <c r="B38" s="157" t="s">
        <v>39</v>
      </c>
      <c r="C38" s="157"/>
      <c r="D38" s="158" t="s">
        <v>40</v>
      </c>
      <c r="E38" s="158"/>
      <c r="F38" s="158"/>
      <c r="G38" s="158"/>
      <c r="H38" s="158"/>
      <c r="I38" s="56"/>
      <c r="J38" s="56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3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1:38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1:38" s="2" customFormat="1" hidden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1:38" s="2" customFormat="1" hidden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1:38" s="2" customFormat="1" ht="9.75" hidden="1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1:38" s="2" customFormat="1" ht="3.75" hidden="1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1:38" s="2" customFormat="1" ht="18" hidden="1" customHeight="1">
      <c r="A44" s="1"/>
      <c r="B44" s="168" t="s">
        <v>265</v>
      </c>
      <c r="C44" s="168"/>
      <c r="D44" s="168" t="s">
        <v>268</v>
      </c>
      <c r="E44" s="168"/>
      <c r="F44" s="168"/>
      <c r="G44" s="168"/>
      <c r="H44" s="168"/>
      <c r="I44" s="168"/>
      <c r="J44" s="168" t="s">
        <v>41</v>
      </c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3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1:38" s="2" customFormat="1" ht="4.5" hidden="1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1:38" s="2" customFormat="1" ht="36.75" hidden="1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1:38" s="2" customFormat="1" ht="21.75" hidden="1" customHeight="1">
      <c r="A47" s="1"/>
      <c r="B47" s="157" t="s">
        <v>42</v>
      </c>
      <c r="C47" s="157"/>
      <c r="D47" s="157"/>
      <c r="E47" s="157"/>
      <c r="F47" s="157"/>
      <c r="G47" s="157"/>
      <c r="H47" s="157"/>
      <c r="I47" s="52"/>
      <c r="J47" s="166" t="s">
        <v>38</v>
      </c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3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 hidden="1">
      <c r="A48" s="1"/>
      <c r="B48" s="37"/>
      <c r="C48" s="53"/>
      <c r="D48" s="53"/>
      <c r="E48" s="54"/>
      <c r="F48" s="54"/>
      <c r="G48" s="54"/>
      <c r="H48" s="55"/>
      <c r="I48" s="56"/>
      <c r="J48" s="56"/>
      <c r="K48" s="3"/>
      <c r="L48" s="3"/>
      <c r="M48" s="3"/>
      <c r="N48" s="3"/>
      <c r="O48" s="3"/>
      <c r="P48" s="3"/>
      <c r="Q48" s="3"/>
      <c r="R48" s="3"/>
      <c r="S48" s="3"/>
      <c r="T48" s="3"/>
      <c r="U48" s="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s="2" customFormat="1" hidden="1">
      <c r="A49" s="1"/>
      <c r="B49" s="157" t="s">
        <v>39</v>
      </c>
      <c r="C49" s="157"/>
      <c r="D49" s="158" t="s">
        <v>40</v>
      </c>
      <c r="E49" s="158"/>
      <c r="F49" s="158"/>
      <c r="G49" s="158"/>
      <c r="H49" s="158"/>
      <c r="I49" s="56"/>
      <c r="J49" s="56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1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 hidden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hidden="1"/>
    <row r="52" spans="1:38" hidden="1"/>
    <row r="53" spans="1:38" hidden="1"/>
    <row r="54" spans="1:38" hidden="1">
      <c r="B54" s="167"/>
      <c r="C54" s="167"/>
      <c r="D54" s="167"/>
      <c r="E54" s="167"/>
      <c r="F54" s="167"/>
      <c r="G54" s="167"/>
      <c r="H54" s="167"/>
      <c r="I54" s="167"/>
      <c r="J54" s="167" t="s">
        <v>41</v>
      </c>
      <c r="K54" s="167"/>
      <c r="L54" s="167"/>
      <c r="M54" s="167"/>
      <c r="N54" s="167"/>
      <c r="O54" s="167"/>
      <c r="P54" s="167"/>
      <c r="Q54" s="167"/>
      <c r="R54" s="167"/>
      <c r="S54" s="167"/>
      <c r="T54" s="167"/>
    </row>
    <row r="55" spans="1:38" hidden="1"/>
    <row r="56" spans="1:38" hidden="1"/>
  </sheetData>
  <mergeCells count="59">
    <mergeCell ref="J44:T44"/>
    <mergeCell ref="F30:N30"/>
    <mergeCell ref="B49:C49"/>
    <mergeCell ref="D49:H49"/>
    <mergeCell ref="B54:C54"/>
    <mergeCell ref="D54:I54"/>
    <mergeCell ref="J54:T54"/>
    <mergeCell ref="K8:K9"/>
    <mergeCell ref="L8:L9"/>
    <mergeCell ref="P8:P10"/>
    <mergeCell ref="Q8:Q9"/>
    <mergeCell ref="B47:H47"/>
    <mergeCell ref="J47:T47"/>
    <mergeCell ref="F31:N31"/>
    <mergeCell ref="F32:N32"/>
    <mergeCell ref="J34:T34"/>
    <mergeCell ref="J35:T35"/>
    <mergeCell ref="B36:H36"/>
    <mergeCell ref="J36:T36"/>
    <mergeCell ref="B38:C38"/>
    <mergeCell ref="D38:H38"/>
    <mergeCell ref="B44:C44"/>
    <mergeCell ref="D44:I44"/>
    <mergeCell ref="B29:C29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</mergeCells>
  <conditionalFormatting sqref="H11:O27">
    <cfRule type="cellIs" dxfId="18" priority="7" operator="greaterThan">
      <formula>10</formula>
    </cfRule>
  </conditionalFormatting>
  <conditionalFormatting sqref="C1:C1048576">
    <cfRule type="duplicateValues" dxfId="17" priority="5"/>
  </conditionalFormatting>
  <conditionalFormatting sqref="C11:C27">
    <cfRule type="duplicateValues" dxfId="16" priority="4" stopIfTrue="1"/>
  </conditionalFormatting>
  <conditionalFormatting sqref="H11:K27">
    <cfRule type="cellIs" dxfId="15" priority="1" stopIfTrue="1" operator="greaterThan">
      <formula>10</formula>
    </cfRule>
    <cfRule type="cellIs" dxfId="14" priority="2" stopIfTrue="1" operator="greaterThan">
      <formula>10</formula>
    </cfRule>
    <cfRule type="cellIs" dxfId="13" priority="3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X3:AL9 W11:W27 D32"/>
  </dataValidations>
  <pageMargins left="0.45" right="0.2" top="0.25" bottom="0.5" header="0.05" footer="0.0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43"/>
  <sheetViews>
    <sheetView topLeftCell="A11" workbookViewId="0">
      <selection activeCell="A17" sqref="A17:XFD43"/>
    </sheetView>
  </sheetViews>
  <sheetFormatPr defaultColWidth="9" defaultRowHeight="15.75"/>
  <cols>
    <col min="1" max="1" width="0.625" style="1" customWidth="1"/>
    <col min="2" max="2" width="4" style="1" customWidth="1"/>
    <col min="3" max="3" width="14" style="1" customWidth="1"/>
    <col min="4" max="4" width="15.5" style="1" customWidth="1"/>
    <col min="5" max="5" width="7.25" style="1" customWidth="1"/>
    <col min="6" max="6" width="9.375" style="1" hidden="1" customWidth="1"/>
    <col min="7" max="7" width="13.625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5.1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8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1:38" ht="26.25" hidden="1">
      <c r="H1" s="140"/>
      <c r="I1" s="140"/>
      <c r="J1" s="140"/>
      <c r="K1" s="140"/>
      <c r="L1" s="140" t="s">
        <v>224</v>
      </c>
      <c r="M1" s="140"/>
      <c r="N1" s="140"/>
      <c r="O1" s="140"/>
      <c r="P1" s="140"/>
      <c r="Q1" s="140"/>
      <c r="R1" s="140"/>
      <c r="S1" s="140"/>
      <c r="T1" s="140"/>
    </row>
    <row r="2" spans="1:38" ht="27.75" customHeight="1">
      <c r="B2" s="142" t="s">
        <v>1</v>
      </c>
      <c r="C2" s="142"/>
      <c r="D2" s="142"/>
      <c r="E2" s="142"/>
      <c r="F2" s="142"/>
      <c r="G2" s="142"/>
      <c r="H2" s="143" t="s">
        <v>270</v>
      </c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3"/>
    </row>
    <row r="3" spans="1:38" ht="25.5" customHeight="1">
      <c r="B3" s="144" t="s">
        <v>2</v>
      </c>
      <c r="C3" s="144"/>
      <c r="D3" s="144"/>
      <c r="E3" s="144"/>
      <c r="F3" s="144"/>
      <c r="G3" s="144"/>
      <c r="H3" s="145" t="s">
        <v>54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4"/>
      <c r="V3" s="5"/>
      <c r="AD3" s="61"/>
      <c r="AE3" s="62"/>
      <c r="AF3" s="61"/>
      <c r="AG3" s="61"/>
      <c r="AH3" s="61"/>
      <c r="AI3" s="62"/>
      <c r="AJ3" s="61"/>
    </row>
    <row r="4" spans="1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1:38" ht="23.25" customHeight="1">
      <c r="B5" s="148" t="s">
        <v>3</v>
      </c>
      <c r="C5" s="148"/>
      <c r="D5" s="137" t="s">
        <v>209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9" t="s">
        <v>53</v>
      </c>
      <c r="P5" s="139"/>
      <c r="Q5" s="139"/>
      <c r="R5" s="139"/>
      <c r="S5" s="139"/>
      <c r="T5" s="139"/>
      <c r="W5" s="61"/>
      <c r="X5" s="146" t="s">
        <v>49</v>
      </c>
      <c r="Y5" s="146" t="s">
        <v>9</v>
      </c>
      <c r="Z5" s="146" t="s">
        <v>48</v>
      </c>
      <c r="AA5" s="146" t="s">
        <v>47</v>
      </c>
      <c r="AB5" s="146"/>
      <c r="AC5" s="146"/>
      <c r="AD5" s="146"/>
      <c r="AE5" s="146" t="s">
        <v>46</v>
      </c>
      <c r="AF5" s="146"/>
      <c r="AG5" s="146" t="s">
        <v>44</v>
      </c>
      <c r="AH5" s="146"/>
      <c r="AI5" s="146" t="s">
        <v>45</v>
      </c>
      <c r="AJ5" s="146"/>
      <c r="AK5" s="146" t="s">
        <v>43</v>
      </c>
      <c r="AL5" s="146"/>
    </row>
    <row r="6" spans="1:38" ht="17.25" customHeight="1">
      <c r="B6" s="147" t="s">
        <v>4</v>
      </c>
      <c r="C6" s="147"/>
      <c r="D6" s="9"/>
      <c r="G6" s="138" t="s">
        <v>160</v>
      </c>
      <c r="H6" s="138"/>
      <c r="I6" s="138"/>
      <c r="J6" s="138"/>
      <c r="K6" s="138"/>
      <c r="L6" s="138"/>
      <c r="M6" s="138"/>
      <c r="N6" s="138"/>
      <c r="O6" s="138" t="s">
        <v>210</v>
      </c>
      <c r="P6" s="138"/>
      <c r="Q6" s="138"/>
      <c r="R6" s="138"/>
      <c r="S6" s="138"/>
      <c r="T6" s="138"/>
      <c r="W6" s="61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</row>
    <row r="7" spans="1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</row>
    <row r="8" spans="1:38" ht="44.25" customHeight="1">
      <c r="B8" s="149" t="s">
        <v>5</v>
      </c>
      <c r="C8" s="151" t="s">
        <v>6</v>
      </c>
      <c r="D8" s="153" t="s">
        <v>7</v>
      </c>
      <c r="E8" s="154"/>
      <c r="F8" s="149" t="s">
        <v>8</v>
      </c>
      <c r="G8" s="149" t="s">
        <v>9</v>
      </c>
      <c r="H8" s="136" t="s">
        <v>10</v>
      </c>
      <c r="I8" s="136" t="s">
        <v>11</v>
      </c>
      <c r="J8" s="136" t="s">
        <v>12</v>
      </c>
      <c r="K8" s="136" t="s">
        <v>13</v>
      </c>
      <c r="L8" s="135" t="s">
        <v>14</v>
      </c>
      <c r="M8" s="135" t="s">
        <v>15</v>
      </c>
      <c r="N8" s="135" t="s">
        <v>16</v>
      </c>
      <c r="O8" s="135" t="s">
        <v>18</v>
      </c>
      <c r="P8" s="149" t="s">
        <v>19</v>
      </c>
      <c r="Q8" s="135" t="s">
        <v>20</v>
      </c>
      <c r="R8" s="149" t="s">
        <v>21</v>
      </c>
      <c r="S8" s="149" t="s">
        <v>22</v>
      </c>
      <c r="T8" s="149" t="s">
        <v>23</v>
      </c>
      <c r="W8" s="61"/>
      <c r="X8" s="146"/>
      <c r="Y8" s="146"/>
      <c r="Z8" s="146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1:38" ht="44.25" customHeight="1">
      <c r="B9" s="150"/>
      <c r="C9" s="152"/>
      <c r="D9" s="155"/>
      <c r="E9" s="156"/>
      <c r="F9" s="150"/>
      <c r="G9" s="150"/>
      <c r="H9" s="136"/>
      <c r="I9" s="136"/>
      <c r="J9" s="136"/>
      <c r="K9" s="136"/>
      <c r="L9" s="135"/>
      <c r="M9" s="135"/>
      <c r="N9" s="135"/>
      <c r="O9" s="135"/>
      <c r="P9" s="159"/>
      <c r="Q9" s="135"/>
      <c r="R9" s="150"/>
      <c r="S9" s="159"/>
      <c r="T9" s="159"/>
      <c r="V9" s="12"/>
      <c r="W9" s="61"/>
      <c r="X9" s="66" t="str">
        <f>+D5</f>
        <v>Kế toán ngân hàng thương mại</v>
      </c>
      <c r="Y9" s="67" t="str">
        <f>+O5</f>
        <v>Nhóm:  01</v>
      </c>
      <c r="Z9" s="68">
        <f>+$AI$9+$AK$9+$AG$9</f>
        <v>5</v>
      </c>
      <c r="AA9" s="62">
        <f>COUNTIF($S$10:$S$75,"Khiển trách")</f>
        <v>0</v>
      </c>
      <c r="AB9" s="62">
        <f>COUNTIF($S$10:$S$75,"Cảnh cáo")</f>
        <v>0</v>
      </c>
      <c r="AC9" s="62">
        <f>COUNTIF($S$10:$S$75,"Đình chỉ thi")</f>
        <v>0</v>
      </c>
      <c r="AD9" s="69">
        <f>+($AA$9+$AB$9+$AC$9)/$Z$9*100%</f>
        <v>0</v>
      </c>
      <c r="AE9" s="62">
        <f>SUM(COUNTIF($S$10:$S$73,"Vắng"),COUNTIF($S$10:$S$73,"Vắng có phép"))</f>
        <v>0</v>
      </c>
      <c r="AF9" s="70">
        <f>+$AE$9/$Z$9</f>
        <v>0</v>
      </c>
      <c r="AG9" s="71">
        <f>COUNTIF($W$10:$W$73,"Thi lại")</f>
        <v>0</v>
      </c>
      <c r="AH9" s="70">
        <f>+$AG$9/$Z$9</f>
        <v>0</v>
      </c>
      <c r="AI9" s="71">
        <f>COUNTIF($W$10:$W$74,"Học lại")</f>
        <v>1</v>
      </c>
      <c r="AJ9" s="70">
        <f>+$AI$9/$Z$9</f>
        <v>0.2</v>
      </c>
      <c r="AK9" s="62">
        <f>COUNTIF($W$11:$W$74,"Đạt")</f>
        <v>4</v>
      </c>
      <c r="AL9" s="69">
        <f>+$AK$9/$Z$9</f>
        <v>0.8</v>
      </c>
    </row>
    <row r="10" spans="1:38" ht="14.25" customHeight="1">
      <c r="B10" s="160" t="s">
        <v>29</v>
      </c>
      <c r="C10" s="161"/>
      <c r="D10" s="161"/>
      <c r="E10" s="161"/>
      <c r="F10" s="161"/>
      <c r="G10" s="162"/>
      <c r="H10" s="13">
        <v>20</v>
      </c>
      <c r="I10" s="13">
        <v>20</v>
      </c>
      <c r="J10" s="14"/>
      <c r="K10" s="13"/>
      <c r="L10" s="15"/>
      <c r="M10" s="16"/>
      <c r="N10" s="16"/>
      <c r="O10" s="58">
        <f>100-(H10+I10+J10+K10)</f>
        <v>60</v>
      </c>
      <c r="P10" s="150"/>
      <c r="Q10" s="18"/>
      <c r="R10" s="18"/>
      <c r="S10" s="150"/>
      <c r="T10" s="15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1:38" ht="18.75" customHeight="1">
      <c r="B11" s="19">
        <v>1</v>
      </c>
      <c r="C11" s="109" t="s">
        <v>211</v>
      </c>
      <c r="D11" s="86" t="s">
        <v>76</v>
      </c>
      <c r="E11" s="87" t="s">
        <v>67</v>
      </c>
      <c r="F11" s="88" t="s">
        <v>212</v>
      </c>
      <c r="G11" s="109" t="s">
        <v>213</v>
      </c>
      <c r="H11" s="20">
        <v>9</v>
      </c>
      <c r="I11" s="112">
        <v>8.5</v>
      </c>
      <c r="J11" s="20" t="s">
        <v>30</v>
      </c>
      <c r="K11" s="20" t="s">
        <v>30</v>
      </c>
      <c r="L11" s="21"/>
      <c r="M11" s="21"/>
      <c r="N11" s="21"/>
      <c r="O11" s="128">
        <v>5.5</v>
      </c>
      <c r="P11" s="129">
        <f>ROUND(SUMPRODUCT(H11:O11,$H$10:$O$10)/100,1)</f>
        <v>6.8</v>
      </c>
      <c r="Q11" s="24" t="str">
        <f t="shared" ref="Q11:Q15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C+</v>
      </c>
      <c r="R11" s="24" t="str">
        <f t="shared" ref="R11:R15" si="1">IF($P11&lt;4,"Kém",IF(AND($P11&gt;=4,$P11&lt;=5.4),"Trung bình yếu",IF(AND($P11&gt;=5.5,$P11&lt;=6.9),"Trung bình",IF(AND($P11&gt;=7,$P11&lt;=8.4),"Khá",IF(AND($P11&gt;=8.5,$P11&lt;=10),"Giỏi","")))))</f>
        <v>Trung bình</v>
      </c>
      <c r="S11" s="83" t="str">
        <f>+IF(OR($H11=0,$I11=0,$J11=0,$K11=0),"Không đủ ĐKDT","")</f>
        <v/>
      </c>
      <c r="T11" s="25">
        <v>303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1:38" ht="18.75" customHeight="1">
      <c r="B12" s="27">
        <v>2</v>
      </c>
      <c r="C12" s="110" t="s">
        <v>214</v>
      </c>
      <c r="D12" s="90" t="s">
        <v>215</v>
      </c>
      <c r="E12" s="91" t="s">
        <v>179</v>
      </c>
      <c r="F12" s="92" t="s">
        <v>216</v>
      </c>
      <c r="G12" s="110" t="s">
        <v>69</v>
      </c>
      <c r="H12" s="28">
        <v>0</v>
      </c>
      <c r="I12" s="28">
        <v>0</v>
      </c>
      <c r="J12" s="28" t="s">
        <v>30</v>
      </c>
      <c r="K12" s="28" t="s">
        <v>30</v>
      </c>
      <c r="L12" s="29"/>
      <c r="M12" s="29"/>
      <c r="N12" s="29"/>
      <c r="O12" s="30"/>
      <c r="P12" s="31">
        <f>ROUND(SUMPRODUCT(H12:O12,$H$10:$O$10)/100,1)</f>
        <v>0</v>
      </c>
      <c r="Q12" s="32" t="str">
        <f t="shared" si="0"/>
        <v>F</v>
      </c>
      <c r="R12" s="33" t="str">
        <f t="shared" si="1"/>
        <v>Kém</v>
      </c>
      <c r="S12" s="34" t="str">
        <f>+IF(OR($H12=0,$I12=0,$J12=0,$K12=0),"Không đủ ĐKDT","")</f>
        <v>Không đủ ĐKDT</v>
      </c>
      <c r="T12" s="35">
        <v>303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1:38" ht="18.75" customHeight="1">
      <c r="B13" s="27">
        <v>3</v>
      </c>
      <c r="C13" s="110" t="s">
        <v>217</v>
      </c>
      <c r="D13" s="90" t="s">
        <v>218</v>
      </c>
      <c r="E13" s="91" t="s">
        <v>99</v>
      </c>
      <c r="F13" s="92" t="s">
        <v>219</v>
      </c>
      <c r="G13" s="110" t="s">
        <v>154</v>
      </c>
      <c r="H13" s="28">
        <v>9</v>
      </c>
      <c r="I13" s="28">
        <v>8</v>
      </c>
      <c r="J13" s="28" t="s">
        <v>30</v>
      </c>
      <c r="K13" s="28" t="s">
        <v>30</v>
      </c>
      <c r="L13" s="36"/>
      <c r="M13" s="36"/>
      <c r="N13" s="36"/>
      <c r="O13" s="30">
        <v>7</v>
      </c>
      <c r="P13" s="31">
        <f>ROUND(SUMPRODUCT(H13:O13,$H$10:$O$10)/100,1)</f>
        <v>7.6</v>
      </c>
      <c r="Q13" s="32" t="str">
        <f t="shared" si="0"/>
        <v>B</v>
      </c>
      <c r="R13" s="33" t="str">
        <f t="shared" si="1"/>
        <v>Khá</v>
      </c>
      <c r="S13" s="34" t="str">
        <f t="shared" ref="S13:S15" si="2">+IF(OR($H13=0,$I13=0,$J13=0,$K13=0),"Không đủ ĐKDT","")</f>
        <v/>
      </c>
      <c r="T13" s="35">
        <v>303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84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1:38" ht="18.75" customHeight="1">
      <c r="B14" s="27">
        <v>4</v>
      </c>
      <c r="C14" s="110" t="s">
        <v>101</v>
      </c>
      <c r="D14" s="90" t="s">
        <v>102</v>
      </c>
      <c r="E14" s="91" t="s">
        <v>99</v>
      </c>
      <c r="F14" s="92" t="s">
        <v>103</v>
      </c>
      <c r="G14" s="110" t="s">
        <v>104</v>
      </c>
      <c r="H14" s="28">
        <v>9.5</v>
      </c>
      <c r="I14" s="28">
        <v>9</v>
      </c>
      <c r="J14" s="28" t="s">
        <v>30</v>
      </c>
      <c r="K14" s="28" t="s">
        <v>30</v>
      </c>
      <c r="L14" s="36"/>
      <c r="M14" s="36"/>
      <c r="N14" s="36"/>
      <c r="O14" s="30">
        <v>7.5</v>
      </c>
      <c r="P14" s="31">
        <f>ROUND(SUMPRODUCT(H14:O14,$H$10:$O$10)/100,1)</f>
        <v>8.1999999999999993</v>
      </c>
      <c r="Q14" s="32" t="str">
        <f t="shared" si="0"/>
        <v>B+</v>
      </c>
      <c r="R14" s="33" t="str">
        <f t="shared" si="1"/>
        <v>Khá</v>
      </c>
      <c r="S14" s="34" t="str">
        <f t="shared" si="2"/>
        <v/>
      </c>
      <c r="T14" s="35">
        <v>303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1:38" ht="18.75" customHeight="1">
      <c r="B15" s="93">
        <v>5</v>
      </c>
      <c r="C15" s="111" t="s">
        <v>220</v>
      </c>
      <c r="D15" s="95" t="s">
        <v>221</v>
      </c>
      <c r="E15" s="96" t="s">
        <v>128</v>
      </c>
      <c r="F15" s="97" t="s">
        <v>222</v>
      </c>
      <c r="G15" s="111" t="s">
        <v>223</v>
      </c>
      <c r="H15" s="113">
        <v>9.5</v>
      </c>
      <c r="I15" s="113">
        <v>8.5</v>
      </c>
      <c r="J15" s="98" t="s">
        <v>30</v>
      </c>
      <c r="K15" s="98" t="s">
        <v>30</v>
      </c>
      <c r="L15" s="100"/>
      <c r="M15" s="100"/>
      <c r="N15" s="100"/>
      <c r="O15" s="130">
        <v>7.5</v>
      </c>
      <c r="P15" s="131">
        <f>ROUND(SUMPRODUCT(H15:O15,$H$10:$O$10)/100,1)</f>
        <v>8.1</v>
      </c>
      <c r="Q15" s="104" t="str">
        <f t="shared" si="0"/>
        <v>B+</v>
      </c>
      <c r="R15" s="105" t="str">
        <f t="shared" si="1"/>
        <v>Khá</v>
      </c>
      <c r="S15" s="106" t="str">
        <f t="shared" si="2"/>
        <v/>
      </c>
      <c r="T15" s="107">
        <v>303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1:38" ht="9" customHeight="1">
      <c r="A16" s="2"/>
      <c r="B16" s="37"/>
      <c r="C16" s="38"/>
      <c r="D16" s="38"/>
      <c r="E16" s="39"/>
      <c r="F16" s="39"/>
      <c r="G16" s="39"/>
      <c r="H16" s="40"/>
      <c r="I16" s="41"/>
      <c r="J16" s="41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3"/>
    </row>
    <row r="17" spans="1:38" ht="16.5" hidden="1">
      <c r="A17" s="2"/>
      <c r="B17" s="163" t="s">
        <v>31</v>
      </c>
      <c r="C17" s="163"/>
      <c r="D17" s="38"/>
      <c r="E17" s="39"/>
      <c r="F17" s="39"/>
      <c r="G17" s="39"/>
      <c r="H17" s="40"/>
      <c r="I17" s="41"/>
      <c r="J17" s="4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3"/>
    </row>
    <row r="18" spans="1:38" ht="16.5" hidden="1" customHeight="1">
      <c r="A18" s="2"/>
      <c r="B18" s="43" t="s">
        <v>32</v>
      </c>
      <c r="C18" s="43"/>
      <c r="D18" s="44">
        <f>+$Z$9</f>
        <v>5</v>
      </c>
      <c r="E18" s="45" t="s">
        <v>33</v>
      </c>
      <c r="F18" s="134" t="s">
        <v>34</v>
      </c>
      <c r="G18" s="134"/>
      <c r="H18" s="134"/>
      <c r="I18" s="134"/>
      <c r="J18" s="134"/>
      <c r="K18" s="134"/>
      <c r="L18" s="134"/>
      <c r="M18" s="134"/>
      <c r="N18" s="134"/>
      <c r="O18" s="46">
        <f>$Z$9 -COUNTIF($S$10:$S$205,"Vắng") -COUNTIF($S$10:$S$205,"Vắng có phép") - COUNTIF($S$10:$S$205,"Đình chỉ thi") - COUNTIF($S$10:$S$205,"Không đủ ĐKDT")</f>
        <v>5</v>
      </c>
      <c r="P18" s="46"/>
      <c r="Q18" s="46"/>
      <c r="R18" s="47"/>
      <c r="S18" s="48" t="s">
        <v>33</v>
      </c>
      <c r="T18" s="47"/>
      <c r="U18" s="3"/>
    </row>
    <row r="19" spans="1:38" ht="16.5" hidden="1" customHeight="1">
      <c r="A19" s="2"/>
      <c r="B19" s="43" t="s">
        <v>35</v>
      </c>
      <c r="C19" s="43"/>
      <c r="D19" s="44">
        <f>+$AK$9</f>
        <v>4</v>
      </c>
      <c r="E19" s="45" t="s">
        <v>33</v>
      </c>
      <c r="F19" s="134" t="s">
        <v>36</v>
      </c>
      <c r="G19" s="134"/>
      <c r="H19" s="134"/>
      <c r="I19" s="134"/>
      <c r="J19" s="134"/>
      <c r="K19" s="134"/>
      <c r="L19" s="134"/>
      <c r="M19" s="134"/>
      <c r="N19" s="134"/>
      <c r="O19" s="49">
        <f>COUNTIF($S$10:$S$81,"Vắng")</f>
        <v>0</v>
      </c>
      <c r="P19" s="49"/>
      <c r="Q19" s="49"/>
      <c r="R19" s="50"/>
      <c r="S19" s="48" t="s">
        <v>33</v>
      </c>
      <c r="T19" s="50"/>
      <c r="U19" s="3"/>
    </row>
    <row r="20" spans="1:38" ht="16.5" hidden="1" customHeight="1">
      <c r="A20" s="2"/>
      <c r="B20" s="43" t="s">
        <v>50</v>
      </c>
      <c r="C20" s="43"/>
      <c r="D20" s="59">
        <f>COUNTIF(W11:W15,"Học lại")</f>
        <v>1</v>
      </c>
      <c r="E20" s="45" t="s">
        <v>33</v>
      </c>
      <c r="F20" s="134" t="s">
        <v>51</v>
      </c>
      <c r="G20" s="134"/>
      <c r="H20" s="134"/>
      <c r="I20" s="134"/>
      <c r="J20" s="134"/>
      <c r="K20" s="134"/>
      <c r="L20" s="134"/>
      <c r="M20" s="134"/>
      <c r="N20" s="134"/>
      <c r="O20" s="46">
        <f>COUNTIF($S$10:$S$81,"Vắng có phép")</f>
        <v>0</v>
      </c>
      <c r="P20" s="46"/>
      <c r="Q20" s="46"/>
      <c r="R20" s="47"/>
      <c r="S20" s="48" t="s">
        <v>33</v>
      </c>
      <c r="T20" s="47"/>
      <c r="U20" s="3"/>
    </row>
    <row r="21" spans="1:38" ht="3" hidden="1" customHeight="1">
      <c r="A21" s="2"/>
      <c r="B21" s="37"/>
      <c r="C21" s="38"/>
      <c r="D21" s="38"/>
      <c r="E21" s="39"/>
      <c r="F21" s="39"/>
      <c r="G21" s="39"/>
      <c r="H21" s="40"/>
      <c r="I21" s="41"/>
      <c r="J21" s="41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3"/>
    </row>
    <row r="22" spans="1:38" hidden="1">
      <c r="B22" s="80" t="s">
        <v>52</v>
      </c>
      <c r="C22" s="80"/>
      <c r="D22" s="81">
        <f>COUNTIF(W11:W15,"Thi lại")</f>
        <v>0</v>
      </c>
      <c r="E22" s="82" t="s">
        <v>33</v>
      </c>
      <c r="F22" s="3"/>
      <c r="G22" s="3"/>
      <c r="H22" s="3"/>
      <c r="I22" s="3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3"/>
    </row>
    <row r="23" spans="1:38" ht="24.75" hidden="1" customHeight="1">
      <c r="B23" s="80"/>
      <c r="C23" s="80"/>
      <c r="D23" s="81"/>
      <c r="E23" s="82"/>
      <c r="F23" s="3"/>
      <c r="G23" s="3"/>
      <c r="H23" s="3"/>
      <c r="I23" s="3"/>
      <c r="J23" s="165" t="s">
        <v>272</v>
      </c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3"/>
    </row>
    <row r="24" spans="1:38" hidden="1">
      <c r="A24" s="51"/>
      <c r="B24" s="157" t="s">
        <v>37</v>
      </c>
      <c r="C24" s="157"/>
      <c r="D24" s="157"/>
      <c r="E24" s="157"/>
      <c r="F24" s="157"/>
      <c r="G24" s="157"/>
      <c r="H24" s="157"/>
      <c r="I24" s="52"/>
      <c r="J24" s="166" t="s">
        <v>38</v>
      </c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3"/>
    </row>
    <row r="25" spans="1:38" ht="4.5" hidden="1" customHeight="1">
      <c r="A25" s="2"/>
      <c r="B25" s="37"/>
      <c r="C25" s="53"/>
      <c r="D25" s="53"/>
      <c r="E25" s="54"/>
      <c r="F25" s="54"/>
      <c r="G25" s="54"/>
      <c r="H25" s="55"/>
      <c r="I25" s="56"/>
      <c r="J25" s="56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38" s="2" customFormat="1" hidden="1">
      <c r="B26" s="157" t="s">
        <v>39</v>
      </c>
      <c r="C26" s="157"/>
      <c r="D26" s="158" t="s">
        <v>40</v>
      </c>
      <c r="E26" s="158"/>
      <c r="F26" s="158"/>
      <c r="G26" s="158"/>
      <c r="H26" s="158"/>
      <c r="I26" s="56"/>
      <c r="J26" s="56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3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1:38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1:38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1:38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1:38" s="2" customFormat="1" ht="9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1:38" s="2" customFormat="1" ht="3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 s="2" customFormat="1" ht="18" hidden="1" customHeight="1">
      <c r="A32" s="1"/>
      <c r="B32" s="168" t="s">
        <v>265</v>
      </c>
      <c r="C32" s="168"/>
      <c r="D32" s="168" t="s">
        <v>266</v>
      </c>
      <c r="E32" s="168"/>
      <c r="F32" s="168"/>
      <c r="G32" s="168"/>
      <c r="H32" s="168"/>
      <c r="I32" s="168"/>
      <c r="J32" s="168" t="s">
        <v>41</v>
      </c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3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1:38" s="2" customFormat="1" ht="4.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1:38" s="2" customFormat="1" ht="36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1:38" s="2" customFormat="1" ht="21.75" hidden="1" customHeight="1">
      <c r="A35" s="1"/>
      <c r="B35" s="157" t="s">
        <v>42</v>
      </c>
      <c r="C35" s="157"/>
      <c r="D35" s="157"/>
      <c r="E35" s="157"/>
      <c r="F35" s="157"/>
      <c r="G35" s="157"/>
      <c r="H35" s="157"/>
      <c r="I35" s="52"/>
      <c r="J35" s="166" t="s">
        <v>38</v>
      </c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3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1:38" s="2" customFormat="1" hidden="1">
      <c r="A36" s="1"/>
      <c r="B36" s="37"/>
      <c r="C36" s="53"/>
      <c r="D36" s="53"/>
      <c r="E36" s="54"/>
      <c r="F36" s="54"/>
      <c r="G36" s="54"/>
      <c r="H36" s="55"/>
      <c r="I36" s="56"/>
      <c r="J36" s="56"/>
      <c r="K36" s="3"/>
      <c r="L36" s="3"/>
      <c r="M36" s="3"/>
      <c r="N36" s="3"/>
      <c r="O36" s="3"/>
      <c r="P36" s="3"/>
      <c r="Q36" s="3"/>
      <c r="R36" s="3"/>
      <c r="S36" s="3"/>
      <c r="T36" s="3"/>
      <c r="U36" s="1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1:38" s="2" customFormat="1" hidden="1">
      <c r="A37" s="1"/>
      <c r="B37" s="157" t="s">
        <v>39</v>
      </c>
      <c r="C37" s="157"/>
      <c r="D37" s="158" t="s">
        <v>40</v>
      </c>
      <c r="E37" s="158"/>
      <c r="F37" s="158"/>
      <c r="G37" s="158"/>
      <c r="H37" s="158"/>
      <c r="I37" s="56"/>
      <c r="J37" s="56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1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1:38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1:38" hidden="1"/>
    <row r="40" spans="1:38" hidden="1"/>
    <row r="41" spans="1:38" hidden="1"/>
    <row r="42" spans="1:38" hidden="1">
      <c r="B42" s="167"/>
      <c r="C42" s="167"/>
      <c r="D42" s="167"/>
      <c r="E42" s="167"/>
      <c r="F42" s="167"/>
      <c r="G42" s="167"/>
      <c r="H42" s="167"/>
      <c r="I42" s="167"/>
      <c r="J42" s="167" t="s">
        <v>41</v>
      </c>
      <c r="K42" s="167"/>
      <c r="L42" s="167"/>
      <c r="M42" s="167"/>
      <c r="N42" s="167"/>
      <c r="O42" s="167"/>
      <c r="P42" s="167"/>
      <c r="Q42" s="167"/>
      <c r="R42" s="167"/>
      <c r="S42" s="167"/>
      <c r="T42" s="167"/>
    </row>
    <row r="43" spans="1:38" hidden="1"/>
  </sheetData>
  <mergeCells count="59">
    <mergeCell ref="J32:T32"/>
    <mergeCell ref="F18:N18"/>
    <mergeCell ref="B37:C37"/>
    <mergeCell ref="D37:H37"/>
    <mergeCell ref="B42:C42"/>
    <mergeCell ref="D42:I42"/>
    <mergeCell ref="J42:T42"/>
    <mergeCell ref="K8:K9"/>
    <mergeCell ref="L8:L9"/>
    <mergeCell ref="P8:P10"/>
    <mergeCell ref="Q8:Q9"/>
    <mergeCell ref="B35:H35"/>
    <mergeCell ref="J35:T35"/>
    <mergeCell ref="F19:N19"/>
    <mergeCell ref="F20:N20"/>
    <mergeCell ref="J22:T22"/>
    <mergeCell ref="J23:T23"/>
    <mergeCell ref="B24:H24"/>
    <mergeCell ref="J24:T24"/>
    <mergeCell ref="B26:C26"/>
    <mergeCell ref="D26:H26"/>
    <mergeCell ref="B32:C32"/>
    <mergeCell ref="D32:I32"/>
    <mergeCell ref="B17:C17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</mergeCells>
  <conditionalFormatting sqref="H11:O15">
    <cfRule type="cellIs" dxfId="12" priority="7" operator="greaterThan">
      <formula>10</formula>
    </cfRule>
  </conditionalFormatting>
  <conditionalFormatting sqref="C1:C1048576">
    <cfRule type="duplicateValues" dxfId="11" priority="5"/>
  </conditionalFormatting>
  <conditionalFormatting sqref="C11:C15">
    <cfRule type="duplicateValues" dxfId="10" priority="4" stopIfTrue="1"/>
  </conditionalFormatting>
  <conditionalFormatting sqref="H11:I15">
    <cfRule type="cellIs" dxfId="9" priority="1" stopIfTrue="1" operator="greaterThan">
      <formula>10</formula>
    </cfRule>
    <cfRule type="cellIs" dxfId="8" priority="2" stopIfTrue="1" operator="greaterThan">
      <formula>10</formula>
    </cfRule>
    <cfRule type="cellIs" dxfId="7" priority="3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X3:AL9 W11:W15 D20"/>
  </dataValidations>
  <pageMargins left="0.2" right="0.2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40"/>
  <sheetViews>
    <sheetView topLeftCell="A11" workbookViewId="0">
      <selection activeCell="A14" sqref="A14:XFD29"/>
    </sheetView>
  </sheetViews>
  <sheetFormatPr defaultColWidth="9" defaultRowHeight="15.75"/>
  <cols>
    <col min="1" max="1" width="0.625" style="1" customWidth="1"/>
    <col min="2" max="2" width="4" style="1" customWidth="1"/>
    <col min="3" max="3" width="12.25" style="1" customWidth="1"/>
    <col min="4" max="4" width="15.5" style="1" customWidth="1"/>
    <col min="5" max="5" width="6.25" style="1" customWidth="1"/>
    <col min="6" max="6" width="9.375" style="1" hidden="1" customWidth="1"/>
    <col min="7" max="7" width="10.875" style="1" customWidth="1"/>
    <col min="8" max="8" width="3.75" style="1" customWidth="1"/>
    <col min="9" max="9" width="4" style="1" customWidth="1"/>
    <col min="10" max="10" width="4.375" style="1" customWidth="1"/>
    <col min="11" max="11" width="3.75" style="1" customWidth="1"/>
    <col min="12" max="12" width="3.25" style="1" hidden="1" customWidth="1"/>
    <col min="13" max="13" width="3.5" style="1" hidden="1" customWidth="1"/>
    <col min="14" max="14" width="8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75" style="1" customWidth="1"/>
    <col min="21" max="21" width="5.25" style="1" hidden="1" customWidth="1"/>
    <col min="22" max="22" width="6.5" style="1" customWidth="1"/>
    <col min="23" max="23" width="6.5" style="2" customWidth="1"/>
    <col min="24" max="24" width="9" style="60"/>
    <col min="25" max="25" width="9.125" style="60" bestFit="1" customWidth="1"/>
    <col min="26" max="26" width="9" style="60"/>
    <col min="27" max="27" width="10.375" style="60" bestFit="1" customWidth="1"/>
    <col min="28" max="28" width="9.125" style="60" bestFit="1" customWidth="1"/>
    <col min="29" max="39" width="9" style="60"/>
    <col min="40" max="16384" width="9" style="1"/>
  </cols>
  <sheetData>
    <row r="1" spans="1:39" ht="26.25" hidden="1">
      <c r="H1" s="140"/>
      <c r="I1" s="140"/>
      <c r="J1" s="140"/>
      <c r="K1" s="140"/>
      <c r="L1" s="140" t="s">
        <v>227</v>
      </c>
      <c r="M1" s="140"/>
      <c r="N1" s="140"/>
      <c r="O1" s="140"/>
      <c r="P1" s="140"/>
      <c r="Q1" s="140"/>
      <c r="R1" s="140"/>
      <c r="S1" s="140"/>
      <c r="T1" s="140"/>
      <c r="U1" s="140"/>
    </row>
    <row r="2" spans="1:39" ht="27.75" customHeight="1">
      <c r="B2" s="142" t="s">
        <v>1</v>
      </c>
      <c r="C2" s="142"/>
      <c r="D2" s="142"/>
      <c r="E2" s="142"/>
      <c r="F2" s="142"/>
      <c r="G2" s="142"/>
      <c r="H2" s="143" t="s">
        <v>270</v>
      </c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3"/>
    </row>
    <row r="3" spans="1:39" ht="25.5" customHeight="1">
      <c r="B3" s="144" t="s">
        <v>2</v>
      </c>
      <c r="C3" s="144"/>
      <c r="D3" s="144"/>
      <c r="E3" s="144"/>
      <c r="F3" s="144"/>
      <c r="G3" s="144"/>
      <c r="H3" s="145" t="s">
        <v>54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4"/>
      <c r="W3" s="5"/>
      <c r="AE3" s="61"/>
      <c r="AF3" s="62"/>
      <c r="AG3" s="61"/>
      <c r="AH3" s="61"/>
      <c r="AI3" s="61"/>
      <c r="AJ3" s="62"/>
      <c r="AK3" s="61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3"/>
      <c r="AJ4" s="63"/>
    </row>
    <row r="5" spans="1:39" ht="23.25" customHeight="1">
      <c r="B5" s="148" t="s">
        <v>3</v>
      </c>
      <c r="C5" s="148"/>
      <c r="D5" s="137" t="s">
        <v>225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9" t="s">
        <v>53</v>
      </c>
      <c r="Q5" s="139"/>
      <c r="R5" s="139"/>
      <c r="S5" s="139"/>
      <c r="T5" s="139"/>
      <c r="U5" s="139"/>
      <c r="X5" s="61"/>
      <c r="Y5" s="146" t="s">
        <v>49</v>
      </c>
      <c r="Z5" s="146" t="s">
        <v>9</v>
      </c>
      <c r="AA5" s="146" t="s">
        <v>48</v>
      </c>
      <c r="AB5" s="146" t="s">
        <v>47</v>
      </c>
      <c r="AC5" s="146"/>
      <c r="AD5" s="146"/>
      <c r="AE5" s="146"/>
      <c r="AF5" s="146" t="s">
        <v>46</v>
      </c>
      <c r="AG5" s="146"/>
      <c r="AH5" s="146" t="s">
        <v>44</v>
      </c>
      <c r="AI5" s="146"/>
      <c r="AJ5" s="146" t="s">
        <v>45</v>
      </c>
      <c r="AK5" s="146"/>
      <c r="AL5" s="146" t="s">
        <v>43</v>
      </c>
      <c r="AM5" s="146"/>
    </row>
    <row r="6" spans="1:39" ht="17.25" customHeight="1">
      <c r="B6" s="147" t="s">
        <v>4</v>
      </c>
      <c r="C6" s="147"/>
      <c r="D6" s="9"/>
      <c r="G6" s="138" t="s">
        <v>160</v>
      </c>
      <c r="H6" s="138"/>
      <c r="I6" s="138"/>
      <c r="J6" s="138"/>
      <c r="K6" s="138"/>
      <c r="L6" s="138"/>
      <c r="M6" s="138"/>
      <c r="N6" s="138"/>
      <c r="O6" s="138"/>
      <c r="P6" s="138" t="s">
        <v>226</v>
      </c>
      <c r="Q6" s="138"/>
      <c r="R6" s="138"/>
      <c r="S6" s="138"/>
      <c r="T6" s="138"/>
      <c r="U6" s="138"/>
      <c r="X6" s="61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7"/>
      <c r="Q7" s="3"/>
      <c r="R7" s="3"/>
      <c r="S7" s="3"/>
      <c r="T7" s="3"/>
      <c r="U7" s="3"/>
      <c r="X7" s="61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</row>
    <row r="8" spans="1:39" ht="44.25" customHeight="1">
      <c r="B8" s="149" t="s">
        <v>5</v>
      </c>
      <c r="C8" s="151" t="s">
        <v>6</v>
      </c>
      <c r="D8" s="153" t="s">
        <v>7</v>
      </c>
      <c r="E8" s="154"/>
      <c r="F8" s="149" t="s">
        <v>8</v>
      </c>
      <c r="G8" s="149" t="s">
        <v>9</v>
      </c>
      <c r="H8" s="136" t="s">
        <v>10</v>
      </c>
      <c r="I8" s="136" t="s">
        <v>11</v>
      </c>
      <c r="J8" s="136" t="s">
        <v>12</v>
      </c>
      <c r="K8" s="136" t="s">
        <v>13</v>
      </c>
      <c r="L8" s="135" t="s">
        <v>14</v>
      </c>
      <c r="M8" s="135" t="s">
        <v>15</v>
      </c>
      <c r="N8" s="135" t="s">
        <v>16</v>
      </c>
      <c r="O8" s="164" t="s">
        <v>17</v>
      </c>
      <c r="P8" s="135" t="s">
        <v>18</v>
      </c>
      <c r="Q8" s="149" t="s">
        <v>19</v>
      </c>
      <c r="R8" s="135" t="s">
        <v>20</v>
      </c>
      <c r="S8" s="149" t="s">
        <v>21</v>
      </c>
      <c r="T8" s="149" t="s">
        <v>22</v>
      </c>
      <c r="U8" s="149" t="s">
        <v>23</v>
      </c>
      <c r="X8" s="61"/>
      <c r="Y8" s="146"/>
      <c r="Z8" s="146"/>
      <c r="AA8" s="146"/>
      <c r="AB8" s="64" t="s">
        <v>24</v>
      </c>
      <c r="AC8" s="64" t="s">
        <v>25</v>
      </c>
      <c r="AD8" s="64" t="s">
        <v>26</v>
      </c>
      <c r="AE8" s="64" t="s">
        <v>27</v>
      </c>
      <c r="AF8" s="64" t="s">
        <v>28</v>
      </c>
      <c r="AG8" s="64" t="s">
        <v>27</v>
      </c>
      <c r="AH8" s="64" t="s">
        <v>28</v>
      </c>
      <c r="AI8" s="64" t="s">
        <v>27</v>
      </c>
      <c r="AJ8" s="64" t="s">
        <v>28</v>
      </c>
      <c r="AK8" s="64" t="s">
        <v>27</v>
      </c>
      <c r="AL8" s="64" t="s">
        <v>28</v>
      </c>
      <c r="AM8" s="65" t="s">
        <v>27</v>
      </c>
    </row>
    <row r="9" spans="1:39" ht="44.25" customHeight="1">
      <c r="B9" s="150"/>
      <c r="C9" s="152"/>
      <c r="D9" s="155"/>
      <c r="E9" s="156"/>
      <c r="F9" s="150"/>
      <c r="G9" s="150"/>
      <c r="H9" s="136"/>
      <c r="I9" s="136"/>
      <c r="J9" s="136"/>
      <c r="K9" s="136"/>
      <c r="L9" s="135"/>
      <c r="M9" s="135"/>
      <c r="N9" s="135"/>
      <c r="O9" s="164"/>
      <c r="P9" s="135"/>
      <c r="Q9" s="159"/>
      <c r="R9" s="135"/>
      <c r="S9" s="150"/>
      <c r="T9" s="159"/>
      <c r="U9" s="159"/>
      <c r="W9" s="12"/>
      <c r="X9" s="61"/>
      <c r="Y9" s="66" t="str">
        <f>+D5</f>
        <v>Quản lý dự án</v>
      </c>
      <c r="Z9" s="67" t="str">
        <f>+P5</f>
        <v>Nhóm:  01</v>
      </c>
      <c r="AA9" s="68">
        <f>+$AJ$9+$AL$9+$AH$9</f>
        <v>2</v>
      </c>
      <c r="AB9" s="62">
        <f>COUNTIF($T$10:$T$72,"Khiển trách")</f>
        <v>0</v>
      </c>
      <c r="AC9" s="62">
        <f>COUNTIF($T$10:$T$72,"Cảnh cáo")</f>
        <v>0</v>
      </c>
      <c r="AD9" s="62">
        <f>COUNTIF($T$10:$T$72,"Đình chỉ thi")</f>
        <v>0</v>
      </c>
      <c r="AE9" s="69">
        <f>+($AB$9+$AC$9+$AD$9)/$AA$9*100%</f>
        <v>0</v>
      </c>
      <c r="AF9" s="62">
        <f>SUM(COUNTIF($T$10:$T$70,"Vắng"),COUNTIF($T$10:$T$70,"Vắng có phép"))</f>
        <v>1</v>
      </c>
      <c r="AG9" s="70">
        <f>+$AF$9/$AA$9</f>
        <v>0.5</v>
      </c>
      <c r="AH9" s="71">
        <f>COUNTIF($X$10:$X$70,"Thi lại")</f>
        <v>0</v>
      </c>
      <c r="AI9" s="70">
        <f>+$AH$9/$AA$9</f>
        <v>0</v>
      </c>
      <c r="AJ9" s="71">
        <f>COUNTIF($X$10:$X$71,"Học lại")</f>
        <v>2</v>
      </c>
      <c r="AK9" s="70">
        <f>+$AJ$9/$AA$9</f>
        <v>1</v>
      </c>
      <c r="AL9" s="62">
        <f>COUNTIF($X$11:$X$71,"Đạt")</f>
        <v>0</v>
      </c>
      <c r="AM9" s="69">
        <f>+$AL$9/$AA$9</f>
        <v>0</v>
      </c>
    </row>
    <row r="10" spans="1:39" ht="14.25" customHeight="1">
      <c r="B10" s="160" t="s">
        <v>29</v>
      </c>
      <c r="C10" s="161"/>
      <c r="D10" s="161"/>
      <c r="E10" s="161"/>
      <c r="F10" s="161"/>
      <c r="G10" s="162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8">
        <f>100-(H10+I10+J10+K10)</f>
        <v>60</v>
      </c>
      <c r="Q10" s="150"/>
      <c r="R10" s="18"/>
      <c r="S10" s="18"/>
      <c r="T10" s="150"/>
      <c r="U10" s="150"/>
      <c r="X10" s="61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</row>
    <row r="11" spans="1:39" ht="18.75" customHeight="1">
      <c r="B11" s="19">
        <v>1</v>
      </c>
      <c r="C11" s="122" t="s">
        <v>228</v>
      </c>
      <c r="D11" s="114" t="s">
        <v>229</v>
      </c>
      <c r="E11" s="115" t="s">
        <v>230</v>
      </c>
      <c r="F11" s="117" t="s">
        <v>231</v>
      </c>
      <c r="G11" s="116" t="s">
        <v>232</v>
      </c>
      <c r="H11" s="20">
        <v>0</v>
      </c>
      <c r="I11" s="20">
        <v>0</v>
      </c>
      <c r="J11" s="20">
        <v>0</v>
      </c>
      <c r="K11" s="20" t="s">
        <v>30</v>
      </c>
      <c r="L11" s="21"/>
      <c r="M11" s="21"/>
      <c r="N11" s="21"/>
      <c r="O11" s="79"/>
      <c r="P11" s="22"/>
      <c r="Q11" s="23">
        <f>ROUND(SUMPRODUCT(H11:P11,$H$10:$P$10)/100,1)</f>
        <v>0</v>
      </c>
      <c r="R11" s="24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83" t="str">
        <f>+IF(OR($H11=0,$I11=0,$J11=0,$K11=0),"Không đủ ĐKDT","")</f>
        <v>Không đủ ĐKDT</v>
      </c>
      <c r="U11" s="25"/>
      <c r="V11" s="3"/>
      <c r="W11" s="26"/>
      <c r="X11" s="7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</row>
    <row r="12" spans="1:39" ht="18.75" customHeight="1">
      <c r="B12" s="93">
        <v>2</v>
      </c>
      <c r="C12" s="123" t="s">
        <v>233</v>
      </c>
      <c r="D12" s="119" t="s">
        <v>234</v>
      </c>
      <c r="E12" s="120" t="s">
        <v>235</v>
      </c>
      <c r="F12" s="121" t="s">
        <v>236</v>
      </c>
      <c r="G12" s="118" t="s">
        <v>237</v>
      </c>
      <c r="H12" s="98">
        <v>7</v>
      </c>
      <c r="I12" s="98">
        <v>7</v>
      </c>
      <c r="J12" s="98" t="s">
        <v>30</v>
      </c>
      <c r="K12" s="99">
        <v>7</v>
      </c>
      <c r="L12" s="99"/>
      <c r="M12" s="99"/>
      <c r="N12" s="99"/>
      <c r="O12" s="101"/>
      <c r="P12" s="102">
        <v>0</v>
      </c>
      <c r="Q12" s="103">
        <f>ROUND(SUMPRODUCT(H12:P12,$H$10:$P$10)/100,1)</f>
        <v>2.8</v>
      </c>
      <c r="R12" s="104" t="str">
        <f t="shared" si="0"/>
        <v>F</v>
      </c>
      <c r="S12" s="105" t="str">
        <f t="shared" si="1"/>
        <v>Kém</v>
      </c>
      <c r="T12" s="106" t="s">
        <v>267</v>
      </c>
      <c r="U12" s="107"/>
      <c r="V12" s="3"/>
      <c r="W12" s="26"/>
      <c r="X12" s="73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72"/>
      <c r="Z12" s="72"/>
      <c r="AA12" s="72"/>
      <c r="AB12" s="64"/>
      <c r="AC12" s="64"/>
      <c r="AD12" s="64"/>
      <c r="AE12" s="64"/>
      <c r="AF12" s="63"/>
      <c r="AG12" s="64"/>
      <c r="AH12" s="64"/>
      <c r="AI12" s="64"/>
      <c r="AJ12" s="64"/>
      <c r="AK12" s="64"/>
      <c r="AL12" s="64"/>
      <c r="AM12" s="65"/>
    </row>
    <row r="13" spans="1:39" ht="9" customHeight="1">
      <c r="A13" s="2"/>
      <c r="B13" s="37"/>
      <c r="C13" s="38"/>
      <c r="D13" s="38"/>
      <c r="E13" s="39"/>
      <c r="F13" s="39"/>
      <c r="G13" s="39"/>
      <c r="H13" s="40"/>
      <c r="I13" s="41"/>
      <c r="J13" s="41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3"/>
    </row>
    <row r="14" spans="1:39" ht="16.5" hidden="1">
      <c r="A14" s="2"/>
      <c r="B14" s="163" t="s">
        <v>31</v>
      </c>
      <c r="C14" s="163"/>
      <c r="D14" s="38"/>
      <c r="E14" s="39"/>
      <c r="F14" s="39"/>
      <c r="G14" s="39"/>
      <c r="H14" s="40"/>
      <c r="I14" s="41"/>
      <c r="J14" s="41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3"/>
    </row>
    <row r="15" spans="1:39" ht="16.5" hidden="1" customHeight="1">
      <c r="A15" s="2"/>
      <c r="B15" s="43" t="s">
        <v>32</v>
      </c>
      <c r="C15" s="43"/>
      <c r="D15" s="44">
        <f>+$AA$9</f>
        <v>2</v>
      </c>
      <c r="E15" s="45" t="s">
        <v>33</v>
      </c>
      <c r="F15" s="134" t="s">
        <v>34</v>
      </c>
      <c r="G15" s="134"/>
      <c r="H15" s="134"/>
      <c r="I15" s="134"/>
      <c r="J15" s="134"/>
      <c r="K15" s="134"/>
      <c r="L15" s="134"/>
      <c r="M15" s="134"/>
      <c r="N15" s="134"/>
      <c r="O15" s="134"/>
      <c r="P15" s="46">
        <f>$AA$9 -COUNTIF($T$10:$T$202,"Vắng") -COUNTIF($T$10:$T$202,"Vắng có phép") - COUNTIF($T$10:$T$202,"Đình chỉ thi") - COUNTIF($T$10:$T$202,"Không đủ ĐKDT")</f>
        <v>1</v>
      </c>
      <c r="Q15" s="46"/>
      <c r="R15" s="46"/>
      <c r="S15" s="47"/>
      <c r="T15" s="48" t="s">
        <v>33</v>
      </c>
      <c r="U15" s="47"/>
      <c r="V15" s="3"/>
    </row>
    <row r="16" spans="1:39" ht="16.5" hidden="1" customHeight="1">
      <c r="A16" s="2"/>
      <c r="B16" s="43" t="s">
        <v>35</v>
      </c>
      <c r="C16" s="43"/>
      <c r="D16" s="44">
        <f>+$AL$9</f>
        <v>0</v>
      </c>
      <c r="E16" s="45" t="s">
        <v>33</v>
      </c>
      <c r="F16" s="134" t="s">
        <v>36</v>
      </c>
      <c r="G16" s="134"/>
      <c r="H16" s="134"/>
      <c r="I16" s="134"/>
      <c r="J16" s="134"/>
      <c r="K16" s="134"/>
      <c r="L16" s="134"/>
      <c r="M16" s="134"/>
      <c r="N16" s="134"/>
      <c r="O16" s="134"/>
      <c r="P16" s="49">
        <f>COUNTIF($T$10:$T$78,"Vắng")</f>
        <v>1</v>
      </c>
      <c r="Q16" s="49"/>
      <c r="R16" s="49"/>
      <c r="S16" s="50"/>
      <c r="T16" s="48" t="s">
        <v>33</v>
      </c>
      <c r="U16" s="50"/>
      <c r="V16" s="3"/>
    </row>
    <row r="17" spans="1:39" ht="16.5" hidden="1" customHeight="1">
      <c r="A17" s="2"/>
      <c r="B17" s="43" t="s">
        <v>50</v>
      </c>
      <c r="C17" s="43"/>
      <c r="D17" s="59">
        <f>COUNTIF(X11:X12,"Học lại")</f>
        <v>2</v>
      </c>
      <c r="E17" s="45" t="s">
        <v>33</v>
      </c>
      <c r="F17" s="134" t="s">
        <v>51</v>
      </c>
      <c r="G17" s="134"/>
      <c r="H17" s="134"/>
      <c r="I17" s="134"/>
      <c r="J17" s="134"/>
      <c r="K17" s="134"/>
      <c r="L17" s="134"/>
      <c r="M17" s="134"/>
      <c r="N17" s="134"/>
      <c r="O17" s="134"/>
      <c r="P17" s="46">
        <f>COUNTIF($T$10:$T$78,"Vắng có phép")</f>
        <v>0</v>
      </c>
      <c r="Q17" s="46"/>
      <c r="R17" s="46"/>
      <c r="S17" s="47"/>
      <c r="T17" s="48" t="s">
        <v>33</v>
      </c>
      <c r="U17" s="47"/>
      <c r="V17" s="3"/>
    </row>
    <row r="18" spans="1:39" ht="3" hidden="1" customHeight="1">
      <c r="A18" s="2"/>
      <c r="B18" s="37"/>
      <c r="C18" s="38"/>
      <c r="D18" s="38"/>
      <c r="E18" s="39"/>
      <c r="F18" s="39"/>
      <c r="G18" s="39"/>
      <c r="H18" s="40"/>
      <c r="I18" s="41"/>
      <c r="J18" s="41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3"/>
    </row>
    <row r="19" spans="1:39" hidden="1">
      <c r="B19" s="80" t="s">
        <v>52</v>
      </c>
      <c r="C19" s="80"/>
      <c r="D19" s="81">
        <f>COUNTIF(X11:X12,"Thi lại")</f>
        <v>0</v>
      </c>
      <c r="E19" s="82" t="s">
        <v>33</v>
      </c>
      <c r="F19" s="3"/>
      <c r="G19" s="3"/>
      <c r="H19" s="3"/>
      <c r="I19" s="3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3"/>
    </row>
    <row r="20" spans="1:39" ht="24.75" hidden="1" customHeight="1">
      <c r="B20" s="80"/>
      <c r="C20" s="80"/>
      <c r="D20" s="81"/>
      <c r="E20" s="82"/>
      <c r="F20" s="3"/>
      <c r="G20" s="3"/>
      <c r="H20" s="3"/>
      <c r="I20" s="3"/>
      <c r="J20" s="165" t="s">
        <v>269</v>
      </c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3"/>
    </row>
    <row r="21" spans="1:39" hidden="1">
      <c r="A21" s="51"/>
      <c r="B21" s="157" t="s">
        <v>37</v>
      </c>
      <c r="C21" s="157"/>
      <c r="D21" s="157"/>
      <c r="E21" s="157"/>
      <c r="F21" s="157"/>
      <c r="G21" s="157"/>
      <c r="H21" s="157"/>
      <c r="I21" s="52"/>
      <c r="J21" s="166" t="s">
        <v>38</v>
      </c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3"/>
    </row>
    <row r="22" spans="1:39" ht="4.5" hidden="1" customHeight="1">
      <c r="A22" s="2"/>
      <c r="B22" s="37"/>
      <c r="C22" s="53"/>
      <c r="D22" s="53"/>
      <c r="E22" s="54"/>
      <c r="F22" s="54"/>
      <c r="G22" s="54"/>
      <c r="H22" s="55"/>
      <c r="I22" s="56"/>
      <c r="J22" s="56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 hidden="1">
      <c r="B23" s="157" t="s">
        <v>39</v>
      </c>
      <c r="C23" s="157"/>
      <c r="D23" s="158" t="s">
        <v>40</v>
      </c>
      <c r="E23" s="158"/>
      <c r="F23" s="158"/>
      <c r="G23" s="158"/>
      <c r="H23" s="158"/>
      <c r="I23" s="56"/>
      <c r="J23" s="56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3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</row>
    <row r="27" spans="1:39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</row>
    <row r="28" spans="1:39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</row>
    <row r="29" spans="1:39" s="2" customFormat="1" ht="18" hidden="1" customHeight="1">
      <c r="A29" s="1"/>
      <c r="B29" s="168" t="s">
        <v>265</v>
      </c>
      <c r="C29" s="168"/>
      <c r="D29" s="168" t="s">
        <v>266</v>
      </c>
      <c r="E29" s="168"/>
      <c r="F29" s="168"/>
      <c r="G29" s="168"/>
      <c r="H29" s="168"/>
      <c r="I29" s="168"/>
      <c r="J29" s="168" t="s">
        <v>41</v>
      </c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3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</row>
    <row r="31" spans="1:39" s="2" customFormat="1" ht="36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</row>
    <row r="32" spans="1:39" s="2" customFormat="1" ht="21.75" hidden="1" customHeight="1">
      <c r="A32" s="1"/>
      <c r="B32" s="157" t="s">
        <v>42</v>
      </c>
      <c r="C32" s="157"/>
      <c r="D32" s="157"/>
      <c r="E32" s="157"/>
      <c r="F32" s="157"/>
      <c r="G32" s="157"/>
      <c r="H32" s="157"/>
      <c r="I32" s="52"/>
      <c r="J32" s="166" t="s">
        <v>38</v>
      </c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3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</row>
    <row r="33" spans="1:39" s="2" customFormat="1" hidden="1">
      <c r="A33" s="1"/>
      <c r="B33" s="37"/>
      <c r="C33" s="53"/>
      <c r="D33" s="53"/>
      <c r="E33" s="54"/>
      <c r="F33" s="54"/>
      <c r="G33" s="54"/>
      <c r="H33" s="55"/>
      <c r="I33" s="56"/>
      <c r="J33" s="56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</row>
    <row r="34" spans="1:39" s="2" customFormat="1" hidden="1">
      <c r="A34" s="1"/>
      <c r="B34" s="157" t="s">
        <v>39</v>
      </c>
      <c r="C34" s="157"/>
      <c r="D34" s="158" t="s">
        <v>40</v>
      </c>
      <c r="E34" s="158"/>
      <c r="F34" s="158"/>
      <c r="G34" s="158"/>
      <c r="H34" s="158"/>
      <c r="I34" s="56"/>
      <c r="J34" s="56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1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</row>
    <row r="36" spans="1:39" hidden="1"/>
    <row r="37" spans="1:39" hidden="1"/>
    <row r="38" spans="1:39" hidden="1"/>
    <row r="39" spans="1:39" hidden="1">
      <c r="B39" s="167"/>
      <c r="C39" s="167"/>
      <c r="D39" s="167"/>
      <c r="E39" s="167"/>
      <c r="F39" s="167"/>
      <c r="G39" s="167"/>
      <c r="H39" s="167"/>
      <c r="I39" s="167"/>
      <c r="J39" s="167" t="s">
        <v>41</v>
      </c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</row>
    <row r="40" spans="1:39" hidden="1"/>
  </sheetData>
  <mergeCells count="60">
    <mergeCell ref="J29:U29"/>
    <mergeCell ref="F15:O15"/>
    <mergeCell ref="B34:C34"/>
    <mergeCell ref="D34:H34"/>
    <mergeCell ref="B39:C39"/>
    <mergeCell ref="D39:I39"/>
    <mergeCell ref="J39:U39"/>
    <mergeCell ref="K8:K9"/>
    <mergeCell ref="L8:L9"/>
    <mergeCell ref="Q8:Q10"/>
    <mergeCell ref="R8:R9"/>
    <mergeCell ref="B32:H32"/>
    <mergeCell ref="J32:U32"/>
    <mergeCell ref="F16:O16"/>
    <mergeCell ref="F17:O17"/>
    <mergeCell ref="J19:U19"/>
    <mergeCell ref="J20:U20"/>
    <mergeCell ref="B21:H21"/>
    <mergeCell ref="J21:U21"/>
    <mergeCell ref="B23:C23"/>
    <mergeCell ref="D23:H23"/>
    <mergeCell ref="B29:C29"/>
    <mergeCell ref="D29:I29"/>
    <mergeCell ref="B14:C14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2 P11:P12">
    <cfRule type="cellIs" dxfId="33" priority="8" operator="greaterThan">
      <formula>10</formula>
    </cfRule>
  </conditionalFormatting>
  <conditionalFormatting sqref="O1:O1048576">
    <cfRule type="duplicateValues" dxfId="32" priority="7"/>
  </conditionalFormatting>
  <conditionalFormatting sqref="C1:C1048576">
    <cfRule type="duplicateValues" dxfId="31" priority="6"/>
  </conditionalFormatting>
  <conditionalFormatting sqref="C11:C12">
    <cfRule type="duplicateValues" dxfId="30" priority="5" stopIfTrue="1"/>
  </conditionalFormatting>
  <conditionalFormatting sqref="H11:K12">
    <cfRule type="cellIs" dxfId="29" priority="2" stopIfTrue="1" operator="greaterThan">
      <formula>10</formula>
    </cfRule>
    <cfRule type="cellIs" dxfId="28" priority="3" stopIfTrue="1" operator="greaterThan">
      <formula>10</formula>
    </cfRule>
    <cfRule type="cellIs" dxfId="27" priority="4" stopIfTrue="1" operator="greaterThan">
      <formula>10</formula>
    </cfRule>
  </conditionalFormatting>
  <conditionalFormatting sqref="C29">
    <cfRule type="duplicateValues" dxfId="26" priority="1"/>
  </conditionalFormatting>
  <dataValidations count="1">
    <dataValidation allowBlank="1" showInputMessage="1" showErrorMessage="1" errorTitle="Không xóa dữ liệu" error="Không xóa dữ liệu" prompt="Không xóa dữ liệu" sqref="D17 Y3:AM9 X11:X12"/>
  </dataValidations>
  <pageMargins left="0.45" right="0.2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44"/>
  <sheetViews>
    <sheetView topLeftCell="A11" workbookViewId="0">
      <selection activeCell="A19" sqref="A19:XFD35"/>
    </sheetView>
  </sheetViews>
  <sheetFormatPr defaultColWidth="9" defaultRowHeight="15.75"/>
  <cols>
    <col min="1" max="1" width="0.625" style="1" customWidth="1"/>
    <col min="2" max="2" width="4" style="1" customWidth="1"/>
    <col min="3" max="3" width="13.5" style="1" customWidth="1"/>
    <col min="4" max="4" width="12.5" style="1" customWidth="1"/>
    <col min="5" max="5" width="6.25" style="1" customWidth="1"/>
    <col min="6" max="6" width="9.375" style="1" hidden="1" customWidth="1"/>
    <col min="7" max="7" width="12.3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9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6.25" hidden="1">
      <c r="H1" s="140" t="s">
        <v>0</v>
      </c>
      <c r="I1" s="140"/>
      <c r="J1" s="140"/>
      <c r="K1" s="140"/>
      <c r="L1" s="140">
        <v>311</v>
      </c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2" t="s">
        <v>1</v>
      </c>
      <c r="C2" s="142"/>
      <c r="D2" s="142"/>
      <c r="E2" s="142"/>
      <c r="F2" s="142"/>
      <c r="G2" s="142"/>
      <c r="H2" s="143" t="s">
        <v>270</v>
      </c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3"/>
    </row>
    <row r="3" spans="2:38" ht="25.5" customHeight="1">
      <c r="B3" s="144" t="s">
        <v>2</v>
      </c>
      <c r="C3" s="144"/>
      <c r="D3" s="144"/>
      <c r="E3" s="144"/>
      <c r="F3" s="144"/>
      <c r="G3" s="144"/>
      <c r="H3" s="145" t="s">
        <v>54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23.25" customHeight="1">
      <c r="B5" s="148" t="s">
        <v>3</v>
      </c>
      <c r="C5" s="148"/>
      <c r="D5" s="137" t="s">
        <v>264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9" t="s">
        <v>53</v>
      </c>
      <c r="P5" s="139"/>
      <c r="Q5" s="139"/>
      <c r="R5" s="139"/>
      <c r="S5" s="139"/>
      <c r="T5" s="139"/>
      <c r="W5" s="61"/>
      <c r="X5" s="146" t="s">
        <v>49</v>
      </c>
      <c r="Y5" s="146" t="s">
        <v>9</v>
      </c>
      <c r="Z5" s="146" t="s">
        <v>48</v>
      </c>
      <c r="AA5" s="146" t="s">
        <v>47</v>
      </c>
      <c r="AB5" s="146"/>
      <c r="AC5" s="146"/>
      <c r="AD5" s="146"/>
      <c r="AE5" s="146" t="s">
        <v>46</v>
      </c>
      <c r="AF5" s="146"/>
      <c r="AG5" s="146" t="s">
        <v>44</v>
      </c>
      <c r="AH5" s="146"/>
      <c r="AI5" s="146" t="s">
        <v>45</v>
      </c>
      <c r="AJ5" s="146"/>
      <c r="AK5" s="146" t="s">
        <v>43</v>
      </c>
      <c r="AL5" s="146"/>
    </row>
    <row r="6" spans="2:38" ht="17.25" customHeight="1">
      <c r="B6" s="147" t="s">
        <v>4</v>
      </c>
      <c r="C6" s="147"/>
      <c r="D6" s="9"/>
      <c r="G6" s="138" t="s">
        <v>239</v>
      </c>
      <c r="H6" s="138"/>
      <c r="I6" s="138"/>
      <c r="J6" s="138"/>
      <c r="K6" s="138"/>
      <c r="L6" s="138"/>
      <c r="M6" s="138"/>
      <c r="N6" s="138"/>
      <c r="O6" s="138" t="s">
        <v>263</v>
      </c>
      <c r="P6" s="138"/>
      <c r="Q6" s="138"/>
      <c r="R6" s="138"/>
      <c r="S6" s="138"/>
      <c r="T6" s="138"/>
      <c r="W6" s="61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</row>
    <row r="8" spans="2:38" ht="44.25" customHeight="1">
      <c r="B8" s="149" t="s">
        <v>5</v>
      </c>
      <c r="C8" s="151" t="s">
        <v>6</v>
      </c>
      <c r="D8" s="153" t="s">
        <v>7</v>
      </c>
      <c r="E8" s="154"/>
      <c r="F8" s="149" t="s">
        <v>8</v>
      </c>
      <c r="G8" s="149" t="s">
        <v>9</v>
      </c>
      <c r="H8" s="136" t="s">
        <v>10</v>
      </c>
      <c r="I8" s="136" t="s">
        <v>11</v>
      </c>
      <c r="J8" s="136" t="s">
        <v>12</v>
      </c>
      <c r="K8" s="136" t="s">
        <v>13</v>
      </c>
      <c r="L8" s="135" t="s">
        <v>14</v>
      </c>
      <c r="M8" s="135" t="s">
        <v>15</v>
      </c>
      <c r="N8" s="135" t="s">
        <v>16</v>
      </c>
      <c r="O8" s="135" t="s">
        <v>18</v>
      </c>
      <c r="P8" s="149" t="s">
        <v>19</v>
      </c>
      <c r="Q8" s="135" t="s">
        <v>20</v>
      </c>
      <c r="R8" s="149" t="s">
        <v>21</v>
      </c>
      <c r="S8" s="149" t="s">
        <v>22</v>
      </c>
      <c r="T8" s="149" t="s">
        <v>23</v>
      </c>
      <c r="W8" s="61"/>
      <c r="X8" s="146"/>
      <c r="Y8" s="146"/>
      <c r="Z8" s="146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50"/>
      <c r="C9" s="152"/>
      <c r="D9" s="155"/>
      <c r="E9" s="156"/>
      <c r="F9" s="150"/>
      <c r="G9" s="150"/>
      <c r="H9" s="136"/>
      <c r="I9" s="136"/>
      <c r="J9" s="136"/>
      <c r="K9" s="136"/>
      <c r="L9" s="135"/>
      <c r="M9" s="135"/>
      <c r="N9" s="135"/>
      <c r="O9" s="135"/>
      <c r="P9" s="159"/>
      <c r="Q9" s="135"/>
      <c r="R9" s="150"/>
      <c r="S9" s="159"/>
      <c r="T9" s="159"/>
      <c r="V9" s="12"/>
      <c r="W9" s="61"/>
      <c r="X9" s="66" t="str">
        <f>+D5</f>
        <v>Kiểm toán tài chính</v>
      </c>
      <c r="Y9" s="67" t="str">
        <f>+O5</f>
        <v>Nhóm:  01</v>
      </c>
      <c r="Z9" s="68">
        <f>+$AI$9+$AK$9+$AG$9</f>
        <v>7</v>
      </c>
      <c r="AA9" s="62">
        <f>COUNTIF($S$10:$S$77,"Khiển trách")</f>
        <v>0</v>
      </c>
      <c r="AB9" s="62">
        <f>COUNTIF($S$10:$S$77,"Cảnh cáo")</f>
        <v>0</v>
      </c>
      <c r="AC9" s="62">
        <f>COUNTIF($S$10:$S$77,"Đình chỉ thi")</f>
        <v>0</v>
      </c>
      <c r="AD9" s="69">
        <f>+($AA$9+$AB$9+$AC$9)/$Z$9*100%</f>
        <v>0</v>
      </c>
      <c r="AE9" s="62">
        <f>SUM(COUNTIF($S$10:$S$75,"Vắng"),COUNTIF($S$10:$S$75,"Vắng có phép"))</f>
        <v>0</v>
      </c>
      <c r="AF9" s="70">
        <f>+$AE$9/$Z$9</f>
        <v>0</v>
      </c>
      <c r="AG9" s="71">
        <f>COUNTIF($W$10:$W$75,"Thi lại")</f>
        <v>0</v>
      </c>
      <c r="AH9" s="70">
        <f>+$AG$9/$Z$9</f>
        <v>0</v>
      </c>
      <c r="AI9" s="71">
        <f>COUNTIF($W$10:$W$76,"Học lại")</f>
        <v>1</v>
      </c>
      <c r="AJ9" s="70">
        <f>+$AI$9/$Z$9</f>
        <v>0.14285714285714285</v>
      </c>
      <c r="AK9" s="62">
        <f>COUNTIF($W$11:$W$76,"Đạt")</f>
        <v>6</v>
      </c>
      <c r="AL9" s="69">
        <f>+$AK$9/$Z$9</f>
        <v>0.8571428571428571</v>
      </c>
    </row>
    <row r="10" spans="2:38" ht="14.25" customHeight="1">
      <c r="B10" s="160" t="s">
        <v>29</v>
      </c>
      <c r="C10" s="161"/>
      <c r="D10" s="161"/>
      <c r="E10" s="161"/>
      <c r="F10" s="161"/>
      <c r="G10" s="162"/>
      <c r="H10" s="13">
        <v>10</v>
      </c>
      <c r="I10" s="13">
        <v>20</v>
      </c>
      <c r="J10" s="14"/>
      <c r="K10" s="13">
        <v>10</v>
      </c>
      <c r="L10" s="15"/>
      <c r="M10" s="16"/>
      <c r="N10" s="16"/>
      <c r="O10" s="58">
        <f>100-(H10+I10+J10+K10)</f>
        <v>60</v>
      </c>
      <c r="P10" s="150"/>
      <c r="Q10" s="18"/>
      <c r="R10" s="18"/>
      <c r="S10" s="150"/>
      <c r="T10" s="15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19">
        <v>1</v>
      </c>
      <c r="C11" s="109" t="s">
        <v>244</v>
      </c>
      <c r="D11" s="86" t="s">
        <v>245</v>
      </c>
      <c r="E11" s="87" t="s">
        <v>165</v>
      </c>
      <c r="F11" s="88" t="s">
        <v>246</v>
      </c>
      <c r="G11" s="109" t="s">
        <v>238</v>
      </c>
      <c r="H11" s="20">
        <v>9</v>
      </c>
      <c r="I11" s="20">
        <v>8.5</v>
      </c>
      <c r="J11" s="20" t="s">
        <v>30</v>
      </c>
      <c r="K11" s="20">
        <f>I11</f>
        <v>8.5</v>
      </c>
      <c r="L11" s="21"/>
      <c r="M11" s="21"/>
      <c r="N11" s="21"/>
      <c r="O11" s="22">
        <v>8</v>
      </c>
      <c r="P11" s="23">
        <f>ROUND(SUMPRODUCT(H11:O11,$H$10:$O$10)/100,1)</f>
        <v>8.3000000000000007</v>
      </c>
      <c r="Q11" s="24" t="str">
        <f t="shared" ref="Q11:Q17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B+</v>
      </c>
      <c r="R11" s="24" t="str">
        <f t="shared" ref="R11:R17" si="1">IF($P11&lt;4,"Kém",IF(AND($P11&gt;=4,$P11&lt;=5.4),"Trung bình yếu",IF(AND($P11&gt;=5.5,$P11&lt;=6.9),"Trung bình",IF(AND($P11&gt;=7,$P11&lt;=8.4),"Khá",IF(AND($P11&gt;=8.5,$P11&lt;=10),"Giỏi","")))))</f>
        <v>Khá</v>
      </c>
      <c r="S11" s="83" t="str">
        <f>+IF(OR($H11=0,$I11=0,$J11=0,$K11=0),"Không đủ ĐKDT","")</f>
        <v/>
      </c>
      <c r="T11" s="25">
        <v>311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8.75" customHeight="1">
      <c r="B12" s="27">
        <v>2</v>
      </c>
      <c r="C12" s="110" t="s">
        <v>247</v>
      </c>
      <c r="D12" s="90" t="s">
        <v>248</v>
      </c>
      <c r="E12" s="91" t="s">
        <v>230</v>
      </c>
      <c r="F12" s="92" t="s">
        <v>249</v>
      </c>
      <c r="G12" s="110" t="s">
        <v>250</v>
      </c>
      <c r="H12" s="28">
        <v>0</v>
      </c>
      <c r="I12" s="28">
        <v>0</v>
      </c>
      <c r="J12" s="28" t="s">
        <v>30</v>
      </c>
      <c r="K12" s="28">
        <v>0</v>
      </c>
      <c r="L12" s="29"/>
      <c r="M12" s="29"/>
      <c r="N12" s="29"/>
      <c r="O12" s="30"/>
      <c r="P12" s="31">
        <f>ROUND(SUMPRODUCT(H12:O12,$H$10:$O$10)/100,1)</f>
        <v>0</v>
      </c>
      <c r="Q12" s="32" t="str">
        <f t="shared" si="0"/>
        <v>F</v>
      </c>
      <c r="R12" s="33" t="str">
        <f t="shared" si="1"/>
        <v>Kém</v>
      </c>
      <c r="S12" s="34" t="str">
        <f>+IF(OR($H12=0,$I12=0,$J12=0,$K12=0),"Không đủ ĐKDT","")</f>
        <v>Không đủ ĐKDT</v>
      </c>
      <c r="T12" s="35">
        <v>311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8.75" customHeight="1">
      <c r="B13" s="27">
        <v>3</v>
      </c>
      <c r="C13" s="110" t="s">
        <v>251</v>
      </c>
      <c r="D13" s="90" t="s">
        <v>252</v>
      </c>
      <c r="E13" s="91" t="s">
        <v>176</v>
      </c>
      <c r="F13" s="92" t="s">
        <v>253</v>
      </c>
      <c r="G13" s="110" t="s">
        <v>250</v>
      </c>
      <c r="H13" s="28">
        <v>9</v>
      </c>
      <c r="I13" s="28">
        <v>8</v>
      </c>
      <c r="J13" s="28" t="s">
        <v>30</v>
      </c>
      <c r="K13" s="28">
        <f t="shared" ref="K13:K17" si="2">I13</f>
        <v>8</v>
      </c>
      <c r="L13" s="36"/>
      <c r="M13" s="36"/>
      <c r="N13" s="36"/>
      <c r="O13" s="30">
        <v>8</v>
      </c>
      <c r="P13" s="31">
        <f>ROUND(SUMPRODUCT(H13:O13,$H$10:$O$10)/100,1)</f>
        <v>8.1</v>
      </c>
      <c r="Q13" s="32" t="str">
        <f t="shared" si="0"/>
        <v>B+</v>
      </c>
      <c r="R13" s="33" t="str">
        <f t="shared" si="1"/>
        <v>Khá</v>
      </c>
      <c r="S13" s="34" t="str">
        <f t="shared" ref="S13:S17" si="3">+IF(OR($H13=0,$I13=0,$J13=0,$K13=0),"Không đủ ĐKDT","")</f>
        <v/>
      </c>
      <c r="T13" s="35">
        <v>311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84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8.75" customHeight="1">
      <c r="B14" s="27">
        <v>4</v>
      </c>
      <c r="C14" s="110" t="s">
        <v>254</v>
      </c>
      <c r="D14" s="90" t="s">
        <v>255</v>
      </c>
      <c r="E14" s="91" t="s">
        <v>256</v>
      </c>
      <c r="F14" s="92" t="s">
        <v>257</v>
      </c>
      <c r="G14" s="110" t="s">
        <v>258</v>
      </c>
      <c r="H14" s="28">
        <v>9</v>
      </c>
      <c r="I14" s="28">
        <v>8</v>
      </c>
      <c r="J14" s="28" t="s">
        <v>30</v>
      </c>
      <c r="K14" s="28">
        <f t="shared" si="2"/>
        <v>8</v>
      </c>
      <c r="L14" s="36"/>
      <c r="M14" s="36"/>
      <c r="N14" s="36"/>
      <c r="O14" s="30">
        <v>9</v>
      </c>
      <c r="P14" s="31">
        <f>ROUND(SUMPRODUCT(H14:O14,$H$10:$O$10)/100,1)</f>
        <v>8.6999999999999993</v>
      </c>
      <c r="Q14" s="32" t="str">
        <f t="shared" si="0"/>
        <v>A</v>
      </c>
      <c r="R14" s="33" t="str">
        <f t="shared" si="1"/>
        <v>Giỏi</v>
      </c>
      <c r="S14" s="34" t="str">
        <f t="shared" si="3"/>
        <v/>
      </c>
      <c r="T14" s="35">
        <v>311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5</v>
      </c>
      <c r="C15" s="110" t="s">
        <v>211</v>
      </c>
      <c r="D15" s="90" t="s">
        <v>76</v>
      </c>
      <c r="E15" s="91" t="s">
        <v>67</v>
      </c>
      <c r="F15" s="92" t="s">
        <v>212</v>
      </c>
      <c r="G15" s="110" t="s">
        <v>213</v>
      </c>
      <c r="H15" s="28">
        <v>9</v>
      </c>
      <c r="I15" s="28">
        <v>8</v>
      </c>
      <c r="J15" s="28" t="s">
        <v>30</v>
      </c>
      <c r="K15" s="28">
        <f t="shared" si="2"/>
        <v>8</v>
      </c>
      <c r="L15" s="36"/>
      <c r="M15" s="36"/>
      <c r="N15" s="36"/>
      <c r="O15" s="132">
        <v>6.5</v>
      </c>
      <c r="P15" s="133">
        <f>ROUND(SUMPRODUCT(H15:O15,$H$10:$O$10)/100,1)</f>
        <v>7.2</v>
      </c>
      <c r="Q15" s="32" t="str">
        <f t="shared" si="0"/>
        <v>B</v>
      </c>
      <c r="R15" s="33" t="str">
        <f t="shared" si="1"/>
        <v>Khá</v>
      </c>
      <c r="S15" s="34" t="str">
        <f t="shared" si="3"/>
        <v/>
      </c>
      <c r="T15" s="35">
        <v>311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7">
        <v>6</v>
      </c>
      <c r="C16" s="110" t="s">
        <v>240</v>
      </c>
      <c r="D16" s="90" t="s">
        <v>241</v>
      </c>
      <c r="E16" s="91" t="s">
        <v>99</v>
      </c>
      <c r="F16" s="92" t="s">
        <v>242</v>
      </c>
      <c r="G16" s="110" t="s">
        <v>243</v>
      </c>
      <c r="H16" s="28">
        <v>9</v>
      </c>
      <c r="I16" s="28">
        <v>9</v>
      </c>
      <c r="J16" s="28" t="s">
        <v>30</v>
      </c>
      <c r="K16" s="28">
        <f t="shared" si="2"/>
        <v>9</v>
      </c>
      <c r="L16" s="36"/>
      <c r="M16" s="36"/>
      <c r="N16" s="36"/>
      <c r="O16" s="30">
        <v>8.5</v>
      </c>
      <c r="P16" s="31">
        <f>ROUND(SUMPRODUCT(H16:O16,$H$10:$O$10)/100,1)</f>
        <v>8.6999999999999993</v>
      </c>
      <c r="Q16" s="32" t="str">
        <f t="shared" si="0"/>
        <v>A</v>
      </c>
      <c r="R16" s="33" t="str">
        <f t="shared" si="1"/>
        <v>Giỏi</v>
      </c>
      <c r="S16" s="34" t="str">
        <f t="shared" si="3"/>
        <v/>
      </c>
      <c r="T16" s="35">
        <v>311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1:38" ht="18.75" customHeight="1">
      <c r="B17" s="93">
        <v>7</v>
      </c>
      <c r="C17" s="111" t="s">
        <v>259</v>
      </c>
      <c r="D17" s="95" t="s">
        <v>260</v>
      </c>
      <c r="E17" s="96" t="s">
        <v>207</v>
      </c>
      <c r="F17" s="97" t="s">
        <v>261</v>
      </c>
      <c r="G17" s="111" t="s">
        <v>262</v>
      </c>
      <c r="H17" s="98">
        <v>9</v>
      </c>
      <c r="I17" s="98">
        <v>9</v>
      </c>
      <c r="J17" s="98" t="s">
        <v>30</v>
      </c>
      <c r="K17" s="98">
        <f t="shared" si="2"/>
        <v>9</v>
      </c>
      <c r="L17" s="100"/>
      <c r="M17" s="100"/>
      <c r="N17" s="100"/>
      <c r="O17" s="102">
        <v>5.5</v>
      </c>
      <c r="P17" s="103">
        <f>ROUND(SUMPRODUCT(H17:O17,$H$10:$O$10)/100,1)</f>
        <v>6.9</v>
      </c>
      <c r="Q17" s="104" t="str">
        <f t="shared" si="0"/>
        <v>C+</v>
      </c>
      <c r="R17" s="105" t="str">
        <f t="shared" si="1"/>
        <v>Trung bình</v>
      </c>
      <c r="S17" s="106" t="str">
        <f t="shared" si="3"/>
        <v/>
      </c>
      <c r="T17" s="107">
        <v>311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1:38" ht="9" customHeight="1">
      <c r="A18" s="2"/>
      <c r="B18" s="37"/>
      <c r="C18" s="38"/>
      <c r="D18" s="38"/>
      <c r="E18" s="39"/>
      <c r="F18" s="39"/>
      <c r="G18" s="39"/>
      <c r="H18" s="40"/>
      <c r="I18" s="41"/>
      <c r="J18" s="41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3"/>
    </row>
    <row r="19" spans="1:38" ht="16.5" hidden="1">
      <c r="A19" s="2"/>
      <c r="B19" s="163" t="s">
        <v>31</v>
      </c>
      <c r="C19" s="163"/>
      <c r="D19" s="38"/>
      <c r="E19" s="39"/>
      <c r="F19" s="39"/>
      <c r="G19" s="39"/>
      <c r="H19" s="40"/>
      <c r="I19" s="41"/>
      <c r="J19" s="41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3"/>
    </row>
    <row r="20" spans="1:38" ht="16.5" hidden="1" customHeight="1">
      <c r="A20" s="2"/>
      <c r="B20" s="43" t="s">
        <v>32</v>
      </c>
      <c r="C20" s="43"/>
      <c r="D20" s="44">
        <f>+$Z$9</f>
        <v>7</v>
      </c>
      <c r="E20" s="45" t="s">
        <v>33</v>
      </c>
      <c r="F20" s="134" t="s">
        <v>34</v>
      </c>
      <c r="G20" s="134"/>
      <c r="H20" s="134"/>
      <c r="I20" s="134"/>
      <c r="J20" s="134"/>
      <c r="K20" s="134"/>
      <c r="L20" s="134"/>
      <c r="M20" s="134"/>
      <c r="N20" s="134"/>
      <c r="O20" s="46">
        <f>$Z$9 -COUNTIF($S$10:$S$207,"Vắng") -COUNTIF($S$10:$S$207,"Vắng có phép") - COUNTIF($S$10:$S$207,"Đình chỉ thi") - COUNTIF($S$10:$S$207,"Không đủ ĐKDT")</f>
        <v>7</v>
      </c>
      <c r="P20" s="46"/>
      <c r="Q20" s="46"/>
      <c r="R20" s="47"/>
      <c r="S20" s="48" t="s">
        <v>33</v>
      </c>
      <c r="T20" s="47"/>
      <c r="U20" s="3"/>
    </row>
    <row r="21" spans="1:38" ht="16.5" hidden="1" customHeight="1">
      <c r="A21" s="2"/>
      <c r="B21" s="43" t="s">
        <v>35</v>
      </c>
      <c r="C21" s="43"/>
      <c r="D21" s="44">
        <f>+$AK$9</f>
        <v>6</v>
      </c>
      <c r="E21" s="45" t="s">
        <v>33</v>
      </c>
      <c r="F21" s="134" t="s">
        <v>36</v>
      </c>
      <c r="G21" s="134"/>
      <c r="H21" s="134"/>
      <c r="I21" s="134"/>
      <c r="J21" s="134"/>
      <c r="K21" s="134"/>
      <c r="L21" s="134"/>
      <c r="M21" s="134"/>
      <c r="N21" s="134"/>
      <c r="O21" s="49">
        <f>COUNTIF($S$10:$S$83,"Vắng")</f>
        <v>0</v>
      </c>
      <c r="P21" s="49"/>
      <c r="Q21" s="49"/>
      <c r="R21" s="50"/>
      <c r="S21" s="48" t="s">
        <v>33</v>
      </c>
      <c r="T21" s="50"/>
      <c r="U21" s="3"/>
    </row>
    <row r="22" spans="1:38" ht="16.5" hidden="1" customHeight="1">
      <c r="A22" s="2"/>
      <c r="B22" s="43" t="s">
        <v>50</v>
      </c>
      <c r="C22" s="43"/>
      <c r="D22" s="59">
        <f>COUNTIF(W11:W17,"Học lại")</f>
        <v>1</v>
      </c>
      <c r="E22" s="45" t="s">
        <v>33</v>
      </c>
      <c r="F22" s="134" t="s">
        <v>51</v>
      </c>
      <c r="G22" s="134"/>
      <c r="H22" s="134"/>
      <c r="I22" s="134"/>
      <c r="J22" s="134"/>
      <c r="K22" s="134"/>
      <c r="L22" s="134"/>
      <c r="M22" s="134"/>
      <c r="N22" s="134"/>
      <c r="O22" s="46">
        <f>COUNTIF($S$10:$S$83,"Vắng có phép")</f>
        <v>0</v>
      </c>
      <c r="P22" s="46"/>
      <c r="Q22" s="46"/>
      <c r="R22" s="47"/>
      <c r="S22" s="48" t="s">
        <v>33</v>
      </c>
      <c r="T22" s="47"/>
      <c r="U22" s="3"/>
    </row>
    <row r="23" spans="1:38" ht="3" hidden="1" customHeight="1">
      <c r="A23" s="2"/>
      <c r="B23" s="37"/>
      <c r="C23" s="38"/>
      <c r="D23" s="38"/>
      <c r="E23" s="39"/>
      <c r="F23" s="39"/>
      <c r="G23" s="39"/>
      <c r="H23" s="40"/>
      <c r="I23" s="41"/>
      <c r="J23" s="41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3"/>
    </row>
    <row r="24" spans="1:38" hidden="1">
      <c r="B24" s="80" t="s">
        <v>52</v>
      </c>
      <c r="C24" s="80"/>
      <c r="D24" s="81">
        <f>COUNTIF(W11:W17,"Thi lại")</f>
        <v>0</v>
      </c>
      <c r="E24" s="82" t="s">
        <v>33</v>
      </c>
      <c r="F24" s="3"/>
      <c r="G24" s="3"/>
      <c r="H24" s="3"/>
      <c r="I24" s="3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3"/>
    </row>
    <row r="25" spans="1:38" ht="24.75" hidden="1" customHeight="1">
      <c r="B25" s="80"/>
      <c r="C25" s="80"/>
      <c r="D25" s="81"/>
      <c r="E25" s="82"/>
      <c r="F25" s="3"/>
      <c r="G25" s="3"/>
      <c r="H25" s="3"/>
      <c r="I25" s="3"/>
      <c r="J25" s="165" t="s">
        <v>273</v>
      </c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3"/>
    </row>
    <row r="26" spans="1:38" hidden="1">
      <c r="A26" s="51"/>
      <c r="B26" s="157" t="s">
        <v>37</v>
      </c>
      <c r="C26" s="157"/>
      <c r="D26" s="157"/>
      <c r="E26" s="157"/>
      <c r="F26" s="157"/>
      <c r="G26" s="157"/>
      <c r="H26" s="157"/>
      <c r="I26" s="52"/>
      <c r="J26" s="166" t="s">
        <v>38</v>
      </c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3"/>
    </row>
    <row r="27" spans="1:38" ht="4.5" hidden="1" customHeight="1">
      <c r="A27" s="2"/>
      <c r="B27" s="37"/>
      <c r="C27" s="53"/>
      <c r="D27" s="53"/>
      <c r="E27" s="54"/>
      <c r="F27" s="54"/>
      <c r="G27" s="54"/>
      <c r="H27" s="55"/>
      <c r="I27" s="56"/>
      <c r="J27" s="56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38" s="2" customFormat="1" hidden="1">
      <c r="B28" s="157" t="s">
        <v>39</v>
      </c>
      <c r="C28" s="157"/>
      <c r="D28" s="158" t="s">
        <v>40</v>
      </c>
      <c r="E28" s="158"/>
      <c r="F28" s="158"/>
      <c r="G28" s="158"/>
      <c r="H28" s="158"/>
      <c r="I28" s="56"/>
      <c r="J28" s="56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3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1:38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1:38" s="2" customFormat="1" hidden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1:38" s="2" customFormat="1" hidden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 s="2" customFormat="1" ht="9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1:38" s="2" customFormat="1" ht="15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1:38" s="2" customFormat="1" ht="18" hidden="1" customHeight="1">
      <c r="A34" s="1"/>
      <c r="B34" s="168" t="s">
        <v>265</v>
      </c>
      <c r="C34" s="168"/>
      <c r="D34" s="168" t="s">
        <v>266</v>
      </c>
      <c r="E34" s="168"/>
      <c r="F34" s="168"/>
      <c r="G34" s="168"/>
      <c r="H34" s="168"/>
      <c r="I34" s="168"/>
      <c r="J34" s="168" t="s">
        <v>41</v>
      </c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3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1:38" s="2" customFormat="1" ht="4.5" hidden="1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1:38" s="2" customFormat="1" ht="36.7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1:38" s="2" customFormat="1" ht="21.75" hidden="1" customHeight="1">
      <c r="A37" s="1"/>
      <c r="B37" s="157" t="s">
        <v>42</v>
      </c>
      <c r="C37" s="157"/>
      <c r="D37" s="157"/>
      <c r="E37" s="157"/>
      <c r="F37" s="157"/>
      <c r="G37" s="157"/>
      <c r="H37" s="157"/>
      <c r="I37" s="52"/>
      <c r="J37" s="166" t="s">
        <v>38</v>
      </c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3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1:38" s="2" customFormat="1" hidden="1">
      <c r="A38" s="1"/>
      <c r="B38" s="37"/>
      <c r="C38" s="53"/>
      <c r="D38" s="53"/>
      <c r="E38" s="54"/>
      <c r="F38" s="54"/>
      <c r="G38" s="54"/>
      <c r="H38" s="55"/>
      <c r="I38" s="56"/>
      <c r="J38" s="56"/>
      <c r="K38" s="3"/>
      <c r="L38" s="3"/>
      <c r="M38" s="3"/>
      <c r="N38" s="3"/>
      <c r="O38" s="3"/>
      <c r="P38" s="3"/>
      <c r="Q38" s="3"/>
      <c r="R38" s="3"/>
      <c r="S38" s="3"/>
      <c r="T38" s="3"/>
      <c r="U38" s="1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1:38" s="2" customFormat="1" hidden="1">
      <c r="A39" s="1"/>
      <c r="B39" s="157" t="s">
        <v>39</v>
      </c>
      <c r="C39" s="157"/>
      <c r="D39" s="158" t="s">
        <v>40</v>
      </c>
      <c r="E39" s="158"/>
      <c r="F39" s="158"/>
      <c r="G39" s="158"/>
      <c r="H39" s="158"/>
      <c r="I39" s="56"/>
      <c r="J39" s="56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1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1:38" s="2" customFormat="1" hidden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1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1:38" hidden="1"/>
    <row r="42" spans="1:38" hidden="1"/>
    <row r="43" spans="1:38" hidden="1"/>
    <row r="44" spans="1:38" hidden="1">
      <c r="B44" s="167"/>
      <c r="C44" s="167"/>
      <c r="D44" s="167"/>
      <c r="E44" s="167"/>
      <c r="F44" s="167"/>
      <c r="G44" s="167"/>
      <c r="H44" s="167"/>
      <c r="I44" s="167"/>
      <c r="J44" s="167" t="s">
        <v>41</v>
      </c>
      <c r="K44" s="167"/>
      <c r="L44" s="167"/>
      <c r="M44" s="167"/>
      <c r="N44" s="167"/>
      <c r="O44" s="167"/>
      <c r="P44" s="167"/>
      <c r="Q44" s="167"/>
      <c r="R44" s="167"/>
      <c r="S44" s="167"/>
      <c r="T44" s="167"/>
    </row>
  </sheetData>
  <mergeCells count="59">
    <mergeCell ref="J34:T34"/>
    <mergeCell ref="F20:N20"/>
    <mergeCell ref="B39:C39"/>
    <mergeCell ref="D39:H39"/>
    <mergeCell ref="B44:C44"/>
    <mergeCell ref="D44:I44"/>
    <mergeCell ref="J44:T44"/>
    <mergeCell ref="K8:K9"/>
    <mergeCell ref="L8:L9"/>
    <mergeCell ref="P8:P10"/>
    <mergeCell ref="Q8:Q9"/>
    <mergeCell ref="B37:H37"/>
    <mergeCell ref="J37:T37"/>
    <mergeCell ref="F21:N21"/>
    <mergeCell ref="F22:N22"/>
    <mergeCell ref="J24:T24"/>
    <mergeCell ref="J25:T25"/>
    <mergeCell ref="B26:H26"/>
    <mergeCell ref="J26:T26"/>
    <mergeCell ref="B28:C28"/>
    <mergeCell ref="D28:H28"/>
    <mergeCell ref="B34:C34"/>
    <mergeCell ref="D34:I34"/>
    <mergeCell ref="B19:C19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</mergeCells>
  <conditionalFormatting sqref="H11:O17">
    <cfRule type="cellIs" dxfId="6" priority="8" operator="greaterThan">
      <formula>10</formula>
    </cfRule>
  </conditionalFormatting>
  <conditionalFormatting sqref="C1:C1048576">
    <cfRule type="duplicateValues" dxfId="5" priority="6"/>
  </conditionalFormatting>
  <conditionalFormatting sqref="C11:C17">
    <cfRule type="duplicateValues" dxfId="4" priority="5" stopIfTrue="1"/>
  </conditionalFormatting>
  <conditionalFormatting sqref="H11:K17">
    <cfRule type="cellIs" dxfId="3" priority="2" stopIfTrue="1" operator="greaterThan">
      <formula>10</formula>
    </cfRule>
    <cfRule type="cellIs" dxfId="2" priority="3" stopIfTrue="1" operator="greaterThan">
      <formula>10</formula>
    </cfRule>
    <cfRule type="cellIs" dxfId="1" priority="4" stopIfTrue="1" operator="greaterThan">
      <formula>10</formula>
    </cfRule>
  </conditionalFormatting>
  <conditionalFormatting sqref="C34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3:AL9 W11:W17 D22"/>
  </dataValidations>
  <pageMargins left="0.45" right="0.2" top="0.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KTTC2</vt:lpstr>
      <vt:lpstr>KTDNTMDV</vt:lpstr>
      <vt:lpstr>KTNHTM</vt:lpstr>
      <vt:lpstr>QLDA</vt:lpstr>
      <vt:lpstr>KTTC</vt:lpstr>
      <vt:lpstr>KTTC2!Print_Titles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2016-08-18T23:43:58Z</cp:lastPrinted>
  <dcterms:created xsi:type="dcterms:W3CDTF">2015-04-17T02:48:53Z</dcterms:created>
  <dcterms:modified xsi:type="dcterms:W3CDTF">2016-08-19T01:06:04Z</dcterms:modified>
</cp:coreProperties>
</file>