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ĐĐKD &amp;VHDN" sheetId="1" r:id="rId1"/>
    <sheet name="QT Nhan luc" sheetId="5" r:id="rId2"/>
    <sheet name="PT HD SXKD" sheetId="6" r:id="rId3"/>
    <sheet name="Quan tri CN" sheetId="7" r:id="rId4"/>
    <sheet name="1 (4)" sheetId="8" r:id="rId5"/>
    <sheet name="1 (5)" sheetId="9" r:id="rId6"/>
  </sheets>
  <definedNames>
    <definedName name="_xlnm._FilterDatabase" localSheetId="4" hidden="1">'1 (4)'!$A$9:$AM$15</definedName>
    <definedName name="_xlnm._FilterDatabase" localSheetId="5" hidden="1">'1 (5)'!$A$9:$AM$15</definedName>
    <definedName name="_xlnm._FilterDatabase" localSheetId="0" hidden="1">'ĐĐKD &amp;VHDN'!$A$9:$AM$14</definedName>
    <definedName name="_xlnm._FilterDatabase" localSheetId="2" hidden="1">'PT HD SXKD'!$A$10:$AM$16</definedName>
    <definedName name="_xlnm._FilterDatabase" localSheetId="1" hidden="1">'QT Nhan luc'!$A$10:$AM$15</definedName>
    <definedName name="_xlnm._FilterDatabase" localSheetId="3" hidden="1">'Quan tri CN'!$A$10:$AM$15</definedName>
    <definedName name="_xlnm.Print_Titles" localSheetId="4">'1 (4)'!$5:$10</definedName>
    <definedName name="_xlnm.Print_Titles" localSheetId="5">'1 (5)'!$5:$10</definedName>
    <definedName name="_xlnm.Print_Titles" localSheetId="0">'ĐĐKD &amp;VHDN'!$5:$10</definedName>
    <definedName name="_xlnm.Print_Titles" localSheetId="2">'PT HD SXKD'!$6:$11</definedName>
    <definedName name="_xlnm.Print_Titles" localSheetId="1">'QT Nhan luc'!$6:$11</definedName>
    <definedName name="_xlnm.Print_Titles" localSheetId="3">'Quan tri CN'!$6:$11</definedName>
  </definedNames>
  <calcPr calcId="124519"/>
</workbook>
</file>

<file path=xl/calcChain.xml><?xml version="1.0" encoding="utf-8"?>
<calcChain xmlns="http://schemas.openxmlformats.org/spreadsheetml/2006/main">
  <c r="D20" i="7"/>
  <c r="P18"/>
  <c r="D18"/>
  <c r="P17"/>
  <c r="X12"/>
  <c r="P10"/>
  <c r="Q13" s="1"/>
  <c r="AL9"/>
  <c r="D17" s="1"/>
  <c r="AF9"/>
  <c r="AD9"/>
  <c r="AC9"/>
  <c r="AB9"/>
  <c r="Z9"/>
  <c r="Y9"/>
  <c r="X13" l="1"/>
  <c r="R13"/>
  <c r="S13"/>
  <c r="Q11"/>
  <c r="X11" s="1"/>
  <c r="Q12"/>
  <c r="S11"/>
  <c r="R11"/>
  <c r="AJ9"/>
  <c r="AH9"/>
  <c r="S12" l="1"/>
  <c r="R12"/>
  <c r="AA9"/>
  <c r="P16" l="1"/>
  <c r="AM9"/>
  <c r="AG9"/>
  <c r="D16"/>
  <c r="AK9"/>
  <c r="AE9"/>
  <c r="AI9"/>
  <c r="D23" i="6" l="1"/>
  <c r="P21"/>
  <c r="D21"/>
  <c r="P20"/>
  <c r="P10"/>
  <c r="Q15" s="1"/>
  <c r="AL9"/>
  <c r="D20" s="1"/>
  <c r="AF9"/>
  <c r="AD9"/>
  <c r="AC9"/>
  <c r="AB9"/>
  <c r="Z9"/>
  <c r="Y9"/>
  <c r="D18" i="5"/>
  <c r="P16"/>
  <c r="D16"/>
  <c r="P15"/>
  <c r="P10"/>
  <c r="Q11" s="1"/>
  <c r="AL9"/>
  <c r="D15" s="1"/>
  <c r="AF9"/>
  <c r="AD9"/>
  <c r="AC9"/>
  <c r="AB9"/>
  <c r="Z9"/>
  <c r="Y9"/>
  <c r="Q11" i="6" l="1"/>
  <c r="X11" s="1"/>
  <c r="Q12"/>
  <c r="Q13"/>
  <c r="R13" s="1"/>
  <c r="Q14"/>
  <c r="X14" s="1"/>
  <c r="R11" i="5"/>
  <c r="S11"/>
  <c r="S13" i="6" l="1"/>
  <c r="X13"/>
  <c r="R11"/>
  <c r="S12"/>
  <c r="X12"/>
  <c r="AJ9" s="1"/>
  <c r="R12"/>
  <c r="S11"/>
  <c r="S14"/>
  <c r="R14"/>
  <c r="AH9" i="5"/>
  <c r="AJ9"/>
  <c r="AH9" i="6" l="1"/>
  <c r="AA9" s="1"/>
  <c r="AA9" i="5"/>
  <c r="P19" i="6" l="1"/>
  <c r="AM9"/>
  <c r="AG9"/>
  <c r="D19"/>
  <c r="AE9"/>
  <c r="AI9"/>
  <c r="AK9"/>
  <c r="D14" i="5"/>
  <c r="P14"/>
  <c r="AG9"/>
  <c r="AE9"/>
  <c r="AM9"/>
  <c r="AI9"/>
  <c r="AK9"/>
  <c r="P10" i="1" l="1"/>
  <c r="Q12" l="1"/>
  <c r="Q14"/>
  <c r="Q13"/>
  <c r="Q11"/>
  <c r="Z9"/>
  <c r="Y9"/>
  <c r="R14" l="1"/>
  <c r="S14"/>
  <c r="R13"/>
  <c r="S13"/>
  <c r="R12"/>
  <c r="S12"/>
  <c r="R11"/>
  <c r="S11"/>
  <c r="AF9"/>
  <c r="AD9"/>
  <c r="AB9"/>
  <c r="AC9"/>
  <c r="AL9" l="1"/>
  <c r="D18" s="1"/>
  <c r="D21"/>
  <c r="D19"/>
  <c r="AJ9"/>
  <c r="AH9"/>
  <c r="AA9" l="1"/>
  <c r="AK9" l="1"/>
  <c r="D17"/>
  <c r="AG9"/>
  <c r="AM9"/>
  <c r="AE9"/>
  <c r="AI9"/>
</calcChain>
</file>

<file path=xl/sharedStrings.xml><?xml version="1.0" encoding="utf-8"?>
<sst xmlns="http://schemas.openxmlformats.org/spreadsheetml/2006/main" count="420" uniqueCount="132">
  <si>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</si>
  <si>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</si>
  <si>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</si>
  <si>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</si>
  <si>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</si>
  <si>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</si>
  <si>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</si>
  <si>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</si>
  <si>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</si>
  <si>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</si>
  <si>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</si>
  <si>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</si>
  <si>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</si>
  <si>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</si>
  <si>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</si>
  <si>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</si>
  <si>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</si>
  <si>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</si>
  <si>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</si>
  <si>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</si>
  <si>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</si>
  <si>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</si>
  <si>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</si>
  <si>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</si>
  <si>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</si>
  <si>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</si>
  <si>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</si>
  <si>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</si>
  <si>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</si>
  <si>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</si>
  <si>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</si>
  <si>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</si>
  <si>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</si>
  <si>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</si>
  <si>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</si>
  <si>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</si>
  <si>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</si>
  <si>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</si>
  <si>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</si>
  <si>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</si>
  <si>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</si>
  <si>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</si>
  <si>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</si>
  <si>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</si>
  <si>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</si>
  <si>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</si>
  <si>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</si>
  <si>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</si>
  <si>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</si>
  <si>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</si>
  <si>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</si>
  <si>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Đạo đức kinh doanh và văn hóa doanh nghiệp</t>
  </si>
  <si>
    <t>B111C67016</t>
  </si>
  <si>
    <t>Kiều Thúy</t>
  </si>
  <si>
    <t>Hường</t>
  </si>
  <si>
    <t>13/11/1993</t>
  </si>
  <si>
    <t>C11QT1</t>
  </si>
  <si>
    <t>Anh</t>
  </si>
  <si>
    <t>B13CCQT084</t>
  </si>
  <si>
    <t>Nguyễn Phúc</t>
  </si>
  <si>
    <t>28/08/95</t>
  </si>
  <si>
    <t>C13CQQT01-B</t>
  </si>
  <si>
    <t>D13CQQT04-B</t>
  </si>
  <si>
    <t>D13CQQT02-B</t>
  </si>
  <si>
    <t>B13DCQT135</t>
  </si>
  <si>
    <t>Lê Thị Trâm</t>
  </si>
  <si>
    <t>18/11/95</t>
  </si>
  <si>
    <t>B13DCQT049</t>
  </si>
  <si>
    <t>Nguyễn Minh</t>
  </si>
  <si>
    <t>Hải</t>
  </si>
  <si>
    <t>27/02/95</t>
  </si>
  <si>
    <t>201a-A3</t>
  </si>
  <si>
    <t>205-A3</t>
  </si>
  <si>
    <t>309-A3</t>
  </si>
  <si>
    <t>204-A3</t>
  </si>
  <si>
    <t>Hà Nội, ngày  19 tháng  7 năm 2016</t>
  </si>
  <si>
    <t xml:space="preserve">Thi lần 2 học kỳ II năm học 2015 - 2016 </t>
  </si>
  <si>
    <t>BSA1305 (01-04)</t>
  </si>
  <si>
    <t>Nhóm</t>
  </si>
  <si>
    <t>2</t>
  </si>
  <si>
    <t>3</t>
  </si>
  <si>
    <t>4</t>
  </si>
  <si>
    <t xml:space="preserve">Ngày thi: </t>
  </si>
  <si>
    <t xml:space="preserve">Giờ thi: </t>
  </si>
  <si>
    <t>Quản trị nhân lực</t>
  </si>
  <si>
    <t>Nhóm: BSA1331-02</t>
  </si>
  <si>
    <t>B13DCQT111</t>
  </si>
  <si>
    <t>Nguyễn Thành</t>
  </si>
  <si>
    <t>Nam</t>
  </si>
  <si>
    <t>18/06/94</t>
  </si>
  <si>
    <t>D13CQQT03-B</t>
  </si>
  <si>
    <t>Phân tích hoạt động sản xuất kinh doanh</t>
  </si>
  <si>
    <t>1</t>
  </si>
  <si>
    <t>202-A3</t>
  </si>
  <si>
    <t>B12DCQT321</t>
  </si>
  <si>
    <t>Tạ Đình</t>
  </si>
  <si>
    <t>Tuyển</t>
  </si>
  <si>
    <t>19/03/92</t>
  </si>
  <si>
    <t>D12QTDN1</t>
  </si>
  <si>
    <t>B112401077</t>
  </si>
  <si>
    <t xml:space="preserve">Nguyễn Văn </t>
  </si>
  <si>
    <t>06/10/1993</t>
  </si>
  <si>
    <t>D11QTDN2</t>
  </si>
  <si>
    <t>5</t>
  </si>
  <si>
    <t>6</t>
  </si>
  <si>
    <t>Hà Nội, ngày  25 tháng  7 năm 2016</t>
  </si>
  <si>
    <t>Trần Thị Mỹ Hạnh</t>
  </si>
  <si>
    <t>Ký thay TRƯỞNG TRUNG TÂM
P. Trưởng trung tâm</t>
  </si>
  <si>
    <t>Nhóm: BSA1313 (01-03)</t>
  </si>
  <si>
    <t xml:space="preserve">Quản trị Công nghệ </t>
  </si>
  <si>
    <t>Nhóm: BSA1326-01</t>
  </si>
  <si>
    <t>B13DCQT002</t>
  </si>
  <si>
    <t>Mầu Quang</t>
  </si>
  <si>
    <t>Chiến</t>
  </si>
  <si>
    <t>26/07/95</t>
  </si>
  <si>
    <t>D13CQQT01-B</t>
  </si>
  <si>
    <t>B13DCQT163</t>
  </si>
  <si>
    <t>Nguyễn Hoàng</t>
  </si>
  <si>
    <t>21/03/94</t>
  </si>
  <si>
    <t>Giờ thi:</t>
  </si>
  <si>
    <t>Phòng thi: p207 a3</t>
  </si>
  <si>
    <t>Ngày thi: 17/9/2016</t>
  </si>
  <si>
    <t>Giờ thi: 8-10H</t>
  </si>
  <si>
    <t>Giờ thi: 10-12h</t>
  </si>
  <si>
    <t xml:space="preserve">vắng </t>
  </si>
  <si>
    <t>vắng</t>
  </si>
  <si>
    <t>BẢNG ĐiỂM HỌC PHẦN</t>
  </si>
  <si>
    <t>CÁN BỘ KHỚP PHÁCH</t>
  </si>
  <si>
    <t>Hồ Thanh Nga</t>
  </si>
  <si>
    <t>Hà Nội, ngày  28 tháng  9 năm 2016</t>
  </si>
  <si>
    <t>vắng có phép</t>
  </si>
  <si>
    <t>Ngày 29/9/2016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</si>
</sst>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rgb="FFFF0000"/>
      <name val="Arial"/>
      <family val="2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sz val="14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8" fillId="0" borderId="0"/>
  </cellStyleXfs>
  <cellXfs count="27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3" fillId="0" borderId="13" xfId="4" quotePrefix="1" applyFont="1" applyBorder="1" applyAlignment="1" applyProtection="1">
      <alignment horizontal="center" vertical="center"/>
      <protection locked="0"/>
    </xf>
    <xf numFmtId="0" fontId="23" fillId="0" borderId="12" xfId="0" applyFont="1" applyFill="1" applyBorder="1" applyAlignment="1" applyProtection="1">
      <alignment horizontal="center" vertical="center"/>
      <protection locked="0"/>
    </xf>
    <xf numFmtId="165" fontId="2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5" fillId="0" borderId="12" xfId="0" applyNumberFormat="1" applyFont="1" applyFill="1" applyBorder="1" applyAlignment="1" applyProtection="1">
      <alignment horizontal="center" vertical="center"/>
      <protection hidden="1"/>
    </xf>
    <xf numFmtId="0" fontId="23" fillId="0" borderId="12" xfId="0" applyFont="1" applyFill="1" applyBorder="1" applyAlignment="1" applyProtection="1">
      <alignment horizontal="center"/>
      <protection hidden="1"/>
    </xf>
    <xf numFmtId="0" fontId="23" fillId="0" borderId="12" xfId="0" applyFont="1" applyFill="1" applyBorder="1" applyAlignment="1" applyProtection="1">
      <alignment horizontal="center" vertical="center"/>
      <protection hidden="1"/>
    </xf>
    <xf numFmtId="1" fontId="23" fillId="0" borderId="12" xfId="0" applyNumberFormat="1" applyFont="1" applyFill="1" applyBorder="1" applyAlignment="1" applyProtection="1">
      <alignment horizontal="center"/>
      <protection hidden="1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6" fillId="0" borderId="0" xfId="0" applyFont="1" applyFill="1" applyProtection="1">
      <protection locked="0"/>
    </xf>
    <xf numFmtId="0" fontId="23" fillId="0" borderId="16" xfId="4" quotePrefix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165" fontId="23" fillId="0" borderId="14" xfId="0" applyNumberFormat="1" applyFont="1" applyFill="1" applyBorder="1" applyAlignment="1" applyProtection="1">
      <alignment horizontal="center" vertical="center"/>
      <protection locked="0"/>
    </xf>
    <xf numFmtId="165" fontId="25" fillId="0" borderId="14" xfId="0" applyNumberFormat="1" applyFont="1" applyFill="1" applyBorder="1" applyAlignment="1" applyProtection="1">
      <alignment horizontal="center" vertical="center"/>
      <protection hidden="1"/>
    </xf>
    <xf numFmtId="0" fontId="23" fillId="0" borderId="14" xfId="0" applyFont="1" applyFill="1" applyBorder="1" applyAlignment="1" applyProtection="1">
      <alignment horizontal="center"/>
      <protection hidden="1"/>
    </xf>
    <xf numFmtId="165" fontId="23" fillId="0" borderId="14" xfId="0" quotePrefix="1" applyNumberFormat="1" applyFont="1" applyFill="1" applyBorder="1" applyAlignment="1" applyProtection="1">
      <alignment horizontal="center"/>
      <protection hidden="1"/>
    </xf>
    <xf numFmtId="0" fontId="23" fillId="0" borderId="14" xfId="0" applyFont="1" applyFill="1" applyBorder="1" applyAlignment="1" applyProtection="1">
      <alignment horizontal="center" vertical="center"/>
      <protection hidden="1"/>
    </xf>
    <xf numFmtId="1" fontId="23" fillId="0" borderId="14" xfId="0" applyNumberFormat="1" applyFont="1" applyFill="1" applyBorder="1" applyAlignment="1" applyProtection="1">
      <alignment horizontal="center"/>
      <protection hidden="1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3" fillId="0" borderId="16" xfId="4" applyFont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4" fillId="0" borderId="14" xfId="0" applyFont="1" applyBorder="1"/>
    <xf numFmtId="0" fontId="24" fillId="0" borderId="15" xfId="0" applyFont="1" applyBorder="1"/>
    <xf numFmtId="0" fontId="24" fillId="0" borderId="16" xfId="0" applyFont="1" applyBorder="1"/>
    <xf numFmtId="0" fontId="24" fillId="0" borderId="14" xfId="0" applyFont="1" applyBorder="1" applyAlignment="1">
      <alignment horizontal="center"/>
    </xf>
    <xf numFmtId="164" fontId="23" fillId="0" borderId="16" xfId="4" quotePrefix="1" applyNumberFormat="1" applyFont="1" applyBorder="1" applyAlignment="1" applyProtection="1">
      <alignment horizontal="center" vertical="center"/>
      <protection locked="0"/>
    </xf>
    <xf numFmtId="0" fontId="23" fillId="0" borderId="12" xfId="1" applyFont="1" applyFill="1" applyBorder="1" applyAlignment="1" applyProtection="1">
      <alignment horizontal="center" vertical="center"/>
      <protection locked="0"/>
    </xf>
    <xf numFmtId="164" fontId="23" fillId="0" borderId="13" xfId="4" quotePrefix="1" applyNumberFormat="1" applyFont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4" fillId="0" borderId="12" xfId="0" applyFont="1" applyBorder="1"/>
    <xf numFmtId="0" fontId="24" fillId="0" borderId="17" xfId="0" applyFont="1" applyBorder="1"/>
    <xf numFmtId="0" fontId="24" fillId="0" borderId="13" xfId="0" applyFont="1" applyBorder="1"/>
    <xf numFmtId="0" fontId="24" fillId="0" borderId="12" xfId="0" applyFont="1" applyBorder="1" applyAlignment="1">
      <alignment horizontal="center"/>
    </xf>
    <xf numFmtId="0" fontId="24" fillId="3" borderId="14" xfId="0" applyFont="1" applyFill="1" applyBorder="1"/>
    <xf numFmtId="0" fontId="24" fillId="3" borderId="15" xfId="0" applyFont="1" applyFill="1" applyBorder="1"/>
    <xf numFmtId="0" fontId="24" fillId="3" borderId="16" xfId="0" applyFont="1" applyFill="1" applyBorder="1"/>
    <xf numFmtId="0" fontId="24" fillId="3" borderId="14" xfId="0" applyFont="1" applyFill="1" applyBorder="1" applyAlignment="1">
      <alignment horizontal="center"/>
    </xf>
    <xf numFmtId="165" fontId="23" fillId="0" borderId="14" xfId="0" quotePrefix="1" applyNumberFormat="1" applyFont="1" applyFill="1" applyBorder="1" applyAlignment="1" applyProtection="1">
      <alignment horizontal="center" vertical="center"/>
      <protection locked="0"/>
    </xf>
    <xf numFmtId="0" fontId="23" fillId="0" borderId="18" xfId="1" applyFont="1" applyFill="1" applyBorder="1" applyAlignment="1" applyProtection="1">
      <alignment horizontal="center" vertical="center"/>
      <protection locked="0"/>
    </xf>
    <xf numFmtId="0" fontId="24" fillId="0" borderId="18" xfId="0" applyFont="1" applyBorder="1"/>
    <xf numFmtId="0" fontId="24" fillId="0" borderId="19" xfId="0" applyFont="1" applyBorder="1"/>
    <xf numFmtId="0" fontId="24" fillId="0" borderId="20" xfId="0" applyFont="1" applyBorder="1"/>
    <xf numFmtId="0" fontId="24" fillId="0" borderId="18" xfId="0" applyFont="1" applyBorder="1" applyAlignment="1">
      <alignment horizontal="center"/>
    </xf>
    <xf numFmtId="164" fontId="23" fillId="0" borderId="20" xfId="4" applyNumberFormat="1" applyFont="1" applyBorder="1" applyAlignment="1" applyProtection="1">
      <alignment horizontal="center" vertical="center"/>
      <protection locked="0"/>
    </xf>
    <xf numFmtId="164" fontId="23" fillId="0" borderId="20" xfId="4" quotePrefix="1" applyNumberFormat="1" applyFont="1" applyBorder="1" applyAlignment="1" applyProtection="1">
      <alignment horizontal="center" vertical="center"/>
      <protection locked="0"/>
    </xf>
    <xf numFmtId="0" fontId="23" fillId="0" borderId="20" xfId="4" applyFont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 applyProtection="1">
      <alignment horizontal="center" vertical="center"/>
      <protection locked="0"/>
    </xf>
    <xf numFmtId="165" fontId="23" fillId="0" borderId="18" xfId="0" applyNumberFormat="1" applyFont="1" applyFill="1" applyBorder="1" applyAlignment="1" applyProtection="1">
      <alignment horizontal="center" vertical="center"/>
      <protection locked="0"/>
    </xf>
    <xf numFmtId="165" fontId="25" fillId="0" borderId="18" xfId="0" applyNumberFormat="1" applyFont="1" applyFill="1" applyBorder="1" applyAlignment="1" applyProtection="1">
      <alignment horizontal="center" vertical="center"/>
      <protection hidden="1"/>
    </xf>
    <xf numFmtId="0" fontId="23" fillId="0" borderId="18" xfId="0" applyFont="1" applyFill="1" applyBorder="1" applyAlignment="1" applyProtection="1">
      <alignment horizontal="center"/>
      <protection hidden="1"/>
    </xf>
    <xf numFmtId="165" fontId="23" fillId="0" borderId="18" xfId="0" quotePrefix="1" applyNumberFormat="1" applyFont="1" applyFill="1" applyBorder="1" applyAlignment="1" applyProtection="1">
      <alignment horizontal="center"/>
      <protection hidden="1"/>
    </xf>
    <xf numFmtId="0" fontId="23" fillId="0" borderId="18" xfId="0" applyFont="1" applyFill="1" applyBorder="1" applyAlignment="1" applyProtection="1">
      <alignment horizontal="center" vertical="center"/>
      <protection hidden="1"/>
    </xf>
    <xf numFmtId="0" fontId="29" fillId="0" borderId="12" xfId="0" applyFont="1" applyFill="1" applyBorder="1" applyAlignment="1" applyProtection="1">
      <alignment horizontal="center"/>
      <protection locked="0"/>
    </xf>
    <xf numFmtId="0" fontId="29" fillId="0" borderId="14" xfId="0" applyFont="1" applyFill="1" applyBorder="1" applyAlignment="1" applyProtection="1">
      <alignment horizontal="center"/>
      <protection locked="0"/>
    </xf>
    <xf numFmtId="0" fontId="29" fillId="0" borderId="18" xfId="0" applyFont="1" applyFill="1" applyBorder="1" applyAlignment="1" applyProtection="1">
      <alignment horizontal="center"/>
      <protection locked="0"/>
    </xf>
    <xf numFmtId="0" fontId="1" fillId="0" borderId="4" xfId="0" applyFont="1" applyFill="1" applyBorder="1" applyProtection="1">
      <protection locked="0"/>
    </xf>
    <xf numFmtId="0" fontId="23" fillId="0" borderId="14" xfId="1" quotePrefix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164" fontId="23" fillId="0" borderId="16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16" xfId="4" applyFont="1" applyFill="1" applyBorder="1" applyAlignment="1" applyProtection="1">
      <alignment horizontal="center" vertical="center"/>
      <protection locked="0"/>
    </xf>
    <xf numFmtId="164" fontId="23" fillId="0" borderId="13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13" xfId="4" applyFont="1" applyFill="1" applyBorder="1" applyAlignment="1" applyProtection="1">
      <alignment horizontal="center" vertical="center"/>
      <protection locked="0"/>
    </xf>
    <xf numFmtId="165" fontId="23" fillId="0" borderId="12" xfId="0" applyNumberFormat="1" applyFont="1" applyFill="1" applyBorder="1" applyAlignment="1" applyProtection="1">
      <alignment horizontal="center" vertical="center"/>
      <protection locked="0"/>
    </xf>
    <xf numFmtId="165" fontId="23" fillId="0" borderId="12" xfId="0" quotePrefix="1" applyNumberFormat="1" applyFont="1" applyFill="1" applyBorder="1" applyAlignment="1" applyProtection="1">
      <alignment horizontal="center"/>
      <protection hidden="1"/>
    </xf>
    <xf numFmtId="164" fontId="23" fillId="0" borderId="20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20" xfId="4" applyFont="1" applyFill="1" applyBorder="1" applyAlignment="1" applyProtection="1">
      <alignment horizontal="center" vertical="center"/>
      <protection locked="0"/>
    </xf>
    <xf numFmtId="0" fontId="26" fillId="4" borderId="0" xfId="0" applyFont="1" applyFill="1" applyProtection="1">
      <protection locked="0"/>
    </xf>
    <xf numFmtId="0" fontId="23" fillId="0" borderId="12" xfId="1" quotePrefix="1" applyFont="1" applyFill="1" applyBorder="1" applyAlignment="1" applyProtection="1">
      <alignment horizontal="center" vertical="center"/>
      <protection locked="0"/>
    </xf>
    <xf numFmtId="0" fontId="24" fillId="0" borderId="12" xfId="0" applyFont="1" applyFill="1" applyBorder="1"/>
    <xf numFmtId="0" fontId="24" fillId="0" borderId="17" xfId="0" applyFont="1" applyFill="1" applyBorder="1"/>
    <xf numFmtId="0" fontId="24" fillId="0" borderId="13" xfId="0" applyFont="1" applyFill="1" applyBorder="1"/>
    <xf numFmtId="0" fontId="24" fillId="0" borderId="12" xfId="0" applyFont="1" applyFill="1" applyBorder="1" applyAlignment="1">
      <alignment horizontal="center"/>
    </xf>
    <xf numFmtId="0" fontId="23" fillId="0" borderId="13" xfId="4" quotePrefix="1" applyFont="1" applyFill="1" applyBorder="1" applyAlignment="1" applyProtection="1">
      <alignment horizontal="center" vertical="center"/>
      <protection locked="0"/>
    </xf>
    <xf numFmtId="0" fontId="26" fillId="4" borderId="0" xfId="0" applyFont="1" applyFill="1" applyBorder="1" applyProtection="1">
      <protection locked="0"/>
    </xf>
    <xf numFmtId="0" fontId="24" fillId="0" borderId="14" xfId="0" applyFont="1" applyFill="1" applyBorder="1"/>
    <xf numFmtId="0" fontId="24" fillId="0" borderId="15" xfId="0" applyFont="1" applyFill="1" applyBorder="1"/>
    <xf numFmtId="0" fontId="24" fillId="0" borderId="16" xfId="0" applyFont="1" applyFill="1" applyBorder="1"/>
    <xf numFmtId="0" fontId="24" fillId="0" borderId="14" xfId="0" applyFont="1" applyFill="1" applyBorder="1" applyAlignment="1">
      <alignment horizontal="center"/>
    </xf>
    <xf numFmtId="0" fontId="23" fillId="0" borderId="16" xfId="4" quotePrefix="1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Protection="1">
      <protection locked="0"/>
    </xf>
    <xf numFmtId="0" fontId="27" fillId="4" borderId="0" xfId="2" applyFont="1" applyFill="1" applyBorder="1" applyAlignment="1" applyProtection="1">
      <alignment vertical="center" wrapText="1"/>
      <protection locked="0"/>
    </xf>
    <xf numFmtId="0" fontId="23" fillId="0" borderId="18" xfId="1" quotePrefix="1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/>
    <xf numFmtId="0" fontId="24" fillId="0" borderId="19" xfId="0" applyFont="1" applyFill="1" applyBorder="1"/>
    <xf numFmtId="0" fontId="24" fillId="0" borderId="20" xfId="0" applyFont="1" applyFill="1" applyBorder="1"/>
    <xf numFmtId="0" fontId="24" fillId="0" borderId="18" xfId="0" applyFont="1" applyFill="1" applyBorder="1" applyAlignment="1">
      <alignment horizontal="center"/>
    </xf>
    <xf numFmtId="0" fontId="23" fillId="0" borderId="20" xfId="4" quotePrefix="1" applyFont="1" applyFill="1" applyBorder="1" applyAlignment="1" applyProtection="1">
      <alignment horizontal="center" vertical="center"/>
      <protection locked="0"/>
    </xf>
    <xf numFmtId="1" fontId="23" fillId="0" borderId="18" xfId="0" applyNumberFormat="1" applyFont="1" applyFill="1" applyBorder="1" applyAlignment="1" applyProtection="1">
      <alignment horizontal="center"/>
      <protection hidden="1"/>
    </xf>
    <xf numFmtId="0" fontId="23" fillId="0" borderId="20" xfId="4" quotePrefix="1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4" fillId="3" borderId="18" xfId="0" applyFont="1" applyFill="1" applyBorder="1"/>
    <xf numFmtId="0" fontId="24" fillId="3" borderId="19" xfId="0" applyFont="1" applyFill="1" applyBorder="1"/>
    <xf numFmtId="0" fontId="24" fillId="3" borderId="20" xfId="0" applyFont="1" applyFill="1" applyBorder="1"/>
    <xf numFmtId="0" fontId="24" fillId="3" borderId="18" xfId="0" applyFont="1" applyFill="1" applyBorder="1" applyAlignment="1">
      <alignment horizontal="center"/>
    </xf>
    <xf numFmtId="165" fontId="23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23" fillId="0" borderId="4" xfId="1" applyFont="1" applyFill="1" applyBorder="1" applyAlignment="1" applyProtection="1">
      <alignment horizontal="center" vertical="center"/>
      <protection locked="0"/>
    </xf>
    <xf numFmtId="0" fontId="23" fillId="0" borderId="4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vertical="center"/>
    </xf>
    <xf numFmtId="0" fontId="30" fillId="0" borderId="11" xfId="0" applyFont="1" applyFill="1" applyBorder="1" applyAlignment="1">
      <alignment vertical="center"/>
    </xf>
    <xf numFmtId="14" fontId="23" fillId="0" borderId="4" xfId="0" applyNumberFormat="1" applyFont="1" applyFill="1" applyBorder="1" applyAlignment="1">
      <alignment horizontal="center" vertical="center"/>
    </xf>
    <xf numFmtId="164" fontId="23" fillId="0" borderId="11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11" xfId="4" applyFont="1" applyFill="1" applyBorder="1" applyAlignment="1" applyProtection="1">
      <alignment horizontal="center" vertical="center"/>
      <protection locked="0"/>
    </xf>
    <xf numFmtId="0" fontId="23" fillId="0" borderId="4" xfId="0" applyFont="1" applyFill="1" applyBorder="1" applyAlignment="1" applyProtection="1">
      <alignment horizontal="center" vertical="center"/>
      <protection locked="0"/>
    </xf>
    <xf numFmtId="165" fontId="23" fillId="0" borderId="4" xfId="0" applyNumberFormat="1" applyFont="1" applyFill="1" applyBorder="1" applyAlignment="1" applyProtection="1">
      <alignment horizontal="center" vertical="center"/>
      <protection locked="0"/>
    </xf>
    <xf numFmtId="165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Font="1" applyFill="1" applyBorder="1" applyAlignment="1" applyProtection="1">
      <alignment horizontal="center"/>
      <protection hidden="1"/>
    </xf>
    <xf numFmtId="165" fontId="23" fillId="0" borderId="4" xfId="0" quotePrefix="1" applyNumberFormat="1" applyFont="1" applyFill="1" applyBorder="1" applyAlignment="1" applyProtection="1">
      <alignment horizontal="center"/>
      <protection hidden="1"/>
    </xf>
    <xf numFmtId="0" fontId="23" fillId="0" borderId="4" xfId="0" applyFont="1" applyFill="1" applyBorder="1" applyAlignment="1" applyProtection="1">
      <alignment horizontal="center" vertical="center"/>
      <protection hidden="1"/>
    </xf>
    <xf numFmtId="0" fontId="29" fillId="0" borderId="4" xfId="0" applyFont="1" applyFill="1" applyBorder="1" applyAlignment="1" applyProtection="1">
      <alignment horizontal="center"/>
      <protection locked="0"/>
    </xf>
    <xf numFmtId="0" fontId="23" fillId="0" borderId="21" xfId="1" quotePrefix="1" applyFont="1" applyFill="1" applyBorder="1" applyAlignment="1" applyProtection="1">
      <alignment horizontal="center" vertical="center"/>
      <protection locked="0"/>
    </xf>
    <xf numFmtId="0" fontId="24" fillId="0" borderId="21" xfId="0" applyFont="1" applyFill="1" applyBorder="1"/>
    <xf numFmtId="0" fontId="24" fillId="0" borderId="22" xfId="0" applyFont="1" applyFill="1" applyBorder="1"/>
    <xf numFmtId="0" fontId="24" fillId="0" borderId="23" xfId="0" applyFont="1" applyFill="1" applyBorder="1"/>
    <xf numFmtId="0" fontId="24" fillId="0" borderId="21" xfId="0" applyFont="1" applyFill="1" applyBorder="1" applyAlignment="1">
      <alignment horizontal="center"/>
    </xf>
    <xf numFmtId="164" fontId="23" fillId="0" borderId="23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23" xfId="4" quotePrefix="1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165" fontId="23" fillId="0" borderId="21" xfId="0" quotePrefix="1" applyNumberFormat="1" applyFont="1" applyFill="1" applyBorder="1" applyAlignment="1" applyProtection="1">
      <alignment horizontal="center" vertical="center"/>
      <protection locked="0"/>
    </xf>
    <xf numFmtId="165" fontId="25" fillId="0" borderId="21" xfId="0" applyNumberFormat="1" applyFont="1" applyFill="1" applyBorder="1" applyAlignment="1" applyProtection="1">
      <alignment horizontal="center" vertical="center"/>
      <protection hidden="1"/>
    </xf>
    <xf numFmtId="0" fontId="23" fillId="0" borderId="21" xfId="0" applyFont="1" applyFill="1" applyBorder="1" applyAlignment="1" applyProtection="1">
      <alignment horizontal="center"/>
      <protection hidden="1"/>
    </xf>
    <xf numFmtId="0" fontId="23" fillId="0" borderId="21" xfId="0" applyFont="1" applyFill="1" applyBorder="1" applyAlignment="1" applyProtection="1">
      <alignment horizontal="center" vertical="center"/>
      <protection hidden="1"/>
    </xf>
    <xf numFmtId="1" fontId="23" fillId="0" borderId="21" xfId="0" applyNumberFormat="1" applyFont="1" applyFill="1" applyBorder="1" applyAlignment="1" applyProtection="1">
      <alignment horizontal="center"/>
      <protection hidden="1"/>
    </xf>
    <xf numFmtId="0" fontId="29" fillId="0" borderId="21" xfId="0" applyFont="1" applyFill="1" applyBorder="1" applyAlignment="1" applyProtection="1">
      <alignment horizontal="center"/>
      <protection locked="0"/>
    </xf>
    <xf numFmtId="0" fontId="23" fillId="0" borderId="24" xfId="1" applyFont="1" applyFill="1" applyBorder="1" applyAlignment="1" applyProtection="1">
      <alignment horizontal="center" vertical="center"/>
      <protection locked="0"/>
    </xf>
    <xf numFmtId="0" fontId="24" fillId="0" borderId="24" xfId="0" applyFont="1" applyBorder="1"/>
    <xf numFmtId="0" fontId="24" fillId="0" borderId="25" xfId="0" applyFont="1" applyBorder="1"/>
    <xf numFmtId="0" fontId="24" fillId="0" borderId="26" xfId="0" applyFont="1" applyBorder="1"/>
    <xf numFmtId="0" fontId="24" fillId="0" borderId="24" xfId="0" applyFont="1" applyBorder="1" applyAlignment="1">
      <alignment horizontal="center"/>
    </xf>
    <xf numFmtId="164" fontId="23" fillId="0" borderId="26" xfId="4" quotePrefix="1" applyNumberFormat="1" applyFont="1" applyBorder="1" applyAlignment="1" applyProtection="1">
      <alignment horizontal="center" vertical="center"/>
      <protection locked="0"/>
    </xf>
    <xf numFmtId="0" fontId="23" fillId="0" borderId="26" xfId="4" quotePrefix="1" applyFont="1" applyBorder="1" applyAlignment="1" applyProtection="1">
      <alignment horizontal="center" vertical="center"/>
      <protection locked="0"/>
    </xf>
    <xf numFmtId="0" fontId="23" fillId="0" borderId="24" xfId="0" applyFont="1" applyFill="1" applyBorder="1" applyAlignment="1" applyProtection="1">
      <alignment horizontal="center" vertical="center"/>
      <protection locked="0"/>
    </xf>
    <xf numFmtId="165" fontId="23" fillId="0" borderId="24" xfId="0" applyNumberFormat="1" applyFont="1" applyFill="1" applyBorder="1" applyAlignment="1" applyProtection="1">
      <alignment horizontal="center" vertical="center"/>
      <protection locked="0"/>
    </xf>
    <xf numFmtId="165" fontId="25" fillId="0" borderId="24" xfId="0" applyNumberFormat="1" applyFont="1" applyFill="1" applyBorder="1" applyAlignment="1" applyProtection="1">
      <alignment horizontal="center" vertical="center"/>
      <protection hidden="1"/>
    </xf>
    <xf numFmtId="0" fontId="23" fillId="0" borderId="24" xfId="0" applyFont="1" applyFill="1" applyBorder="1" applyAlignment="1" applyProtection="1">
      <alignment horizontal="center"/>
      <protection hidden="1"/>
    </xf>
    <xf numFmtId="165" fontId="23" fillId="0" borderId="24" xfId="0" quotePrefix="1" applyNumberFormat="1" applyFont="1" applyFill="1" applyBorder="1" applyAlignment="1" applyProtection="1">
      <alignment horizontal="center"/>
      <protection hidden="1"/>
    </xf>
    <xf numFmtId="0" fontId="23" fillId="0" borderId="24" xfId="0" applyFont="1" applyFill="1" applyBorder="1" applyAlignment="1" applyProtection="1">
      <alignment horizontal="center" vertical="center"/>
      <protection hidden="1"/>
    </xf>
    <xf numFmtId="1" fontId="23" fillId="0" borderId="24" xfId="0" applyNumberFormat="1" applyFont="1" applyFill="1" applyBorder="1" applyAlignment="1" applyProtection="1">
      <alignment horizontal="center"/>
      <protection hidden="1"/>
    </xf>
    <xf numFmtId="0" fontId="29" fillId="0" borderId="26" xfId="0" applyFont="1" applyFill="1" applyBorder="1" applyAlignment="1" applyProtection="1">
      <alignment horizontal="center"/>
      <protection locked="0"/>
    </xf>
    <xf numFmtId="0" fontId="23" fillId="0" borderId="27" xfId="1" applyFont="1" applyFill="1" applyBorder="1" applyAlignment="1" applyProtection="1">
      <alignment horizontal="center" vertical="center"/>
      <protection locked="0"/>
    </xf>
    <xf numFmtId="0" fontId="24" fillId="0" borderId="27" xfId="0" applyFont="1" applyBorder="1"/>
    <xf numFmtId="0" fontId="24" fillId="0" borderId="28" xfId="0" applyFont="1" applyBorder="1"/>
    <xf numFmtId="0" fontId="24" fillId="0" borderId="29" xfId="0" applyFont="1" applyBorder="1"/>
    <xf numFmtId="0" fontId="24" fillId="0" borderId="27" xfId="0" applyFont="1" applyBorder="1" applyAlignment="1">
      <alignment horizontal="center"/>
    </xf>
    <xf numFmtId="164" fontId="23" fillId="0" borderId="29" xfId="4" quotePrefix="1" applyNumberFormat="1" applyFont="1" applyBorder="1" applyAlignment="1" applyProtection="1">
      <alignment horizontal="center" vertical="center"/>
      <protection locked="0"/>
    </xf>
    <xf numFmtId="0" fontId="23" fillId="0" borderId="29" xfId="4" applyFont="1" applyBorder="1" applyAlignment="1" applyProtection="1">
      <alignment horizontal="center" vertical="center"/>
      <protection locked="0"/>
    </xf>
    <xf numFmtId="0" fontId="23" fillId="0" borderId="27" xfId="0" applyFont="1" applyFill="1" applyBorder="1" applyAlignment="1" applyProtection="1">
      <alignment horizontal="center" vertical="center"/>
      <protection locked="0"/>
    </xf>
    <xf numFmtId="165" fontId="23" fillId="0" borderId="27" xfId="0" applyNumberFormat="1" applyFont="1" applyFill="1" applyBorder="1" applyAlignment="1" applyProtection="1">
      <alignment horizontal="center" vertical="center"/>
      <protection locked="0"/>
    </xf>
    <xf numFmtId="165" fontId="25" fillId="0" borderId="27" xfId="0" applyNumberFormat="1" applyFont="1" applyFill="1" applyBorder="1" applyAlignment="1" applyProtection="1">
      <alignment horizontal="center" vertical="center"/>
      <protection hidden="1"/>
    </xf>
    <xf numFmtId="0" fontId="23" fillId="0" borderId="27" xfId="0" applyFont="1" applyFill="1" applyBorder="1" applyAlignment="1" applyProtection="1">
      <alignment horizontal="center"/>
      <protection hidden="1"/>
    </xf>
    <xf numFmtId="165" fontId="23" fillId="0" borderId="27" xfId="0" quotePrefix="1" applyNumberFormat="1" applyFont="1" applyFill="1" applyBorder="1" applyAlignment="1" applyProtection="1">
      <alignment horizontal="center"/>
      <protection hidden="1"/>
    </xf>
    <xf numFmtId="0" fontId="23" fillId="0" borderId="27" xfId="0" applyFont="1" applyFill="1" applyBorder="1" applyAlignment="1" applyProtection="1">
      <alignment horizontal="center" vertical="center"/>
      <protection hidden="1"/>
    </xf>
    <xf numFmtId="1" fontId="23" fillId="0" borderId="27" xfId="0" applyNumberFormat="1" applyFont="1" applyFill="1" applyBorder="1" applyAlignment="1" applyProtection="1">
      <alignment horizontal="center"/>
      <protection hidden="1"/>
    </xf>
    <xf numFmtId="0" fontId="29" fillId="0" borderId="29" xfId="0" applyFont="1" applyFill="1" applyBorder="1" applyAlignment="1" applyProtection="1">
      <alignment horizontal="center"/>
      <protection locked="0"/>
    </xf>
    <xf numFmtId="0" fontId="23" fillId="0" borderId="30" xfId="1" applyFont="1" applyFill="1" applyBorder="1" applyAlignment="1" applyProtection="1">
      <alignment horizontal="center" vertical="center"/>
      <protection locked="0"/>
    </xf>
    <xf numFmtId="0" fontId="24" fillId="0" borderId="30" xfId="0" applyFont="1" applyBorder="1"/>
    <xf numFmtId="0" fontId="24" fillId="0" borderId="31" xfId="0" applyFont="1" applyBorder="1"/>
    <xf numFmtId="0" fontId="24" fillId="0" borderId="32" xfId="0" applyFont="1" applyBorder="1"/>
    <xf numFmtId="0" fontId="24" fillId="0" borderId="30" xfId="0" applyFont="1" applyBorder="1" applyAlignment="1">
      <alignment horizontal="center"/>
    </xf>
    <xf numFmtId="164" fontId="23" fillId="0" borderId="32" xfId="4" quotePrefix="1" applyNumberFormat="1" applyFont="1" applyBorder="1" applyAlignment="1" applyProtection="1">
      <alignment horizontal="center" vertical="center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0" fontId="23" fillId="0" borderId="30" xfId="0" applyFont="1" applyFill="1" applyBorder="1" applyAlignment="1" applyProtection="1">
      <alignment horizontal="center" vertical="center"/>
      <protection locked="0"/>
    </xf>
    <xf numFmtId="165" fontId="23" fillId="0" borderId="30" xfId="0" applyNumberFormat="1" applyFont="1" applyFill="1" applyBorder="1" applyAlignment="1" applyProtection="1">
      <alignment horizontal="center" vertical="center"/>
      <protection locked="0"/>
    </xf>
    <xf numFmtId="165" fontId="25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0" xfId="0" applyFont="1" applyFill="1" applyBorder="1" applyAlignment="1" applyProtection="1">
      <alignment horizontal="center"/>
      <protection hidden="1"/>
    </xf>
    <xf numFmtId="165" fontId="23" fillId="0" borderId="30" xfId="0" quotePrefix="1" applyNumberFormat="1" applyFont="1" applyFill="1" applyBorder="1" applyAlignment="1" applyProtection="1">
      <alignment horizontal="center"/>
      <protection hidden="1"/>
    </xf>
    <xf numFmtId="0" fontId="23" fillId="4" borderId="30" xfId="0" applyFont="1" applyFill="1" applyBorder="1" applyAlignment="1" applyProtection="1">
      <alignment horizontal="center" vertical="center"/>
      <protection hidden="1"/>
    </xf>
    <xf numFmtId="1" fontId="23" fillId="0" borderId="30" xfId="0" applyNumberFormat="1" applyFont="1" applyFill="1" applyBorder="1" applyAlignment="1" applyProtection="1">
      <alignment horizontal="center"/>
      <protection hidden="1"/>
    </xf>
    <xf numFmtId="0" fontId="29" fillId="0" borderId="32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32" fillId="0" borderId="0" xfId="0" applyFont="1" applyBorder="1" applyAlignment="1" applyProtection="1">
      <alignment horizontal="justify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hidden="1"/>
    </xf>
    <xf numFmtId="0" fontId="19" fillId="0" borderId="0" xfId="0" applyFont="1" applyFill="1" applyBorder="1" applyProtection="1">
      <protection hidden="1"/>
    </xf>
    <xf numFmtId="0" fontId="19" fillId="4" borderId="0" xfId="0" applyFont="1" applyFill="1" applyBorder="1" applyAlignment="1" applyProtection="1">
      <alignment horizontal="center"/>
      <protection hidden="1"/>
    </xf>
    <xf numFmtId="0" fontId="19" fillId="4" borderId="0" xfId="0" applyFont="1" applyFill="1" applyBorder="1" applyProtection="1">
      <protection hidden="1"/>
    </xf>
    <xf numFmtId="0" fontId="19" fillId="4" borderId="0" xfId="0" applyFont="1" applyFill="1" applyBorder="1" applyProtection="1">
      <protection locked="0"/>
    </xf>
    <xf numFmtId="0" fontId="20" fillId="4" borderId="0" xfId="2" applyFont="1" applyFill="1" applyBorder="1" applyAlignment="1" applyProtection="1">
      <alignment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5"/>
  <sheetViews>
    <sheetView workbookViewId="0">
      <pane ySplit="4" topLeftCell="A5" activePane="bottomLeft" state="frozen"/>
      <selection activeCell="W1" sqref="W1:AB1048576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3.25" style="1" customWidth="1"/>
    <col min="4" max="4" width="13.5" style="1" customWidth="1"/>
    <col min="5" max="5" width="7.5" style="1" customWidth="1"/>
    <col min="6" max="6" width="9.375" style="1" hidden="1" customWidth="1"/>
    <col min="7" max="7" width="13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9.375" style="1" customWidth="1"/>
    <col min="21" max="21" width="5.75" style="1" customWidth="1"/>
    <col min="22" max="22" width="7.625" style="1" hidden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1:39" ht="18.75"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</row>
    <row r="2" spans="1:39" ht="27.75" customHeight="1">
      <c r="B2" s="260" t="s">
        <v>0</v>
      </c>
      <c r="C2" s="260"/>
      <c r="D2" s="260"/>
      <c r="E2" s="260"/>
      <c r="F2" s="260"/>
      <c r="G2" s="260"/>
      <c r="H2" s="261" t="s">
        <v>126</v>
      </c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39" ht="25.5" customHeight="1">
      <c r="B3" s="262" t="s">
        <v>1</v>
      </c>
      <c r="C3" s="262"/>
      <c r="D3" s="262"/>
      <c r="E3" s="262"/>
      <c r="F3" s="262"/>
      <c r="G3" s="262"/>
      <c r="H3" s="263" t="s">
        <v>76</v>
      </c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1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"/>
      <c r="W4" s="268"/>
      <c r="AF4" s="42"/>
      <c r="AJ4" s="42"/>
    </row>
    <row r="5" spans="1:39" ht="23.25" customHeight="1">
      <c r="B5" s="235" t="s">
        <v>2</v>
      </c>
      <c r="C5" s="235"/>
      <c r="D5" s="258" t="s">
        <v>51</v>
      </c>
      <c r="E5" s="258"/>
      <c r="F5" s="258"/>
      <c r="G5" s="258"/>
      <c r="H5" s="258"/>
      <c r="I5" s="258"/>
      <c r="J5" s="258"/>
      <c r="K5" s="258"/>
      <c r="L5" s="258"/>
      <c r="M5" s="259" t="s">
        <v>77</v>
      </c>
      <c r="N5" s="259"/>
      <c r="O5" s="259"/>
      <c r="P5" s="259"/>
      <c r="Q5" s="259"/>
      <c r="R5" s="259"/>
      <c r="S5" s="259"/>
      <c r="T5" s="259"/>
      <c r="U5" s="259"/>
      <c r="V5" s="259"/>
      <c r="X5" s="40"/>
      <c r="Y5" s="233" t="s">
        <v>47</v>
      </c>
      <c r="Z5" s="233" t="s">
        <v>8</v>
      </c>
      <c r="AA5" s="233" t="s">
        <v>46</v>
      </c>
      <c r="AB5" s="233" t="s">
        <v>45</v>
      </c>
      <c r="AC5" s="233"/>
      <c r="AD5" s="233"/>
      <c r="AE5" s="233"/>
      <c r="AF5" s="233" t="s">
        <v>44</v>
      </c>
      <c r="AG5" s="233"/>
      <c r="AH5" s="233" t="s">
        <v>42</v>
      </c>
      <c r="AI5" s="233"/>
      <c r="AJ5" s="233" t="s">
        <v>43</v>
      </c>
      <c r="AK5" s="233"/>
      <c r="AL5" s="233" t="s">
        <v>41</v>
      </c>
      <c r="AM5" s="233"/>
    </row>
    <row r="6" spans="1:39" ht="17.25" customHeight="1">
      <c r="B6" s="234" t="s">
        <v>3</v>
      </c>
      <c r="C6" s="234"/>
      <c r="D6" s="55">
        <v>2</v>
      </c>
      <c r="G6" s="232" t="s">
        <v>82</v>
      </c>
      <c r="H6" s="232"/>
      <c r="I6" s="232"/>
      <c r="J6" s="232"/>
      <c r="K6" s="232"/>
      <c r="L6" s="232"/>
      <c r="M6" s="232"/>
      <c r="N6" s="232"/>
      <c r="O6" s="232"/>
      <c r="P6" s="232" t="s">
        <v>83</v>
      </c>
      <c r="Q6" s="232"/>
      <c r="R6" s="232"/>
      <c r="S6" s="232"/>
      <c r="T6" s="232"/>
      <c r="U6" s="232"/>
      <c r="V6" s="232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1:39" ht="5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V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1:39" ht="44.25" customHeight="1">
      <c r="B8" s="236" t="s">
        <v>4</v>
      </c>
      <c r="C8" s="238" t="s">
        <v>5</v>
      </c>
      <c r="D8" s="240" t="s">
        <v>6</v>
      </c>
      <c r="E8" s="241"/>
      <c r="F8" s="236" t="s">
        <v>7</v>
      </c>
      <c r="G8" s="236" t="s">
        <v>8</v>
      </c>
      <c r="H8" s="231" t="s">
        <v>9</v>
      </c>
      <c r="I8" s="231" t="s">
        <v>10</v>
      </c>
      <c r="J8" s="231" t="s">
        <v>11</v>
      </c>
      <c r="K8" s="231" t="s">
        <v>12</v>
      </c>
      <c r="L8" s="230" t="s">
        <v>13</v>
      </c>
      <c r="M8" s="230" t="s">
        <v>14</v>
      </c>
      <c r="N8" s="230" t="s">
        <v>15</v>
      </c>
      <c r="O8" s="251" t="s">
        <v>16</v>
      </c>
      <c r="P8" s="230" t="s">
        <v>17</v>
      </c>
      <c r="Q8" s="236" t="s">
        <v>18</v>
      </c>
      <c r="R8" s="230" t="s">
        <v>19</v>
      </c>
      <c r="S8" s="236" t="s">
        <v>20</v>
      </c>
      <c r="T8" s="236" t="s">
        <v>21</v>
      </c>
      <c r="U8" s="257" t="s">
        <v>78</v>
      </c>
      <c r="V8" s="236" t="s">
        <v>22</v>
      </c>
      <c r="X8" s="40"/>
      <c r="Y8" s="233"/>
      <c r="Z8" s="233"/>
      <c r="AA8" s="233"/>
      <c r="AB8" s="43" t="s">
        <v>23</v>
      </c>
      <c r="AC8" s="43" t="s">
        <v>24</v>
      </c>
      <c r="AD8" s="43" t="s">
        <v>25</v>
      </c>
      <c r="AE8" s="43" t="s">
        <v>26</v>
      </c>
      <c r="AF8" s="43" t="s">
        <v>27</v>
      </c>
      <c r="AG8" s="43" t="s">
        <v>26</v>
      </c>
      <c r="AH8" s="43" t="s">
        <v>27</v>
      </c>
      <c r="AI8" s="43" t="s">
        <v>26</v>
      </c>
      <c r="AJ8" s="43" t="s">
        <v>27</v>
      </c>
      <c r="AK8" s="43" t="s">
        <v>26</v>
      </c>
      <c r="AL8" s="43" t="s">
        <v>27</v>
      </c>
      <c r="AM8" s="44" t="s">
        <v>26</v>
      </c>
    </row>
    <row r="9" spans="1:39" ht="44.25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57"/>
      <c r="V9" s="246"/>
      <c r="W9" s="269"/>
      <c r="X9" s="40"/>
      <c r="Y9" s="45" t="str">
        <f>+D5</f>
        <v>Đạo đức kinh doanh và văn hóa doanh nghiệp</v>
      </c>
      <c r="Z9" s="46" t="str">
        <f>+M5</f>
        <v>BSA1305 (01-04)</v>
      </c>
      <c r="AA9" s="47">
        <f>+$AJ$9+$AL$9+$AH$9</f>
        <v>0</v>
      </c>
      <c r="AB9" s="41" t="e">
        <f>COUNTIF(#REF!,"Khiển trách")</f>
        <v>#REF!</v>
      </c>
      <c r="AC9" s="41" t="e">
        <f>COUNTIF(#REF!,"Cảnh cáo")</f>
        <v>#REF!</v>
      </c>
      <c r="AD9" s="41" t="e">
        <f>COUNTIF(#REF!,"Đình chỉ thi")</f>
        <v>#REF!</v>
      </c>
      <c r="AE9" s="48" t="e">
        <f>+($AB$9+$AC$9+$AD$9)/$AA$9*100%</f>
        <v>#REF!</v>
      </c>
      <c r="AF9" s="41" t="e">
        <f>SUM(COUNTIF(#REF!,"Vắng"),COUNTIF(#REF!,"Vắng có phép"))</f>
        <v>#REF!</v>
      </c>
      <c r="AG9" s="49" t="e">
        <f>+$AF$9/$AA$9</f>
        <v>#REF!</v>
      </c>
      <c r="AH9" s="50">
        <f>COUNTIF($X$10:$X$72,"Thi lại")</f>
        <v>0</v>
      </c>
      <c r="AI9" s="49" t="e">
        <f>+$AH$9/$AA$9</f>
        <v>#DIV/0!</v>
      </c>
      <c r="AJ9" s="50">
        <f>COUNTIF($X$10:$X$73,"Học lại")</f>
        <v>0</v>
      </c>
      <c r="AK9" s="49" t="e">
        <f>+$AJ$9/$AA$9</f>
        <v>#DIV/0!</v>
      </c>
      <c r="AL9" s="41">
        <f>COUNTIF($X$11:$X$73,"Đạt")</f>
        <v>0</v>
      </c>
      <c r="AM9" s="48" t="e">
        <f>+$AL$9/$AA$9</f>
        <v>#DIV/0!</v>
      </c>
    </row>
    <row r="10" spans="1:39" ht="14.25" customHeight="1">
      <c r="B10" s="247" t="s">
        <v>28</v>
      </c>
      <c r="C10" s="248"/>
      <c r="D10" s="248"/>
      <c r="E10" s="248"/>
      <c r="F10" s="248"/>
      <c r="G10" s="24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4"/>
      <c r="P10" s="37">
        <f>100-(H10+I10+J10+K10)</f>
        <v>70</v>
      </c>
      <c r="Q10" s="237"/>
      <c r="R10" s="15"/>
      <c r="S10" s="15"/>
      <c r="T10" s="237"/>
      <c r="U10" s="115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 s="64" customFormat="1" ht="23.25" customHeight="1">
      <c r="B11" s="83">
        <v>1</v>
      </c>
      <c r="C11" s="89" t="s">
        <v>58</v>
      </c>
      <c r="D11" s="90" t="s">
        <v>59</v>
      </c>
      <c r="E11" s="91" t="s">
        <v>57</v>
      </c>
      <c r="F11" s="92" t="s">
        <v>60</v>
      </c>
      <c r="G11" s="92" t="s">
        <v>61</v>
      </c>
      <c r="H11" s="84">
        <v>8</v>
      </c>
      <c r="I11" s="84">
        <v>8</v>
      </c>
      <c r="J11" s="84" t="s">
        <v>29</v>
      </c>
      <c r="K11" s="84">
        <v>10</v>
      </c>
      <c r="L11" s="56"/>
      <c r="M11" s="56"/>
      <c r="N11" s="56"/>
      <c r="O11" s="57">
        <v>2</v>
      </c>
      <c r="P11" s="58">
        <v>7</v>
      </c>
      <c r="Q11" s="59">
        <f t="shared" ref="Q11:Q14" si="0">ROUND(SUMPRODUCT(H11:P11,$H$10:$P$10)/100,1)</f>
        <v>7.5</v>
      </c>
      <c r="R11" s="60" t="str">
        <f t="shared" ref="R11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60" t="str">
        <f t="shared" ref="S11" si="2">IF($Q11&lt;4,"Kém",IF(AND($Q11&gt;=4,$Q11&lt;=5.4),"Trung bình yếu",IF(AND($Q11&gt;=5.5,$Q11&lt;=6.9),"Trung bình",IF(AND($Q11&gt;=7,$Q11&lt;=8.4),"Khá",IF(AND($Q11&gt;=8.5,$Q11&lt;=10),"Giỏi","")))))</f>
        <v>Khá</v>
      </c>
      <c r="T11" s="61"/>
      <c r="U11" s="112">
        <v>1</v>
      </c>
      <c r="V11" s="62" t="s">
        <v>71</v>
      </c>
      <c r="W11" s="270"/>
      <c r="X11" s="271"/>
      <c r="Y11" s="51"/>
      <c r="Z11" s="51"/>
      <c r="AA11" s="51"/>
      <c r="AB11" s="51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1:39" s="64" customFormat="1" ht="23.25" customHeight="1">
      <c r="B12" s="116" t="s">
        <v>79</v>
      </c>
      <c r="C12" s="78" t="s">
        <v>64</v>
      </c>
      <c r="D12" s="79" t="s">
        <v>65</v>
      </c>
      <c r="E12" s="80" t="s">
        <v>57</v>
      </c>
      <c r="F12" s="81" t="s">
        <v>66</v>
      </c>
      <c r="G12" s="81" t="s">
        <v>62</v>
      </c>
      <c r="H12" s="82">
        <v>9</v>
      </c>
      <c r="I12" s="82">
        <v>8</v>
      </c>
      <c r="J12" s="82" t="s">
        <v>29</v>
      </c>
      <c r="K12" s="65">
        <v>8</v>
      </c>
      <c r="L12" s="65"/>
      <c r="M12" s="65"/>
      <c r="N12" s="65"/>
      <c r="O12" s="66"/>
      <c r="P12" s="67">
        <v>0</v>
      </c>
      <c r="Q12" s="68">
        <f t="shared" si="0"/>
        <v>2.5</v>
      </c>
      <c r="R12" s="69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70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71" t="s">
        <v>125</v>
      </c>
      <c r="U12" s="113">
        <v>2</v>
      </c>
      <c r="V12" s="72" t="s">
        <v>74</v>
      </c>
      <c r="W12" s="270"/>
      <c r="X12" s="271"/>
      <c r="Y12" s="51"/>
      <c r="Z12" s="51"/>
      <c r="AA12" s="51"/>
      <c r="AB12" s="43"/>
      <c r="AC12" s="73"/>
      <c r="AD12" s="73"/>
      <c r="AE12" s="73"/>
      <c r="AF12" s="74"/>
      <c r="AG12" s="73"/>
      <c r="AH12" s="73"/>
      <c r="AI12" s="73"/>
      <c r="AJ12" s="73"/>
      <c r="AK12" s="73"/>
      <c r="AL12" s="73"/>
      <c r="AM12" s="75"/>
    </row>
    <row r="13" spans="1:39" s="64" customFormat="1" ht="23.25" customHeight="1">
      <c r="B13" s="116" t="s">
        <v>80</v>
      </c>
      <c r="C13" s="78" t="s">
        <v>67</v>
      </c>
      <c r="D13" s="79" t="s">
        <v>68</v>
      </c>
      <c r="E13" s="80" t="s">
        <v>69</v>
      </c>
      <c r="F13" s="81" t="s">
        <v>70</v>
      </c>
      <c r="G13" s="81" t="s">
        <v>63</v>
      </c>
      <c r="H13" s="82">
        <v>7</v>
      </c>
      <c r="I13" s="82">
        <v>7</v>
      </c>
      <c r="J13" s="82" t="s">
        <v>29</v>
      </c>
      <c r="K13" s="65">
        <v>7</v>
      </c>
      <c r="L13" s="71"/>
      <c r="M13" s="76"/>
      <c r="N13" s="76"/>
      <c r="O13" s="66">
        <v>1</v>
      </c>
      <c r="P13" s="67">
        <v>7</v>
      </c>
      <c r="Q13" s="68">
        <f t="shared" si="0"/>
        <v>7</v>
      </c>
      <c r="R13" s="69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70" t="str">
        <f>IF($Q13&lt;4,"Kém",IF(AND($Q13&gt;=4,$Q13&lt;=5.4),"Trung bình yếu",IF(AND($Q13&gt;=5.5,$Q13&lt;=6.9),"Trung bình",IF(AND($Q13&gt;=7,$Q13&lt;=8.4),"Khá",IF(AND($Q13&gt;=8.5,$Q13&lt;=10),"Giỏi","")))))</f>
        <v>Khá</v>
      </c>
      <c r="T13" s="71"/>
      <c r="U13" s="113">
        <v>3</v>
      </c>
      <c r="V13" s="72" t="s">
        <v>72</v>
      </c>
      <c r="W13" s="270"/>
      <c r="X13" s="271"/>
      <c r="Y13" s="40"/>
      <c r="Z13" s="40"/>
      <c r="AA13" s="40"/>
      <c r="AB13" s="40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</row>
    <row r="14" spans="1:39" s="64" customFormat="1" ht="23.25" customHeight="1">
      <c r="B14" s="141" t="s">
        <v>81</v>
      </c>
      <c r="C14" s="151" t="s">
        <v>52</v>
      </c>
      <c r="D14" s="152" t="s">
        <v>53</v>
      </c>
      <c r="E14" s="153" t="s">
        <v>54</v>
      </c>
      <c r="F14" s="154" t="s">
        <v>55</v>
      </c>
      <c r="G14" s="154" t="s">
        <v>56</v>
      </c>
      <c r="H14" s="104">
        <v>5</v>
      </c>
      <c r="I14" s="104">
        <v>5</v>
      </c>
      <c r="J14" s="104" t="s">
        <v>29</v>
      </c>
      <c r="K14" s="104">
        <v>5</v>
      </c>
      <c r="L14" s="148"/>
      <c r="M14" s="148"/>
      <c r="N14" s="148"/>
      <c r="O14" s="106"/>
      <c r="P14" s="155">
        <v>0</v>
      </c>
      <c r="Q14" s="108">
        <f t="shared" si="0"/>
        <v>1.5</v>
      </c>
      <c r="R14" s="109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109" t="str">
        <f>IF($Q14&lt;4,"Kém",IF(AND($Q14&gt;=4,$Q14&lt;=5.4),"Trung bình yếu",IF(AND($Q14&gt;=5.5,$Q14&lt;=6.9),"Trung bình",IF(AND($Q14&gt;=7,$Q14&lt;=8.4),"Khá",IF(AND($Q14&gt;=8.5,$Q14&lt;=10),"Giỏi","")))))</f>
        <v>Kém</v>
      </c>
      <c r="T14" s="111" t="s">
        <v>125</v>
      </c>
      <c r="U14" s="114">
        <v>4</v>
      </c>
      <c r="V14" s="62"/>
      <c r="W14" s="270"/>
      <c r="X14" s="271"/>
      <c r="Y14" s="51"/>
      <c r="Z14" s="51"/>
      <c r="AA14" s="51"/>
      <c r="AB14" s="51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1:39" ht="17.25" customHeight="1">
      <c r="A15" s="2"/>
      <c r="B15" s="16"/>
      <c r="C15" s="17"/>
      <c r="D15" s="17"/>
      <c r="E15" s="18"/>
      <c r="F15" s="18"/>
      <c r="G15" s="18"/>
      <c r="H15" s="19"/>
      <c r="I15" s="20"/>
      <c r="J15" s="20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"/>
      <c r="V15" s="21"/>
    </row>
    <row r="16" spans="1:39" ht="16.5">
      <c r="A16" s="2"/>
      <c r="B16" s="250" t="s">
        <v>30</v>
      </c>
      <c r="C16" s="250"/>
      <c r="D16" s="17"/>
      <c r="E16" s="18"/>
      <c r="F16" s="18"/>
      <c r="G16" s="18"/>
      <c r="H16" s="19"/>
      <c r="I16" s="20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3"/>
      <c r="V16" s="21"/>
    </row>
    <row r="17" spans="1:39" ht="16.5" customHeight="1">
      <c r="A17" s="2"/>
      <c r="B17" s="22" t="s">
        <v>31</v>
      </c>
      <c r="C17" s="22"/>
      <c r="D17" s="23">
        <f>+$AA$9</f>
        <v>0</v>
      </c>
      <c r="E17" s="24" t="s">
        <v>32</v>
      </c>
      <c r="F17" s="229" t="s">
        <v>33</v>
      </c>
      <c r="G17" s="229"/>
      <c r="H17" s="229"/>
      <c r="I17" s="229"/>
      <c r="J17" s="229"/>
      <c r="K17" s="229"/>
      <c r="L17" s="229"/>
      <c r="M17" s="229"/>
      <c r="N17" s="229"/>
      <c r="O17" s="229"/>
      <c r="P17" s="25">
        <v>4</v>
      </c>
      <c r="Q17" s="25"/>
      <c r="R17" s="25"/>
      <c r="S17" s="26"/>
      <c r="T17" s="27" t="s">
        <v>32</v>
      </c>
      <c r="U17" s="3"/>
      <c r="V17" s="26"/>
    </row>
    <row r="18" spans="1:39" ht="16.5" customHeight="1">
      <c r="A18" s="2"/>
      <c r="B18" s="22" t="s">
        <v>34</v>
      </c>
      <c r="C18" s="22"/>
      <c r="D18" s="23">
        <f>+$AL$9</f>
        <v>0</v>
      </c>
      <c r="E18" s="24" t="s">
        <v>32</v>
      </c>
      <c r="F18" s="229" t="s">
        <v>35</v>
      </c>
      <c r="G18" s="229"/>
      <c r="H18" s="229"/>
      <c r="I18" s="229"/>
      <c r="J18" s="229"/>
      <c r="K18" s="229"/>
      <c r="L18" s="229"/>
      <c r="M18" s="229"/>
      <c r="N18" s="229"/>
      <c r="O18" s="229"/>
      <c r="P18" s="28">
        <v>2</v>
      </c>
      <c r="Q18" s="28"/>
      <c r="R18" s="28"/>
      <c r="S18" s="29"/>
      <c r="T18" s="27" t="s">
        <v>32</v>
      </c>
      <c r="U18" s="3"/>
      <c r="V18" s="29"/>
    </row>
    <row r="19" spans="1:39" ht="16.5" customHeight="1">
      <c r="A19" s="2"/>
      <c r="B19" s="22" t="s">
        <v>48</v>
      </c>
      <c r="C19" s="22"/>
      <c r="D19" s="38">
        <f>COUNTIF(X11:X14,"Học lại")</f>
        <v>0</v>
      </c>
      <c r="E19" s="24" t="s">
        <v>32</v>
      </c>
      <c r="F19" s="229" t="s">
        <v>49</v>
      </c>
      <c r="G19" s="229"/>
      <c r="H19" s="229"/>
      <c r="I19" s="229"/>
      <c r="J19" s="229"/>
      <c r="K19" s="229"/>
      <c r="L19" s="229"/>
      <c r="M19" s="229"/>
      <c r="N19" s="229"/>
      <c r="O19" s="229"/>
      <c r="P19" s="25">
        <v>0</v>
      </c>
      <c r="Q19" s="25"/>
      <c r="R19" s="25"/>
      <c r="S19" s="26"/>
      <c r="T19" s="27" t="s">
        <v>32</v>
      </c>
      <c r="U19" s="3"/>
      <c r="V19" s="26"/>
    </row>
    <row r="20" spans="1:39" ht="3" customHeight="1">
      <c r="A20" s="2"/>
      <c r="B20" s="16"/>
      <c r="C20" s="17"/>
      <c r="D20" s="17"/>
      <c r="E20" s="18"/>
      <c r="F20" s="18"/>
      <c r="G20" s="18"/>
      <c r="H20" s="19"/>
      <c r="I20" s="20"/>
      <c r="J20" s="20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3"/>
      <c r="V20" s="21"/>
    </row>
    <row r="21" spans="1:39">
      <c r="B21" s="52" t="s">
        <v>50</v>
      </c>
      <c r="C21" s="52"/>
      <c r="D21" s="53">
        <f>COUNTIF(X11:X14,"Thi lại")</f>
        <v>0</v>
      </c>
      <c r="E21" s="54" t="s">
        <v>32</v>
      </c>
      <c r="F21" s="3"/>
      <c r="G21" s="3"/>
      <c r="H21" s="3"/>
      <c r="I21" s="3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</row>
    <row r="22" spans="1:39" ht="24.75" customHeight="1">
      <c r="B22" s="52"/>
      <c r="C22" s="52"/>
      <c r="D22" s="53"/>
      <c r="E22" s="54"/>
      <c r="F22" s="3"/>
      <c r="G22" s="3"/>
      <c r="H22" s="252" t="s">
        <v>129</v>
      </c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</row>
    <row r="23" spans="1:39">
      <c r="A23" s="30"/>
      <c r="B23" s="244" t="s">
        <v>127</v>
      </c>
      <c r="C23" s="244"/>
      <c r="D23" s="244"/>
      <c r="E23" s="244"/>
      <c r="F23" s="244"/>
      <c r="G23" s="244"/>
      <c r="H23" s="244"/>
      <c r="I23" s="31"/>
      <c r="J23" s="253" t="s">
        <v>36</v>
      </c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</row>
    <row r="24" spans="1:39" ht="4.5" customHeight="1">
      <c r="A24" s="2"/>
      <c r="B24" s="16"/>
      <c r="C24" s="32"/>
      <c r="D24" s="32"/>
      <c r="E24" s="33"/>
      <c r="F24" s="33"/>
      <c r="G24" s="33"/>
      <c r="H24" s="34"/>
      <c r="I24" s="35"/>
      <c r="J24" s="3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>
      <c r="B25" s="244" t="s">
        <v>37</v>
      </c>
      <c r="C25" s="244"/>
      <c r="D25" s="245" t="s">
        <v>38</v>
      </c>
      <c r="E25" s="245"/>
      <c r="F25" s="245"/>
      <c r="G25" s="245"/>
      <c r="H25" s="245"/>
      <c r="I25" s="35"/>
      <c r="J25" s="35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"/>
      <c r="V25" s="21"/>
      <c r="W25" s="40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40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 ht="9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 ht="3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 ht="18" customHeight="1">
      <c r="A31" s="1"/>
      <c r="B31" s="255" t="s">
        <v>128</v>
      </c>
      <c r="C31" s="255"/>
      <c r="D31" s="255" t="s">
        <v>106</v>
      </c>
      <c r="E31" s="255"/>
      <c r="F31" s="255"/>
      <c r="G31" s="255"/>
      <c r="H31" s="255"/>
      <c r="I31" s="255"/>
      <c r="J31" s="255" t="s">
        <v>39</v>
      </c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t="36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t="21.75" hidden="1" customHeight="1">
      <c r="A34" s="1"/>
      <c r="B34" s="244" t="s">
        <v>40</v>
      </c>
      <c r="C34" s="244"/>
      <c r="D34" s="244"/>
      <c r="E34" s="244"/>
      <c r="F34" s="244"/>
      <c r="G34" s="244"/>
      <c r="H34" s="244"/>
      <c r="I34" s="31"/>
      <c r="J34" s="253" t="s">
        <v>36</v>
      </c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s="2" customFormat="1" hidden="1">
      <c r="A35" s="1"/>
      <c r="B35" s="16"/>
      <c r="C35" s="32"/>
      <c r="D35" s="32"/>
      <c r="E35" s="33"/>
      <c r="F35" s="33"/>
      <c r="G35" s="33"/>
      <c r="H35" s="34"/>
      <c r="I35" s="35"/>
      <c r="J35" s="35"/>
      <c r="K35" s="3"/>
      <c r="L35" s="3"/>
      <c r="M35" s="3"/>
      <c r="N35" s="3"/>
      <c r="O35" s="3"/>
      <c r="P35" s="3"/>
      <c r="Q35" s="3"/>
      <c r="R35" s="3"/>
      <c r="S35" s="3"/>
      <c r="T35" s="3"/>
      <c r="U35" s="1"/>
      <c r="V35" s="3"/>
      <c r="W35" s="40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s="2" customFormat="1" hidden="1">
      <c r="A36" s="1"/>
      <c r="B36" s="244" t="s">
        <v>37</v>
      </c>
      <c r="C36" s="244"/>
      <c r="D36" s="245" t="s">
        <v>38</v>
      </c>
      <c r="E36" s="245"/>
      <c r="F36" s="245"/>
      <c r="G36" s="245"/>
      <c r="H36" s="245"/>
      <c r="I36" s="35"/>
      <c r="J36" s="35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1"/>
      <c r="V36" s="21"/>
      <c r="W36" s="40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"/>
      <c r="V37" s="3"/>
      <c r="W37" s="40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hidden="1"/>
    <row r="39" spans="1:39" hidden="1"/>
    <row r="40" spans="1:39" hidden="1"/>
    <row r="41" spans="1:39" hidden="1">
      <c r="B41" s="254"/>
      <c r="C41" s="254"/>
      <c r="D41" s="254"/>
      <c r="E41" s="254"/>
      <c r="F41" s="254"/>
      <c r="G41" s="254"/>
      <c r="H41" s="254"/>
      <c r="I41" s="254"/>
      <c r="J41" s="254" t="s">
        <v>39</v>
      </c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</row>
    <row r="42" spans="1:39" hidden="1"/>
    <row r="43" spans="1:39" hidden="1"/>
    <row r="44" spans="1:39" hidden="1"/>
    <row r="45" spans="1:39" hidden="1"/>
  </sheetData>
  <sheetProtection formatCells="0" formatColumns="0" formatRows="0" insertColumns="0" insertRows="0" insertHyperlinks="0" deleteColumns="0" deleteRows="0" sort="0" autoFilter="0" pivotTables="0"/>
  <autoFilter ref="A9:AM14">
    <filterColumn colId="3" showButton="0"/>
    <filterColumn colId="19"/>
    <filterColumn colId="20"/>
  </autoFilter>
  <sortState ref="A11:AM60">
    <sortCondition ref="G11:G60"/>
  </sortState>
  <mergeCells count="60">
    <mergeCell ref="H1:U1"/>
    <mergeCell ref="U8:U9"/>
    <mergeCell ref="T8:T10"/>
    <mergeCell ref="D5:L5"/>
    <mergeCell ref="M5:V5"/>
    <mergeCell ref="B2:G2"/>
    <mergeCell ref="H2:V2"/>
    <mergeCell ref="B3:G3"/>
    <mergeCell ref="H3:V3"/>
    <mergeCell ref="B23:H23"/>
    <mergeCell ref="J23:V23"/>
    <mergeCell ref="F19:O19"/>
    <mergeCell ref="B41:C41"/>
    <mergeCell ref="D41:I41"/>
    <mergeCell ref="J41:V41"/>
    <mergeCell ref="B31:C31"/>
    <mergeCell ref="D31:I31"/>
    <mergeCell ref="J31:V31"/>
    <mergeCell ref="B34:H34"/>
    <mergeCell ref="J34:V34"/>
    <mergeCell ref="B36:C36"/>
    <mergeCell ref="D36:H36"/>
    <mergeCell ref="H22:V22"/>
    <mergeCell ref="AB5:AE7"/>
    <mergeCell ref="B25:C25"/>
    <mergeCell ref="D25:H25"/>
    <mergeCell ref="S8:S9"/>
    <mergeCell ref="V8:V10"/>
    <mergeCell ref="B10:G10"/>
    <mergeCell ref="B16:C16"/>
    <mergeCell ref="M8:M9"/>
    <mergeCell ref="N8:N9"/>
    <mergeCell ref="O8:O9"/>
    <mergeCell ref="P8:P9"/>
    <mergeCell ref="Q8:Q10"/>
    <mergeCell ref="R8:R9"/>
    <mergeCell ref="G8:G9"/>
    <mergeCell ref="J21:V21"/>
    <mergeCell ref="P6:V6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F17:O17"/>
    <mergeCell ref="F18:O18"/>
    <mergeCell ref="L8:L9"/>
    <mergeCell ref="H8:H9"/>
    <mergeCell ref="G6:O6"/>
  </mergeCells>
  <conditionalFormatting sqref="P11:P14 H11:N14">
    <cfRule type="cellIs" dxfId="119" priority="39" operator="greaterThan">
      <formula>10</formula>
    </cfRule>
  </conditionalFormatting>
  <conditionalFormatting sqref="O23:O1048576 O2:O4 O6:O21">
    <cfRule type="duplicateValues" dxfId="118" priority="31"/>
  </conditionalFormatting>
  <conditionalFormatting sqref="C1:C1048576">
    <cfRule type="duplicateValues" dxfId="117" priority="30"/>
  </conditionalFormatting>
  <conditionalFormatting sqref="H11:K14">
    <cfRule type="cellIs" dxfId="116" priority="27" stopIfTrue="1" operator="greaterThan">
      <formula>10</formula>
    </cfRule>
    <cfRule type="cellIs" dxfId="115" priority="28" stopIfTrue="1" operator="greaterThan">
      <formula>10</formula>
    </cfRule>
    <cfRule type="cellIs" dxfId="114" priority="29" stopIfTrue="1" operator="greaterThan">
      <formula>10</formula>
    </cfRule>
  </conditionalFormatting>
  <conditionalFormatting sqref="O12:O14">
    <cfRule type="duplicateValues" dxfId="113" priority="20"/>
  </conditionalFormatting>
  <conditionalFormatting sqref="C12:C14">
    <cfRule type="duplicateValues" dxfId="112" priority="19"/>
  </conditionalFormatting>
  <conditionalFormatting sqref="O13:O14">
    <cfRule type="duplicateValues" dxfId="111" priority="13"/>
  </conditionalFormatting>
  <conditionalFormatting sqref="C13:C14">
    <cfRule type="duplicateValues" dxfId="110" priority="12"/>
  </conditionalFormatting>
  <conditionalFormatting sqref="O14">
    <cfRule type="duplicateValues" dxfId="109" priority="6"/>
  </conditionalFormatting>
  <conditionalFormatting sqref="C14">
    <cfRule type="duplicateValues" dxfId="108" priority="5"/>
  </conditionalFormatting>
  <conditionalFormatting sqref="C11:C14">
    <cfRule type="duplicateValues" dxfId="107" priority="62" stopIfTrue="1"/>
  </conditionalFormatting>
  <dataValidations count="1">
    <dataValidation allowBlank="1" showInputMessage="1" showErrorMessage="1" errorTitle="Không xóa dữ liệu" error="Không xóa dữ liệu" prompt="Không xóa dữ liệu" sqref="D19 X11:X14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8"/>
  <sheetViews>
    <sheetView workbookViewId="0">
      <pane ySplit="5" topLeftCell="A6" activePane="bottomLeft" state="frozen"/>
      <selection activeCell="W1" sqref="W1:AB1048576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25" style="1" customWidth="1"/>
    <col min="5" max="5" width="6.875" style="1" customWidth="1"/>
    <col min="6" max="6" width="9.375" style="1" hidden="1" customWidth="1"/>
    <col min="7" max="7" width="12.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75" style="1" customWidth="1"/>
    <col min="18" max="18" width="6.5" style="1" hidden="1" customWidth="1"/>
    <col min="19" max="19" width="11.875" style="1" hidden="1" customWidth="1"/>
    <col min="20" max="20" width="15.75" style="1" customWidth="1"/>
    <col min="21" max="21" width="6.5" style="1" customWidth="1"/>
    <col min="22" max="22" width="10.125" style="1" hidden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1:39" ht="18.75">
      <c r="H1" s="256" t="s">
        <v>120</v>
      </c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</row>
    <row r="2" spans="1:39" ht="27.75" customHeight="1">
      <c r="B2" s="260" t="s">
        <v>0</v>
      </c>
      <c r="C2" s="260"/>
      <c r="D2" s="260"/>
      <c r="E2" s="260"/>
      <c r="F2" s="260"/>
      <c r="G2" s="260"/>
      <c r="H2" s="261" t="s">
        <v>126</v>
      </c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39" ht="25.5" customHeight="1">
      <c r="B3" s="262" t="s">
        <v>1</v>
      </c>
      <c r="C3" s="262"/>
      <c r="D3" s="262"/>
      <c r="E3" s="262"/>
      <c r="F3" s="262"/>
      <c r="G3" s="262"/>
      <c r="H3" s="263" t="s">
        <v>76</v>
      </c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1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"/>
      <c r="W4" s="268"/>
      <c r="AF4" s="42"/>
      <c r="AJ4" s="42"/>
    </row>
    <row r="5" spans="1:39" ht="23.25" customHeight="1">
      <c r="B5" s="235" t="s">
        <v>2</v>
      </c>
      <c r="C5" s="235"/>
      <c r="D5" s="258" t="s">
        <v>84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64" t="s">
        <v>85</v>
      </c>
      <c r="Q5" s="264"/>
      <c r="R5" s="264"/>
      <c r="S5" s="264"/>
      <c r="T5" s="264"/>
      <c r="U5" s="264"/>
      <c r="V5" s="264"/>
      <c r="X5" s="40"/>
      <c r="Y5" s="233" t="s">
        <v>47</v>
      </c>
      <c r="Z5" s="233" t="s">
        <v>8</v>
      </c>
      <c r="AA5" s="233" t="s">
        <v>46</v>
      </c>
      <c r="AB5" s="233" t="s">
        <v>45</v>
      </c>
      <c r="AC5" s="233"/>
      <c r="AD5" s="233"/>
      <c r="AE5" s="233"/>
      <c r="AF5" s="233" t="s">
        <v>44</v>
      </c>
      <c r="AG5" s="233"/>
      <c r="AH5" s="233" t="s">
        <v>42</v>
      </c>
      <c r="AI5" s="233"/>
      <c r="AJ5" s="233" t="s">
        <v>43</v>
      </c>
      <c r="AK5" s="233"/>
      <c r="AL5" s="233" t="s">
        <v>41</v>
      </c>
      <c r="AM5" s="233"/>
    </row>
    <row r="6" spans="1:39" ht="17.25" customHeight="1">
      <c r="B6" s="234" t="s">
        <v>3</v>
      </c>
      <c r="C6" s="234"/>
      <c r="D6" s="117">
        <v>3</v>
      </c>
      <c r="G6" s="232" t="s">
        <v>121</v>
      </c>
      <c r="H6" s="232"/>
      <c r="I6" s="232"/>
      <c r="J6" s="232"/>
      <c r="K6" s="232"/>
      <c r="L6" s="232"/>
      <c r="M6" s="232"/>
      <c r="N6" s="232"/>
      <c r="O6" s="232"/>
      <c r="P6" s="232" t="s">
        <v>122</v>
      </c>
      <c r="Q6" s="232"/>
      <c r="R6" s="232"/>
      <c r="S6" s="232"/>
      <c r="T6" s="232"/>
      <c r="U6" s="232"/>
      <c r="V6" s="232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1:39" ht="14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V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1:39" ht="44.25" customHeight="1">
      <c r="B8" s="236" t="s">
        <v>4</v>
      </c>
      <c r="C8" s="238" t="s">
        <v>5</v>
      </c>
      <c r="D8" s="240" t="s">
        <v>6</v>
      </c>
      <c r="E8" s="241"/>
      <c r="F8" s="236" t="s">
        <v>7</v>
      </c>
      <c r="G8" s="236" t="s">
        <v>8</v>
      </c>
      <c r="H8" s="231" t="s">
        <v>9</v>
      </c>
      <c r="I8" s="231" t="s">
        <v>10</v>
      </c>
      <c r="J8" s="231" t="s">
        <v>11</v>
      </c>
      <c r="K8" s="231" t="s">
        <v>12</v>
      </c>
      <c r="L8" s="230" t="s">
        <v>13</v>
      </c>
      <c r="M8" s="230" t="s">
        <v>14</v>
      </c>
      <c r="N8" s="230" t="s">
        <v>15</v>
      </c>
      <c r="O8" s="251" t="s">
        <v>16</v>
      </c>
      <c r="P8" s="230" t="s">
        <v>17</v>
      </c>
      <c r="Q8" s="236" t="s">
        <v>18</v>
      </c>
      <c r="R8" s="230" t="s">
        <v>19</v>
      </c>
      <c r="S8" s="236" t="s">
        <v>20</v>
      </c>
      <c r="T8" s="236" t="s">
        <v>21</v>
      </c>
      <c r="U8" s="236" t="s">
        <v>78</v>
      </c>
      <c r="V8" s="236" t="s">
        <v>22</v>
      </c>
      <c r="X8" s="40"/>
      <c r="Y8" s="233"/>
      <c r="Z8" s="233"/>
      <c r="AA8" s="233"/>
      <c r="AB8" s="43" t="s">
        <v>23</v>
      </c>
      <c r="AC8" s="43" t="s">
        <v>24</v>
      </c>
      <c r="AD8" s="43" t="s">
        <v>25</v>
      </c>
      <c r="AE8" s="43" t="s">
        <v>26</v>
      </c>
      <c r="AF8" s="43" t="s">
        <v>27</v>
      </c>
      <c r="AG8" s="43" t="s">
        <v>26</v>
      </c>
      <c r="AH8" s="43" t="s">
        <v>27</v>
      </c>
      <c r="AI8" s="43" t="s">
        <v>26</v>
      </c>
      <c r="AJ8" s="43" t="s">
        <v>27</v>
      </c>
      <c r="AK8" s="43" t="s">
        <v>26</v>
      </c>
      <c r="AL8" s="43" t="s">
        <v>27</v>
      </c>
      <c r="AM8" s="44" t="s">
        <v>26</v>
      </c>
    </row>
    <row r="9" spans="1:39" ht="44.25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46"/>
      <c r="V9" s="246"/>
      <c r="W9" s="269"/>
      <c r="X9" s="40"/>
      <c r="Y9" s="45" t="str">
        <f>+D5</f>
        <v>Quản trị nhân lực</v>
      </c>
      <c r="Z9" s="46" t="str">
        <f>+P5</f>
        <v>Nhóm: BSA1331-02</v>
      </c>
      <c r="AA9" s="47">
        <f>+$AJ$9+$AL$9+$AH$9</f>
        <v>0</v>
      </c>
      <c r="AB9" s="41" t="e">
        <f>COUNTIF(#REF!,"Khiển trách")</f>
        <v>#REF!</v>
      </c>
      <c r="AC9" s="41" t="e">
        <f>COUNTIF(#REF!,"Cảnh cáo")</f>
        <v>#REF!</v>
      </c>
      <c r="AD9" s="41" t="e">
        <f>COUNTIF(#REF!,"Đình chỉ thi")</f>
        <v>#REF!</v>
      </c>
      <c r="AE9" s="48" t="e">
        <f>+($AB$9+$AC$9+$AD$9)/$AA$9*100%</f>
        <v>#REF!</v>
      </c>
      <c r="AF9" s="41" t="e">
        <f>SUM(COUNTIF(#REF!,"Vắng"),COUNTIF(#REF!,"Vắng có phép"))</f>
        <v>#REF!</v>
      </c>
      <c r="AG9" s="49" t="e">
        <f>+$AF$9/$AA$9</f>
        <v>#REF!</v>
      </c>
      <c r="AH9" s="50">
        <f>COUNTIF($X$10:$X$69,"Thi lại")</f>
        <v>0</v>
      </c>
      <c r="AI9" s="49" t="e">
        <f>+$AH$9/$AA$9</f>
        <v>#DIV/0!</v>
      </c>
      <c r="AJ9" s="50">
        <f>COUNTIF($X$10:$X$70,"Học lại")</f>
        <v>0</v>
      </c>
      <c r="AK9" s="49" t="e">
        <f>+$AJ$9/$AA$9</f>
        <v>#DIV/0!</v>
      </c>
      <c r="AL9" s="41">
        <f>COUNTIF($X$12:$X$70,"Đạt")</f>
        <v>0</v>
      </c>
      <c r="AM9" s="48" t="e">
        <f>+$AL$9/$AA$9</f>
        <v>#DIV/0!</v>
      </c>
    </row>
    <row r="10" spans="1:39" ht="14.25" customHeight="1">
      <c r="B10" s="247" t="s">
        <v>28</v>
      </c>
      <c r="C10" s="248"/>
      <c r="D10" s="248"/>
      <c r="E10" s="248"/>
      <c r="F10" s="248"/>
      <c r="G10" s="24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4"/>
      <c r="P10" s="37">
        <f>100-(H10+I10+J10+K10)</f>
        <v>60</v>
      </c>
      <c r="Q10" s="237"/>
      <c r="R10" s="15"/>
      <c r="S10" s="15"/>
      <c r="T10" s="237"/>
      <c r="U10" s="237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 s="64" customFormat="1" ht="25.5" customHeight="1">
      <c r="B11" s="156">
        <v>1</v>
      </c>
      <c r="C11" s="157" t="s">
        <v>86</v>
      </c>
      <c r="D11" s="158" t="s">
        <v>87</v>
      </c>
      <c r="E11" s="159" t="s">
        <v>88</v>
      </c>
      <c r="F11" s="160" t="s">
        <v>89</v>
      </c>
      <c r="G11" s="157" t="s">
        <v>90</v>
      </c>
      <c r="H11" s="161">
        <v>10</v>
      </c>
      <c r="I11" s="161">
        <v>7</v>
      </c>
      <c r="J11" s="161" t="s">
        <v>29</v>
      </c>
      <c r="K11" s="161">
        <v>8</v>
      </c>
      <c r="L11" s="162"/>
      <c r="M11" s="162"/>
      <c r="N11" s="162"/>
      <c r="O11" s="163"/>
      <c r="P11" s="164">
        <v>0</v>
      </c>
      <c r="Q11" s="165">
        <f>ROUND(SUMPRODUCT(H11:P11,$H$10:$P$10)/100,1)</f>
        <v>3.3</v>
      </c>
      <c r="R11" s="16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67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168" t="s">
        <v>130</v>
      </c>
      <c r="U11" s="169">
        <v>2</v>
      </c>
      <c r="V11" s="72" t="s">
        <v>73</v>
      </c>
      <c r="W11" s="270"/>
      <c r="X11" s="271"/>
      <c r="Y11" s="40"/>
      <c r="Z11" s="40"/>
      <c r="AA11" s="40"/>
      <c r="AB11" s="40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</row>
    <row r="12" spans="1:39" ht="19.5" customHeight="1">
      <c r="A12" s="2"/>
      <c r="B12" s="16"/>
      <c r="C12" s="17"/>
      <c r="D12" s="17"/>
      <c r="E12" s="18"/>
      <c r="F12" s="18"/>
      <c r="G12" s="18"/>
      <c r="H12" s="19"/>
      <c r="I12" s="20"/>
      <c r="J12" s="20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3"/>
      <c r="V12" s="21"/>
    </row>
    <row r="13" spans="1:39" ht="16.5" hidden="1">
      <c r="A13" s="2"/>
      <c r="B13" s="250" t="s">
        <v>30</v>
      </c>
      <c r="C13" s="250"/>
      <c r="D13" s="17"/>
      <c r="E13" s="18"/>
      <c r="F13" s="18"/>
      <c r="G13" s="18"/>
      <c r="H13" s="19"/>
      <c r="I13" s="20"/>
      <c r="J13" s="20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3"/>
      <c r="V13" s="21"/>
    </row>
    <row r="14" spans="1:39" ht="16.5" hidden="1" customHeight="1">
      <c r="A14" s="2"/>
      <c r="B14" s="22" t="s">
        <v>31</v>
      </c>
      <c r="C14" s="22"/>
      <c r="D14" s="23">
        <f>+$AA$9</f>
        <v>0</v>
      </c>
      <c r="E14" s="24" t="s">
        <v>32</v>
      </c>
      <c r="F14" s="229" t="s">
        <v>33</v>
      </c>
      <c r="G14" s="229"/>
      <c r="H14" s="229"/>
      <c r="I14" s="229"/>
      <c r="J14" s="229"/>
      <c r="K14" s="229"/>
      <c r="L14" s="229"/>
      <c r="M14" s="229"/>
      <c r="N14" s="229"/>
      <c r="O14" s="229"/>
      <c r="P14" s="25" t="e">
        <f>$AA$9 -COUNTIF(#REF!,"Vắng") -COUNTIF(#REF!,"Vắng có phép") - COUNTIF(#REF!,"Đình chỉ thi") - COUNTIF(#REF!,"Không đủ ĐKDT")</f>
        <v>#REF!</v>
      </c>
      <c r="Q14" s="25"/>
      <c r="R14" s="25"/>
      <c r="S14" s="26"/>
      <c r="T14" s="27" t="s">
        <v>32</v>
      </c>
      <c r="U14" s="3"/>
      <c r="V14" s="26"/>
    </row>
    <row r="15" spans="1:39" ht="16.5" hidden="1" customHeight="1">
      <c r="A15" s="2"/>
      <c r="B15" s="22" t="s">
        <v>34</v>
      </c>
      <c r="C15" s="22"/>
      <c r="D15" s="23">
        <f>+$AL$9</f>
        <v>0</v>
      </c>
      <c r="E15" s="24" t="s">
        <v>32</v>
      </c>
      <c r="F15" s="229" t="s">
        <v>35</v>
      </c>
      <c r="G15" s="229"/>
      <c r="H15" s="229"/>
      <c r="I15" s="229"/>
      <c r="J15" s="229"/>
      <c r="K15" s="229"/>
      <c r="L15" s="229"/>
      <c r="M15" s="229"/>
      <c r="N15" s="229"/>
      <c r="O15" s="229"/>
      <c r="P15" s="28" t="e">
        <f>COUNTIF(#REF!,"Vắng")</f>
        <v>#REF!</v>
      </c>
      <c r="Q15" s="28"/>
      <c r="R15" s="28"/>
      <c r="S15" s="29"/>
      <c r="T15" s="27" t="s">
        <v>32</v>
      </c>
      <c r="U15" s="3"/>
      <c r="V15" s="29"/>
    </row>
    <row r="16" spans="1:39" ht="16.5" hidden="1" customHeight="1">
      <c r="A16" s="2"/>
      <c r="B16" s="22" t="s">
        <v>48</v>
      </c>
      <c r="C16" s="22"/>
      <c r="D16" s="38" t="e">
        <f>COUNTIF(#REF!,"Học lại")</f>
        <v>#REF!</v>
      </c>
      <c r="E16" s="24" t="s">
        <v>32</v>
      </c>
      <c r="F16" s="229" t="s">
        <v>49</v>
      </c>
      <c r="G16" s="229"/>
      <c r="H16" s="229"/>
      <c r="I16" s="229"/>
      <c r="J16" s="229"/>
      <c r="K16" s="229"/>
      <c r="L16" s="229"/>
      <c r="M16" s="229"/>
      <c r="N16" s="229"/>
      <c r="O16" s="229"/>
      <c r="P16" s="25" t="e">
        <f>COUNTIF(#REF!,"Vắng có phép")</f>
        <v>#REF!</v>
      </c>
      <c r="Q16" s="25"/>
      <c r="R16" s="25"/>
      <c r="S16" s="26"/>
      <c r="T16" s="27" t="s">
        <v>32</v>
      </c>
      <c r="U16" s="3"/>
      <c r="V16" s="26"/>
    </row>
    <row r="17" spans="1:39" ht="3" hidden="1" customHeight="1">
      <c r="A17" s="2"/>
      <c r="B17" s="16"/>
      <c r="C17" s="17"/>
      <c r="D17" s="17"/>
      <c r="E17" s="18"/>
      <c r="F17" s="18"/>
      <c r="G17" s="18"/>
      <c r="H17" s="19"/>
      <c r="I17" s="20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3"/>
      <c r="V17" s="21"/>
    </row>
    <row r="18" spans="1:39" hidden="1">
      <c r="B18" s="52" t="s">
        <v>50</v>
      </c>
      <c r="C18" s="52"/>
      <c r="D18" s="53" t="e">
        <f>COUNTIF(#REF!,"Thi lại")</f>
        <v>#REF!</v>
      </c>
      <c r="E18" s="54" t="s">
        <v>32</v>
      </c>
      <c r="F18" s="3"/>
      <c r="G18" s="3"/>
      <c r="H18" s="3"/>
      <c r="I18" s="3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</row>
    <row r="19" spans="1:39" ht="24.75" hidden="1" customHeight="1">
      <c r="B19" s="52"/>
      <c r="C19" s="52"/>
      <c r="D19" s="53"/>
      <c r="E19" s="54"/>
      <c r="F19" s="3"/>
      <c r="G19" s="3"/>
      <c r="H19" s="3"/>
      <c r="I19" s="3"/>
      <c r="J19" s="252" t="s">
        <v>75</v>
      </c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</row>
    <row r="20" spans="1:39" ht="24.75" customHeight="1">
      <c r="B20" s="52"/>
      <c r="C20" s="52"/>
      <c r="D20" s="53"/>
      <c r="E20" s="54"/>
      <c r="F20" s="3"/>
      <c r="G20" s="3"/>
      <c r="H20" s="3"/>
      <c r="I20" s="265" t="s">
        <v>131</v>
      </c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</row>
    <row r="21" spans="1:39">
      <c r="A21" s="30"/>
      <c r="B21" s="244" t="s">
        <v>127</v>
      </c>
      <c r="C21" s="244"/>
      <c r="D21" s="244"/>
      <c r="E21" s="244"/>
      <c r="F21" s="244"/>
      <c r="G21" s="244"/>
      <c r="H21" s="244"/>
      <c r="I21" s="31"/>
      <c r="J21" s="253" t="s">
        <v>36</v>
      </c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3"/>
    </row>
    <row r="22" spans="1:39" ht="4.5" customHeight="1">
      <c r="A22" s="2"/>
      <c r="B22" s="16"/>
      <c r="C22" s="32"/>
      <c r="D22" s="32"/>
      <c r="E22" s="33"/>
      <c r="F22" s="33"/>
      <c r="G22" s="33"/>
      <c r="H22" s="34"/>
      <c r="I22" s="35"/>
      <c r="J22" s="3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244" t="s">
        <v>37</v>
      </c>
      <c r="C23" s="244"/>
      <c r="D23" s="245" t="s">
        <v>38</v>
      </c>
      <c r="E23" s="245"/>
      <c r="F23" s="245"/>
      <c r="G23" s="245"/>
      <c r="H23" s="245"/>
      <c r="I23" s="35"/>
      <c r="J23" s="35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3"/>
      <c r="W23" s="40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40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40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40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 ht="18" customHeight="1">
      <c r="A29" s="1"/>
      <c r="B29" s="255" t="s">
        <v>128</v>
      </c>
      <c r="C29" s="255"/>
      <c r="D29" s="255" t="s">
        <v>106</v>
      </c>
      <c r="E29" s="255"/>
      <c r="F29" s="255"/>
      <c r="G29" s="255"/>
      <c r="H29" s="255"/>
      <c r="I29" s="255"/>
      <c r="J29" s="255" t="s">
        <v>39</v>
      </c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150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 ht="21.75" hidden="1" customHeight="1">
      <c r="A31" s="1"/>
      <c r="B31" s="244" t="s">
        <v>40</v>
      </c>
      <c r="C31" s="244"/>
      <c r="D31" s="244"/>
      <c r="E31" s="244"/>
      <c r="F31" s="244"/>
      <c r="G31" s="244"/>
      <c r="H31" s="244"/>
      <c r="I31" s="31"/>
      <c r="J31" s="253" t="s">
        <v>36</v>
      </c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idden="1">
      <c r="A32" s="1"/>
      <c r="B32" s="16"/>
      <c r="C32" s="32"/>
      <c r="D32" s="32"/>
      <c r="E32" s="33"/>
      <c r="F32" s="33"/>
      <c r="G32" s="33"/>
      <c r="H32" s="34"/>
      <c r="I32" s="35"/>
      <c r="J32" s="35"/>
      <c r="K32" s="3"/>
      <c r="L32" s="3"/>
      <c r="M32" s="3"/>
      <c r="N32" s="3"/>
      <c r="O32" s="3"/>
      <c r="P32" s="3"/>
      <c r="Q32" s="3"/>
      <c r="R32" s="3"/>
      <c r="S32" s="3"/>
      <c r="T32" s="3"/>
      <c r="U32" s="1"/>
      <c r="V32" s="3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idden="1">
      <c r="A33" s="1"/>
      <c r="B33" s="244" t="s">
        <v>37</v>
      </c>
      <c r="C33" s="244"/>
      <c r="D33" s="245" t="s">
        <v>38</v>
      </c>
      <c r="E33" s="245"/>
      <c r="F33" s="245"/>
      <c r="G33" s="245"/>
      <c r="H33" s="245"/>
      <c r="I33" s="35"/>
      <c r="J33" s="35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1"/>
      <c r="V33" s="21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"/>
      <c r="V34" s="3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hidden="1"/>
    <row r="36" spans="1:39" hidden="1"/>
    <row r="37" spans="1:39" hidden="1"/>
    <row r="38" spans="1:39" hidden="1">
      <c r="B38" s="254"/>
      <c r="C38" s="254"/>
      <c r="D38" s="254"/>
      <c r="E38" s="254"/>
      <c r="F38" s="254"/>
      <c r="G38" s="254"/>
      <c r="H38" s="254"/>
      <c r="I38" s="254"/>
      <c r="J38" s="254" t="s">
        <v>39</v>
      </c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</row>
  </sheetData>
  <sheetProtection formatCells="0" formatColumns="0" formatRows="0" insertColumns="0" insertRows="0" insertHyperlinks="0" deleteColumns="0" deleteRows="0" sort="0" autoFilter="0" pivotTables="0"/>
  <mergeCells count="61">
    <mergeCell ref="H1:V1"/>
    <mergeCell ref="U8:U10"/>
    <mergeCell ref="B31:H31"/>
    <mergeCell ref="J31:V31"/>
    <mergeCell ref="B33:C33"/>
    <mergeCell ref="D33:H33"/>
    <mergeCell ref="R8:R9"/>
    <mergeCell ref="S8:S9"/>
    <mergeCell ref="V8:V10"/>
    <mergeCell ref="B10:G10"/>
    <mergeCell ref="B13:C13"/>
    <mergeCell ref="G8:G9"/>
    <mergeCell ref="H8:H9"/>
    <mergeCell ref="I8:I9"/>
    <mergeCell ref="J8:J9"/>
    <mergeCell ref="K8:K9"/>
    <mergeCell ref="B38:C38"/>
    <mergeCell ref="D38:I38"/>
    <mergeCell ref="J38:V38"/>
    <mergeCell ref="F14:O14"/>
    <mergeCell ref="F15:O15"/>
    <mergeCell ref="F16:O16"/>
    <mergeCell ref="J18:V18"/>
    <mergeCell ref="J19:V19"/>
    <mergeCell ref="I20:V20"/>
    <mergeCell ref="B21:H21"/>
    <mergeCell ref="J21:U21"/>
    <mergeCell ref="B23:C23"/>
    <mergeCell ref="D23:H23"/>
    <mergeCell ref="B29:C29"/>
    <mergeCell ref="D29:I29"/>
    <mergeCell ref="J29:U29"/>
    <mergeCell ref="AF5:AG7"/>
    <mergeCell ref="AH5:AI7"/>
    <mergeCell ref="AJ5:AK7"/>
    <mergeCell ref="AL5:AM7"/>
    <mergeCell ref="G6:O6"/>
    <mergeCell ref="P6:V6"/>
    <mergeCell ref="Y5:Y8"/>
    <mergeCell ref="Z5:Z8"/>
    <mergeCell ref="AA5:AA8"/>
    <mergeCell ref="AB5:AE7"/>
    <mergeCell ref="T8:T10"/>
    <mergeCell ref="O8:O9"/>
    <mergeCell ref="P8:P9"/>
    <mergeCell ref="Q8:Q10"/>
    <mergeCell ref="B8:B9"/>
    <mergeCell ref="C8:C9"/>
    <mergeCell ref="D8:E9"/>
    <mergeCell ref="F8:F9"/>
    <mergeCell ref="N8:N9"/>
    <mergeCell ref="L8:L9"/>
    <mergeCell ref="M8:M9"/>
    <mergeCell ref="B3:G3"/>
    <mergeCell ref="H2:V2"/>
    <mergeCell ref="H3:V3"/>
    <mergeCell ref="B6:C6"/>
    <mergeCell ref="B2:G2"/>
    <mergeCell ref="B5:C5"/>
    <mergeCell ref="D5:O5"/>
    <mergeCell ref="P5:V5"/>
  </mergeCells>
  <conditionalFormatting sqref="H11:N15 P11:P15">
    <cfRule type="cellIs" dxfId="106" priority="32" operator="greaterThan">
      <formula>10</formula>
    </cfRule>
  </conditionalFormatting>
  <conditionalFormatting sqref="O24:O1048576 O3:O5 O7:O22">
    <cfRule type="duplicateValues" dxfId="105" priority="31"/>
  </conditionalFormatting>
  <conditionalFormatting sqref="C1:C1048576">
    <cfRule type="duplicateValues" dxfId="104" priority="30"/>
  </conditionalFormatting>
  <conditionalFormatting sqref="H12:K15">
    <cfRule type="cellIs" dxfId="103" priority="27" stopIfTrue="1" operator="greaterThan">
      <formula>10</formula>
    </cfRule>
    <cfRule type="cellIs" dxfId="102" priority="28" stopIfTrue="1" operator="greaterThan">
      <formula>10</formula>
    </cfRule>
    <cfRule type="cellIs" dxfId="101" priority="29" stopIfTrue="1" operator="greaterThan">
      <formula>10</formula>
    </cfRule>
  </conditionalFormatting>
  <conditionalFormatting sqref="O12:O14">
    <cfRule type="duplicateValues" dxfId="100" priority="25"/>
  </conditionalFormatting>
  <conditionalFormatting sqref="C12:C14">
    <cfRule type="duplicateValues" dxfId="99" priority="24"/>
  </conditionalFormatting>
  <conditionalFormatting sqref="O13:O14">
    <cfRule type="duplicateValues" dxfId="98" priority="23"/>
  </conditionalFormatting>
  <conditionalFormatting sqref="C13:C14">
    <cfRule type="duplicateValues" dxfId="97" priority="22"/>
  </conditionalFormatting>
  <conditionalFormatting sqref="O14">
    <cfRule type="duplicateValues" dxfId="96" priority="21"/>
  </conditionalFormatting>
  <conditionalFormatting sqref="C14">
    <cfRule type="duplicateValues" dxfId="95" priority="20"/>
  </conditionalFormatting>
  <conditionalFormatting sqref="O1:O1048576">
    <cfRule type="duplicateValues" dxfId="94" priority="18"/>
  </conditionalFormatting>
  <conditionalFormatting sqref="C1">
    <cfRule type="duplicateValues" dxfId="93" priority="15"/>
  </conditionalFormatting>
  <conditionalFormatting sqref="O2:O3">
    <cfRule type="duplicateValues" dxfId="92" priority="14"/>
  </conditionalFormatting>
  <conditionalFormatting sqref="C20">
    <cfRule type="duplicateValues" dxfId="91" priority="9"/>
  </conditionalFormatting>
  <conditionalFormatting sqref="C12:C15">
    <cfRule type="duplicateValues" dxfId="90" priority="46" stopIfTrue="1"/>
  </conditionalFormatting>
  <conditionalFormatting sqref="O23:O29 O21">
    <cfRule type="duplicateValues" dxfId="89" priority="8"/>
  </conditionalFormatting>
  <conditionalFormatting sqref="C20:C29">
    <cfRule type="duplicateValues" dxfId="88" priority="7"/>
  </conditionalFormatting>
  <conditionalFormatting sqref="O21:O29">
    <cfRule type="duplicateValues" dxfId="87" priority="6"/>
  </conditionalFormatting>
  <conditionalFormatting sqref="C21">
    <cfRule type="duplicateValues" dxfId="86" priority="5"/>
  </conditionalFormatting>
  <conditionalFormatting sqref="C21">
    <cfRule type="duplicateValues" dxfId="85" priority="4"/>
  </conditionalFormatting>
  <conditionalFormatting sqref="O29">
    <cfRule type="duplicateValues" dxfId="84" priority="3"/>
  </conditionalFormatting>
  <conditionalFormatting sqref="C29">
    <cfRule type="duplicateValues" dxfId="83" priority="2"/>
  </conditionalFormatting>
  <conditionalFormatting sqref="O29">
    <cfRule type="duplicateValues" dxfId="82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3"/>
  <sheetViews>
    <sheetView workbookViewId="0">
      <pane ySplit="5" topLeftCell="A6" activePane="bottomLeft" state="frozen"/>
      <selection activeCell="W1" sqref="W1:AB1048576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1.5" style="1" customWidth="1"/>
    <col min="4" max="4" width="13.125" style="1" customWidth="1"/>
    <col min="5" max="5" width="6" style="1" customWidth="1"/>
    <col min="6" max="6" width="9.375" style="1" customWidth="1"/>
    <col min="7" max="7" width="13.625" style="1" customWidth="1"/>
    <col min="8" max="9" width="4.375" style="1" customWidth="1"/>
    <col min="10" max="10" width="4.375" style="1" hidden="1" customWidth="1"/>
    <col min="11" max="11" width="4.375" style="1" customWidth="1"/>
    <col min="12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375" style="1" customWidth="1"/>
    <col min="21" max="21" width="7.625" style="1" hidden="1" customWidth="1"/>
    <col min="22" max="22" width="5.75" style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2:39" ht="18.75"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</row>
    <row r="2" spans="2:39" ht="27.75" customHeight="1">
      <c r="B2" s="260" t="s">
        <v>0</v>
      </c>
      <c r="C2" s="260"/>
      <c r="D2" s="260"/>
      <c r="E2" s="260"/>
      <c r="F2" s="260"/>
      <c r="G2" s="260"/>
      <c r="H2" s="261" t="s">
        <v>126</v>
      </c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2:39" ht="25.5" customHeight="1">
      <c r="B3" s="262" t="s">
        <v>1</v>
      </c>
      <c r="C3" s="262"/>
      <c r="D3" s="262"/>
      <c r="E3" s="262"/>
      <c r="F3" s="262"/>
      <c r="G3" s="262"/>
      <c r="H3" s="263" t="s">
        <v>76</v>
      </c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2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4"/>
      <c r="W4" s="268"/>
      <c r="AF4" s="42"/>
      <c r="AJ4" s="42"/>
    </row>
    <row r="5" spans="2:39" ht="23.25" customHeight="1">
      <c r="B5" s="235" t="s">
        <v>2</v>
      </c>
      <c r="C5" s="235"/>
      <c r="D5" s="258" t="s">
        <v>91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66" t="s">
        <v>108</v>
      </c>
      <c r="Q5" s="266"/>
      <c r="R5" s="266"/>
      <c r="S5" s="266"/>
      <c r="T5" s="266"/>
      <c r="U5" s="266"/>
      <c r="V5" s="266"/>
      <c r="X5" s="40"/>
      <c r="Y5" s="233" t="s">
        <v>47</v>
      </c>
      <c r="Z5" s="233" t="s">
        <v>8</v>
      </c>
      <c r="AA5" s="233" t="s">
        <v>46</v>
      </c>
      <c r="AB5" s="233" t="s">
        <v>45</v>
      </c>
      <c r="AC5" s="233"/>
      <c r="AD5" s="233"/>
      <c r="AE5" s="233"/>
      <c r="AF5" s="233" t="s">
        <v>44</v>
      </c>
      <c r="AG5" s="233"/>
      <c r="AH5" s="233" t="s">
        <v>42</v>
      </c>
      <c r="AI5" s="233"/>
      <c r="AJ5" s="233" t="s">
        <v>43</v>
      </c>
      <c r="AK5" s="233"/>
      <c r="AL5" s="233" t="s">
        <v>41</v>
      </c>
      <c r="AM5" s="233"/>
    </row>
    <row r="6" spans="2:39" ht="17.25" customHeight="1">
      <c r="B6" s="234" t="s">
        <v>3</v>
      </c>
      <c r="C6" s="234"/>
      <c r="D6" s="117"/>
      <c r="G6" s="232" t="s">
        <v>121</v>
      </c>
      <c r="H6" s="232"/>
      <c r="I6" s="232"/>
      <c r="J6" s="232"/>
      <c r="K6" s="232"/>
      <c r="L6" s="232"/>
      <c r="M6" s="232"/>
      <c r="N6" s="232"/>
      <c r="O6" s="232"/>
      <c r="P6" s="232" t="s">
        <v>123</v>
      </c>
      <c r="Q6" s="232"/>
      <c r="R6" s="232"/>
      <c r="S6" s="232"/>
      <c r="T6" s="232"/>
      <c r="U6" s="232"/>
      <c r="V6" s="85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2:39" ht="5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U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2:39" ht="44.25" customHeight="1">
      <c r="B8" s="236" t="s">
        <v>4</v>
      </c>
      <c r="C8" s="238" t="s">
        <v>5</v>
      </c>
      <c r="D8" s="240" t="s">
        <v>6</v>
      </c>
      <c r="E8" s="241"/>
      <c r="F8" s="236" t="s">
        <v>7</v>
      </c>
      <c r="G8" s="236" t="s">
        <v>8</v>
      </c>
      <c r="H8" s="231" t="s">
        <v>9</v>
      </c>
      <c r="I8" s="231" t="s">
        <v>10</v>
      </c>
      <c r="J8" s="231" t="s">
        <v>11</v>
      </c>
      <c r="K8" s="231" t="s">
        <v>12</v>
      </c>
      <c r="L8" s="230" t="s">
        <v>13</v>
      </c>
      <c r="M8" s="230" t="s">
        <v>14</v>
      </c>
      <c r="N8" s="230" t="s">
        <v>15</v>
      </c>
      <c r="O8" s="251" t="s">
        <v>16</v>
      </c>
      <c r="P8" s="230" t="s">
        <v>17</v>
      </c>
      <c r="Q8" s="236" t="s">
        <v>18</v>
      </c>
      <c r="R8" s="230" t="s">
        <v>19</v>
      </c>
      <c r="S8" s="236" t="s">
        <v>20</v>
      </c>
      <c r="T8" s="236" t="s">
        <v>21</v>
      </c>
      <c r="U8" s="236" t="s">
        <v>22</v>
      </c>
      <c r="V8" s="236" t="s">
        <v>78</v>
      </c>
      <c r="X8" s="40"/>
      <c r="Y8" s="233"/>
      <c r="Z8" s="233"/>
      <c r="AA8" s="233"/>
      <c r="AB8" s="43" t="s">
        <v>23</v>
      </c>
      <c r="AC8" s="43" t="s">
        <v>24</v>
      </c>
      <c r="AD8" s="43" t="s">
        <v>25</v>
      </c>
      <c r="AE8" s="43" t="s">
        <v>26</v>
      </c>
      <c r="AF8" s="43" t="s">
        <v>27</v>
      </c>
      <c r="AG8" s="43" t="s">
        <v>26</v>
      </c>
      <c r="AH8" s="43" t="s">
        <v>27</v>
      </c>
      <c r="AI8" s="43" t="s">
        <v>26</v>
      </c>
      <c r="AJ8" s="43" t="s">
        <v>27</v>
      </c>
      <c r="AK8" s="43" t="s">
        <v>26</v>
      </c>
      <c r="AL8" s="43" t="s">
        <v>27</v>
      </c>
      <c r="AM8" s="44" t="s">
        <v>26</v>
      </c>
    </row>
    <row r="9" spans="2:39" ht="24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46"/>
      <c r="V9" s="246"/>
      <c r="W9" s="269"/>
      <c r="X9" s="40"/>
      <c r="Y9" s="45" t="str">
        <f>+D5</f>
        <v>Phân tích hoạt động sản xuất kinh doanh</v>
      </c>
      <c r="Z9" s="46" t="str">
        <f>+P5</f>
        <v>Nhóm: BSA1313 (01-03)</v>
      </c>
      <c r="AA9" s="47">
        <f>+$AJ$9+$AL$9+$AH$9</f>
        <v>3</v>
      </c>
      <c r="AB9" s="41">
        <f>COUNTIF($T$10:$T$76,"Khiển trách")</f>
        <v>0</v>
      </c>
      <c r="AC9" s="41">
        <f>COUNTIF($T$10:$T$76,"Cảnh cáo")</f>
        <v>0</v>
      </c>
      <c r="AD9" s="41">
        <f>COUNTIF($T$10:$T$76,"Đình chỉ thi")</f>
        <v>0</v>
      </c>
      <c r="AE9" s="48">
        <f>+($AB$9+$AC$9+$AD$9)/$AA$9*100%</f>
        <v>0</v>
      </c>
      <c r="AF9" s="41">
        <f>SUM(COUNTIF($T$10:$T$74,"Vắng"),COUNTIF($T$10:$T$74,"Vắng có phép"))</f>
        <v>3</v>
      </c>
      <c r="AG9" s="49">
        <f>+$AF$9/$AA$9</f>
        <v>1</v>
      </c>
      <c r="AH9" s="50">
        <f>COUNTIF($X$10:$X$74,"Thi lại")</f>
        <v>2</v>
      </c>
      <c r="AI9" s="49">
        <f>+$AH$9/$AA$9</f>
        <v>0.66666666666666663</v>
      </c>
      <c r="AJ9" s="50">
        <f>COUNTIF($X$10:$X$75,"Học lại")</f>
        <v>1</v>
      </c>
      <c r="AK9" s="49">
        <f>+$AJ$9/$AA$9</f>
        <v>0.33333333333333331</v>
      </c>
      <c r="AL9" s="41">
        <f>COUNTIF($X$16:$X$75,"Đạt")</f>
        <v>0</v>
      </c>
      <c r="AM9" s="48">
        <f>+$AL$9/$AA$9</f>
        <v>0</v>
      </c>
    </row>
    <row r="10" spans="2:39" ht="14.25" customHeight="1">
      <c r="B10" s="247" t="s">
        <v>28</v>
      </c>
      <c r="C10" s="248"/>
      <c r="D10" s="248"/>
      <c r="E10" s="248"/>
      <c r="F10" s="248"/>
      <c r="G10" s="249"/>
      <c r="H10" s="10">
        <v>10</v>
      </c>
      <c r="I10" s="10">
        <v>10</v>
      </c>
      <c r="J10" s="11"/>
      <c r="K10" s="10">
        <v>10</v>
      </c>
      <c r="L10" s="13"/>
      <c r="M10" s="13"/>
      <c r="N10" s="13"/>
      <c r="O10" s="14"/>
      <c r="P10" s="37">
        <f>100-(H10+I10+J10+K10)</f>
        <v>70</v>
      </c>
      <c r="Q10" s="237"/>
      <c r="R10" s="15"/>
      <c r="S10" s="15"/>
      <c r="T10" s="237"/>
      <c r="U10" s="237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2:39" s="126" customFormat="1" ht="23.25" customHeight="1">
      <c r="B11" s="127" t="s">
        <v>92</v>
      </c>
      <c r="C11" s="128" t="s">
        <v>86</v>
      </c>
      <c r="D11" s="129" t="s">
        <v>87</v>
      </c>
      <c r="E11" s="130" t="s">
        <v>88</v>
      </c>
      <c r="F11" s="131" t="s">
        <v>89</v>
      </c>
      <c r="G11" s="131" t="s">
        <v>90</v>
      </c>
      <c r="H11" s="120">
        <v>6</v>
      </c>
      <c r="I11" s="120">
        <v>7</v>
      </c>
      <c r="J11" s="120" t="s">
        <v>29</v>
      </c>
      <c r="K11" s="132">
        <v>7</v>
      </c>
      <c r="L11" s="121"/>
      <c r="M11" s="121"/>
      <c r="N11" s="121"/>
      <c r="O11" s="57"/>
      <c r="P11" s="122">
        <v>0</v>
      </c>
      <c r="Q11" s="59">
        <f>ROUND(SUMPRODUCT(H11:P11,$H$10:$P$10)/100,1)</f>
        <v>2</v>
      </c>
      <c r="R11" s="6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23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61" t="s">
        <v>130</v>
      </c>
      <c r="U11" s="62" t="s">
        <v>93</v>
      </c>
      <c r="V11" s="112">
        <v>1</v>
      </c>
      <c r="W11" s="272"/>
      <c r="X11" s="2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274"/>
      <c r="Z11" s="274"/>
      <c r="AA11" s="274"/>
      <c r="AB11" s="274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</row>
    <row r="12" spans="2:39" s="64" customFormat="1" ht="23.25" customHeight="1">
      <c r="B12" s="116" t="s">
        <v>79</v>
      </c>
      <c r="C12" s="134" t="s">
        <v>94</v>
      </c>
      <c r="D12" s="135" t="s">
        <v>95</v>
      </c>
      <c r="E12" s="136" t="s">
        <v>96</v>
      </c>
      <c r="F12" s="137" t="s">
        <v>97</v>
      </c>
      <c r="G12" s="137" t="s">
        <v>98</v>
      </c>
      <c r="H12" s="118">
        <v>6</v>
      </c>
      <c r="I12" s="118">
        <v>7</v>
      </c>
      <c r="J12" s="118" t="s">
        <v>29</v>
      </c>
      <c r="K12" s="138">
        <v>7</v>
      </c>
      <c r="L12" s="119"/>
      <c r="M12" s="119"/>
      <c r="N12" s="119"/>
      <c r="O12" s="66">
        <v>1</v>
      </c>
      <c r="P12" s="67">
        <v>4.5</v>
      </c>
      <c r="Q12" s="68">
        <f>ROUND(SUMPRODUCT(H12:P12,$H$10:$P$10)/100,1)</f>
        <v>5.2</v>
      </c>
      <c r="R12" s="69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70" t="str">
        <f>IF($Q12&lt;4,"Kém",IF(AND($Q12&gt;=4,$Q12&lt;=5.4),"Trung bình yếu",IF(AND($Q12&gt;=5.5,$Q12&lt;=6.9),"Trung bình",IF(AND($Q12&gt;=7,$Q12&lt;=8.4),"Khá",IF(AND($Q12&gt;=8.5,$Q12&lt;=10),"Giỏi","")))))</f>
        <v>Trung bình yếu</v>
      </c>
      <c r="T12" s="71"/>
      <c r="U12" s="72" t="s">
        <v>74</v>
      </c>
      <c r="V12" s="113">
        <v>2</v>
      </c>
      <c r="W12" s="270"/>
      <c r="X12" s="271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40"/>
      <c r="Z12" s="40"/>
      <c r="AA12" s="40"/>
      <c r="AB12" s="40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</row>
    <row r="13" spans="2:39" s="64" customFormat="1" ht="23.25" customHeight="1">
      <c r="B13" s="116" t="s">
        <v>80</v>
      </c>
      <c r="C13" s="134" t="s">
        <v>99</v>
      </c>
      <c r="D13" s="135" t="s">
        <v>100</v>
      </c>
      <c r="E13" s="136" t="s">
        <v>88</v>
      </c>
      <c r="F13" s="137" t="s">
        <v>101</v>
      </c>
      <c r="G13" s="137" t="s">
        <v>102</v>
      </c>
      <c r="H13" s="118">
        <v>6</v>
      </c>
      <c r="I13" s="118">
        <v>7</v>
      </c>
      <c r="J13" s="118" t="s">
        <v>29</v>
      </c>
      <c r="K13" s="138">
        <v>7</v>
      </c>
      <c r="L13" s="119"/>
      <c r="M13" s="119"/>
      <c r="N13" s="119"/>
      <c r="O13" s="139"/>
      <c r="P13" s="67">
        <v>0</v>
      </c>
      <c r="Q13" s="68">
        <f>ROUND(SUMPRODUCT(H13:P13,$H$10:$P$10)/100,1)</f>
        <v>2</v>
      </c>
      <c r="R13" s="69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70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71" t="s">
        <v>125</v>
      </c>
      <c r="U13" s="72" t="s">
        <v>74</v>
      </c>
      <c r="V13" s="113">
        <v>2</v>
      </c>
      <c r="W13" s="270"/>
      <c r="X13" s="271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Thi lại</v>
      </c>
      <c r="Y13" s="40"/>
      <c r="Z13" s="40"/>
      <c r="AA13" s="40"/>
      <c r="AB13" s="40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</row>
    <row r="14" spans="2:39" s="126" customFormat="1" ht="23.25" customHeight="1">
      <c r="B14" s="141" t="s">
        <v>81</v>
      </c>
      <c r="C14" s="142" t="s">
        <v>64</v>
      </c>
      <c r="D14" s="143" t="s">
        <v>65</v>
      </c>
      <c r="E14" s="144" t="s">
        <v>57</v>
      </c>
      <c r="F14" s="145" t="s">
        <v>66</v>
      </c>
      <c r="G14" s="145" t="s">
        <v>62</v>
      </c>
      <c r="H14" s="124">
        <v>9</v>
      </c>
      <c r="I14" s="124">
        <v>8</v>
      </c>
      <c r="J14" s="124" t="s">
        <v>29</v>
      </c>
      <c r="K14" s="124">
        <v>7</v>
      </c>
      <c r="L14" s="146"/>
      <c r="M14" s="146"/>
      <c r="N14" s="146"/>
      <c r="O14" s="106"/>
      <c r="P14" s="155">
        <v>0</v>
      </c>
      <c r="Q14" s="108">
        <f>ROUND(SUMPRODUCT(H14:P14,$H$10:$P$10)/100,1)</f>
        <v>2.4</v>
      </c>
      <c r="R14" s="109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109" t="str">
        <f>IF($Q14&lt;4,"Kém",IF(AND($Q14&gt;=4,$Q14&lt;=5.4),"Trung bình yếu",IF(AND($Q14&gt;=5.5,$Q14&lt;=6.9),"Trung bình",IF(AND($Q14&gt;=7,$Q14&lt;=8.4),"Khá",IF(AND($Q14&gt;=8.5,$Q14&lt;=10),"Giỏi","")))))</f>
        <v>Kém</v>
      </c>
      <c r="T14" s="111" t="s">
        <v>125</v>
      </c>
      <c r="U14" s="147" t="s">
        <v>72</v>
      </c>
      <c r="V14" s="114">
        <v>3</v>
      </c>
      <c r="W14" s="272"/>
      <c r="X14" s="273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Học lại</v>
      </c>
      <c r="Y14" s="275"/>
      <c r="Z14" s="275"/>
      <c r="AA14" s="275"/>
      <c r="AB14" s="275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</row>
    <row r="15" spans="2:39" s="126" customFormat="1" ht="23.25" hidden="1" customHeight="1">
      <c r="B15" s="170" t="s">
        <v>103</v>
      </c>
      <c r="C15" s="171"/>
      <c r="D15" s="172"/>
      <c r="E15" s="173"/>
      <c r="F15" s="174"/>
      <c r="G15" s="174"/>
      <c r="H15" s="175"/>
      <c r="I15" s="175"/>
      <c r="J15" s="175"/>
      <c r="K15" s="175"/>
      <c r="L15" s="176"/>
      <c r="M15" s="176"/>
      <c r="N15" s="176"/>
      <c r="O15" s="177"/>
      <c r="P15" s="178"/>
      <c r="Q15" s="179">
        <f>ROUND(SUMPRODUCT(H15:P15,$H$10:$P$10)/100,1)</f>
        <v>0</v>
      </c>
      <c r="R15" s="180"/>
      <c r="S15" s="180"/>
      <c r="T15" s="181"/>
      <c r="U15" s="182"/>
      <c r="V15" s="183"/>
      <c r="W15" s="272"/>
      <c r="X15" s="273"/>
      <c r="Y15" s="275"/>
      <c r="Z15" s="275"/>
      <c r="AA15" s="275"/>
      <c r="AB15" s="275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</row>
    <row r="16" spans="2:39" s="64" customFormat="1" ht="23.25" hidden="1" customHeight="1">
      <c r="B16" s="141" t="s">
        <v>104</v>
      </c>
      <c r="C16" s="142"/>
      <c r="D16" s="143"/>
      <c r="E16" s="144"/>
      <c r="F16" s="145"/>
      <c r="G16" s="145"/>
      <c r="H16" s="124"/>
      <c r="I16" s="124"/>
      <c r="J16" s="124"/>
      <c r="K16" s="146"/>
      <c r="L16" s="125"/>
      <c r="M16" s="125"/>
      <c r="N16" s="125"/>
      <c r="O16" s="106"/>
      <c r="P16" s="107"/>
      <c r="Q16" s="108"/>
      <c r="R16" s="109"/>
      <c r="S16" s="110"/>
      <c r="T16" s="111"/>
      <c r="U16" s="147"/>
      <c r="V16" s="114"/>
      <c r="W16" s="270"/>
      <c r="X16" s="271"/>
      <c r="Y16" s="40"/>
      <c r="Z16" s="40"/>
      <c r="AA16" s="40"/>
      <c r="AB16" s="40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</row>
    <row r="17" spans="1:39" ht="9" customHeight="1">
      <c r="A17" s="2"/>
      <c r="B17" s="16"/>
      <c r="C17" s="17"/>
      <c r="D17" s="17"/>
      <c r="E17" s="18"/>
      <c r="F17" s="18"/>
      <c r="G17" s="18"/>
      <c r="H17" s="19"/>
      <c r="I17" s="20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3"/>
    </row>
    <row r="18" spans="1:39" ht="16.5" hidden="1">
      <c r="A18" s="2"/>
      <c r="B18" s="250" t="s">
        <v>30</v>
      </c>
      <c r="C18" s="250"/>
      <c r="D18" s="17"/>
      <c r="E18" s="18"/>
      <c r="F18" s="18"/>
      <c r="G18" s="18"/>
      <c r="H18" s="19"/>
      <c r="I18" s="20"/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3"/>
    </row>
    <row r="19" spans="1:39" ht="16.5" hidden="1" customHeight="1">
      <c r="A19" s="2"/>
      <c r="B19" s="22" t="s">
        <v>31</v>
      </c>
      <c r="C19" s="22"/>
      <c r="D19" s="23">
        <f>+$AA$9</f>
        <v>3</v>
      </c>
      <c r="E19" s="24" t="s">
        <v>32</v>
      </c>
      <c r="F19" s="229" t="s">
        <v>33</v>
      </c>
      <c r="G19" s="229"/>
      <c r="H19" s="229"/>
      <c r="I19" s="229"/>
      <c r="J19" s="229"/>
      <c r="K19" s="229"/>
      <c r="L19" s="229"/>
      <c r="M19" s="229"/>
      <c r="N19" s="229"/>
      <c r="O19" s="229"/>
      <c r="P19" s="25">
        <f>$AA$9 -COUNTIF($T$10:$T$206,"Vắng") -COUNTIF($T$10:$T$206,"Vắng có phép") - COUNTIF($T$10:$T$206,"Đình chỉ thi") - COUNTIF($T$10:$T$206,"Không đủ ĐKDT")</f>
        <v>0</v>
      </c>
      <c r="Q19" s="25"/>
      <c r="R19" s="25"/>
      <c r="S19" s="26"/>
      <c r="T19" s="27" t="s">
        <v>32</v>
      </c>
      <c r="U19" s="26"/>
      <c r="V19" s="3"/>
    </row>
    <row r="20" spans="1:39" ht="16.5" hidden="1" customHeight="1">
      <c r="A20" s="2"/>
      <c r="B20" s="22" t="s">
        <v>34</v>
      </c>
      <c r="C20" s="22"/>
      <c r="D20" s="23">
        <f>+$AL$9</f>
        <v>0</v>
      </c>
      <c r="E20" s="24" t="s">
        <v>32</v>
      </c>
      <c r="F20" s="229" t="s">
        <v>35</v>
      </c>
      <c r="G20" s="229"/>
      <c r="H20" s="229"/>
      <c r="I20" s="229"/>
      <c r="J20" s="229"/>
      <c r="K20" s="229"/>
      <c r="L20" s="229"/>
      <c r="M20" s="229"/>
      <c r="N20" s="229"/>
      <c r="O20" s="229"/>
      <c r="P20" s="28">
        <f>COUNTIF($T$10:$T$82,"Vắng")</f>
        <v>2</v>
      </c>
      <c r="Q20" s="28"/>
      <c r="R20" s="28"/>
      <c r="S20" s="29"/>
      <c r="T20" s="27" t="s">
        <v>32</v>
      </c>
      <c r="U20" s="29"/>
      <c r="V20" s="3"/>
    </row>
    <row r="21" spans="1:39" ht="16.5" hidden="1" customHeight="1">
      <c r="A21" s="2"/>
      <c r="B21" s="22" t="s">
        <v>48</v>
      </c>
      <c r="C21" s="22"/>
      <c r="D21" s="38">
        <f>COUNTIF(X16:X16,"Học lại")</f>
        <v>0</v>
      </c>
      <c r="E21" s="24" t="s">
        <v>32</v>
      </c>
      <c r="F21" s="229" t="s">
        <v>49</v>
      </c>
      <c r="G21" s="229"/>
      <c r="H21" s="229"/>
      <c r="I21" s="229"/>
      <c r="J21" s="229"/>
      <c r="K21" s="229"/>
      <c r="L21" s="229"/>
      <c r="M21" s="229"/>
      <c r="N21" s="229"/>
      <c r="O21" s="229"/>
      <c r="P21" s="25">
        <f>COUNTIF($T$10:$T$82,"Vắng có phép")</f>
        <v>1</v>
      </c>
      <c r="Q21" s="25"/>
      <c r="R21" s="25"/>
      <c r="S21" s="26"/>
      <c r="T21" s="27" t="s">
        <v>32</v>
      </c>
      <c r="U21" s="26"/>
      <c r="V21" s="3"/>
    </row>
    <row r="22" spans="1:39" ht="3" hidden="1" customHeight="1">
      <c r="A22" s="2"/>
      <c r="B22" s="16"/>
      <c r="C22" s="17"/>
      <c r="D22" s="17"/>
      <c r="E22" s="18"/>
      <c r="F22" s="18"/>
      <c r="G22" s="18"/>
      <c r="H22" s="19"/>
      <c r="I22" s="20"/>
      <c r="J22" s="20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3"/>
    </row>
    <row r="23" spans="1:39" hidden="1">
      <c r="B23" s="52" t="s">
        <v>50</v>
      </c>
      <c r="C23" s="52"/>
      <c r="D23" s="53">
        <f>COUNTIF(X16:X16,"Thi lại")</f>
        <v>0</v>
      </c>
      <c r="E23" s="54" t="s">
        <v>32</v>
      </c>
      <c r="F23" s="3"/>
      <c r="G23" s="3"/>
      <c r="H23" s="3"/>
      <c r="I23" s="3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86"/>
    </row>
    <row r="24" spans="1:39" ht="15" hidden="1" customHeight="1">
      <c r="B24" s="52"/>
      <c r="C24" s="52"/>
      <c r="D24" s="53"/>
      <c r="E24" s="54"/>
      <c r="F24" s="3"/>
      <c r="G24" s="3"/>
      <c r="H24" s="252" t="s">
        <v>105</v>
      </c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86"/>
    </row>
    <row r="25" spans="1:39" ht="24.75" customHeight="1">
      <c r="B25" s="52"/>
      <c r="C25" s="52"/>
      <c r="D25" s="53"/>
      <c r="E25" s="54"/>
      <c r="F25" s="3"/>
      <c r="G25" s="3"/>
      <c r="H25" s="3"/>
      <c r="I25" s="265" t="s">
        <v>131</v>
      </c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</row>
    <row r="26" spans="1:39">
      <c r="A26" s="30"/>
      <c r="B26" s="244" t="s">
        <v>127</v>
      </c>
      <c r="C26" s="244"/>
      <c r="D26" s="244"/>
      <c r="E26" s="244"/>
      <c r="F26" s="244"/>
      <c r="G26" s="244"/>
      <c r="H26" s="244"/>
      <c r="I26" s="31"/>
      <c r="J26" s="253" t="s">
        <v>36</v>
      </c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3"/>
    </row>
    <row r="27" spans="1:39" ht="4.5" customHeight="1">
      <c r="A27" s="2"/>
      <c r="B27" s="16"/>
      <c r="C27" s="32"/>
      <c r="D27" s="32"/>
      <c r="E27" s="33"/>
      <c r="F27" s="33"/>
      <c r="G27" s="33"/>
      <c r="H27" s="34"/>
      <c r="I27" s="35"/>
      <c r="J27" s="35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>
      <c r="B28" s="244" t="s">
        <v>37</v>
      </c>
      <c r="C28" s="244"/>
      <c r="D28" s="245" t="s">
        <v>38</v>
      </c>
      <c r="E28" s="245"/>
      <c r="F28" s="245"/>
      <c r="G28" s="245"/>
      <c r="H28" s="245"/>
      <c r="I28" s="35"/>
      <c r="J28" s="35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t="9.7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t="3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t="18" customHeight="1">
      <c r="A34" s="1"/>
      <c r="B34" s="255" t="s">
        <v>128</v>
      </c>
      <c r="C34" s="255"/>
      <c r="D34" s="255" t="s">
        <v>106</v>
      </c>
      <c r="E34" s="255"/>
      <c r="F34" s="255"/>
      <c r="G34" s="255"/>
      <c r="H34" s="255"/>
      <c r="I34" s="255"/>
      <c r="J34" s="255" t="s">
        <v>39</v>
      </c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150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s="2" customFormat="1" ht="36.7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40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s="2" customFormat="1" ht="33" hidden="1" customHeight="1">
      <c r="A36" s="1"/>
      <c r="B36" s="244" t="s">
        <v>40</v>
      </c>
      <c r="C36" s="244"/>
      <c r="D36" s="244"/>
      <c r="E36" s="244"/>
      <c r="F36" s="244"/>
      <c r="G36" s="244"/>
      <c r="H36" s="244"/>
      <c r="I36" s="31"/>
      <c r="J36" s="267" t="s">
        <v>107</v>
      </c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87"/>
      <c r="W36" s="40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s="2" customFormat="1" hidden="1">
      <c r="A37" s="1"/>
      <c r="B37" s="16"/>
      <c r="C37" s="32"/>
      <c r="D37" s="32"/>
      <c r="E37" s="33"/>
      <c r="F37" s="33"/>
      <c r="G37" s="33"/>
      <c r="H37" s="34"/>
      <c r="I37" s="35"/>
      <c r="J37" s="35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W37" s="40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s="2" customFormat="1" hidden="1">
      <c r="A38" s="1"/>
      <c r="B38" s="244" t="s">
        <v>37</v>
      </c>
      <c r="C38" s="244"/>
      <c r="D38" s="245" t="s">
        <v>38</v>
      </c>
      <c r="E38" s="245"/>
      <c r="F38" s="245"/>
      <c r="G38" s="245"/>
      <c r="H38" s="245"/>
      <c r="I38" s="35"/>
      <c r="J38" s="3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1"/>
      <c r="W38" s="40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</row>
    <row r="39" spans="1:39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"/>
      <c r="W39" s="40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</row>
    <row r="40" spans="1:39" hidden="1"/>
    <row r="41" spans="1:39" hidden="1"/>
    <row r="42" spans="1:39" hidden="1"/>
    <row r="43" spans="1:39" hidden="1">
      <c r="B43" s="254"/>
      <c r="C43" s="254"/>
      <c r="D43" s="254"/>
      <c r="E43" s="254"/>
      <c r="F43" s="254"/>
      <c r="G43" s="254"/>
      <c r="H43" s="254"/>
      <c r="I43" s="254"/>
      <c r="J43" s="254" t="s">
        <v>106</v>
      </c>
      <c r="K43" s="254"/>
      <c r="L43" s="254"/>
      <c r="M43" s="254"/>
      <c r="N43" s="254"/>
      <c r="O43" s="254"/>
      <c r="P43" s="254"/>
      <c r="Q43" s="254"/>
      <c r="R43" s="254"/>
      <c r="S43" s="254"/>
      <c r="T43" s="254"/>
      <c r="U43" s="254"/>
      <c r="V43" s="88"/>
    </row>
  </sheetData>
  <sheetProtection formatCells="0" formatColumns="0" formatRows="0" insertColumns="0" insertRows="0" insertHyperlinks="0" deleteColumns="0" deleteRows="0" sort="0" autoFilter="0" pivotTables="0"/>
  <mergeCells count="61">
    <mergeCell ref="B38:C38"/>
    <mergeCell ref="D38:H38"/>
    <mergeCell ref="B43:C43"/>
    <mergeCell ref="D43:I43"/>
    <mergeCell ref="J43:U43"/>
    <mergeCell ref="B36:H36"/>
    <mergeCell ref="F20:O20"/>
    <mergeCell ref="F21:O21"/>
    <mergeCell ref="J36:U36"/>
    <mergeCell ref="H24:U24"/>
    <mergeCell ref="J23:U23"/>
    <mergeCell ref="I25:V25"/>
    <mergeCell ref="B26:H26"/>
    <mergeCell ref="J26:U26"/>
    <mergeCell ref="B28:C28"/>
    <mergeCell ref="D28:H28"/>
    <mergeCell ref="B34:C34"/>
    <mergeCell ref="D34:I34"/>
    <mergeCell ref="J34:U34"/>
    <mergeCell ref="AJ5:AK7"/>
    <mergeCell ref="AL5:AM7"/>
    <mergeCell ref="G6:O6"/>
    <mergeCell ref="P6:U6"/>
    <mergeCell ref="B5:C5"/>
    <mergeCell ref="D5:O5"/>
    <mergeCell ref="Y5:Y8"/>
    <mergeCell ref="Z5:Z8"/>
    <mergeCell ref="B8:B9"/>
    <mergeCell ref="C8:C9"/>
    <mergeCell ref="D8:E9"/>
    <mergeCell ref="F8:F9"/>
    <mergeCell ref="G8:G9"/>
    <mergeCell ref="H8:H9"/>
    <mergeCell ref="I8:I9"/>
    <mergeCell ref="J8:J9"/>
    <mergeCell ref="AF5:AG7"/>
    <mergeCell ref="AH5:AI7"/>
    <mergeCell ref="H1:V1"/>
    <mergeCell ref="P5:V5"/>
    <mergeCell ref="B10:G10"/>
    <mergeCell ref="B3:G3"/>
    <mergeCell ref="H2:V2"/>
    <mergeCell ref="H3:V3"/>
    <mergeCell ref="B2:G2"/>
    <mergeCell ref="B6:C6"/>
    <mergeCell ref="K8:K9"/>
    <mergeCell ref="M8:M9"/>
    <mergeCell ref="AA5:AA8"/>
    <mergeCell ref="AB5:AE7"/>
    <mergeCell ref="R8:R9"/>
    <mergeCell ref="S8:S9"/>
    <mergeCell ref="B18:C18"/>
    <mergeCell ref="T8:T10"/>
    <mergeCell ref="U8:U10"/>
    <mergeCell ref="V8:V10"/>
    <mergeCell ref="F19:O19"/>
    <mergeCell ref="N8:N9"/>
    <mergeCell ref="O8:O9"/>
    <mergeCell ref="P8:P9"/>
    <mergeCell ref="Q8:Q10"/>
    <mergeCell ref="L8:L9"/>
  </mergeCells>
  <conditionalFormatting sqref="H11:N16 P11:P16">
    <cfRule type="cellIs" dxfId="81" priority="54" operator="greaterThan">
      <formula>10</formula>
    </cfRule>
  </conditionalFormatting>
  <conditionalFormatting sqref="O25:O1048576 O3:O5 O7:O23">
    <cfRule type="duplicateValues" dxfId="80" priority="53"/>
  </conditionalFormatting>
  <conditionalFormatting sqref="C1:C1048576">
    <cfRule type="duplicateValues" dxfId="79" priority="52"/>
  </conditionalFormatting>
  <conditionalFormatting sqref="H11:K16">
    <cfRule type="cellIs" dxfId="78" priority="49" stopIfTrue="1" operator="greaterThan">
      <formula>10</formula>
    </cfRule>
    <cfRule type="cellIs" dxfId="77" priority="50" stopIfTrue="1" operator="greaterThan">
      <formula>10</formula>
    </cfRule>
    <cfRule type="cellIs" dxfId="76" priority="51" stopIfTrue="1" operator="greaterThan">
      <formula>10</formula>
    </cfRule>
  </conditionalFormatting>
  <conditionalFormatting sqref="C12:C16">
    <cfRule type="duplicateValues" dxfId="75" priority="48" stopIfTrue="1"/>
  </conditionalFormatting>
  <conditionalFormatting sqref="O13:O15">
    <cfRule type="duplicateValues" dxfId="74" priority="47"/>
  </conditionalFormatting>
  <conditionalFormatting sqref="C13:C15">
    <cfRule type="duplicateValues" dxfId="73" priority="46"/>
  </conditionalFormatting>
  <conditionalFormatting sqref="O14:O15">
    <cfRule type="duplicateValues" dxfId="72" priority="45"/>
  </conditionalFormatting>
  <conditionalFormatting sqref="C14:C15">
    <cfRule type="duplicateValues" dxfId="71" priority="44"/>
  </conditionalFormatting>
  <conditionalFormatting sqref="O15">
    <cfRule type="duplicateValues" dxfId="70" priority="43"/>
  </conditionalFormatting>
  <conditionalFormatting sqref="C15">
    <cfRule type="duplicateValues" dxfId="69" priority="42"/>
  </conditionalFormatting>
  <conditionalFormatting sqref="O25:O1048576 O2:O23">
    <cfRule type="duplicateValues" dxfId="68" priority="40"/>
  </conditionalFormatting>
  <conditionalFormatting sqref="O36:O43">
    <cfRule type="duplicateValues" dxfId="67" priority="35"/>
  </conditionalFormatting>
  <conditionalFormatting sqref="C36:C43">
    <cfRule type="duplicateValues" dxfId="66" priority="34"/>
  </conditionalFormatting>
  <conditionalFormatting sqref="C11:C16">
    <cfRule type="duplicateValues" dxfId="65" priority="33" stopIfTrue="1"/>
  </conditionalFormatting>
  <conditionalFormatting sqref="O12:O15">
    <cfRule type="duplicateValues" dxfId="64" priority="31"/>
  </conditionalFormatting>
  <conditionalFormatting sqref="C12:C15">
    <cfRule type="duplicateValues" dxfId="63" priority="30"/>
  </conditionalFormatting>
  <conditionalFormatting sqref="C25">
    <cfRule type="duplicateValues" dxfId="62" priority="18"/>
  </conditionalFormatting>
  <conditionalFormatting sqref="C1">
    <cfRule type="duplicateValues" dxfId="61" priority="14"/>
  </conditionalFormatting>
  <conditionalFormatting sqref="O1">
    <cfRule type="duplicateValues" dxfId="60" priority="13"/>
  </conditionalFormatting>
  <conditionalFormatting sqref="C1">
    <cfRule type="duplicateValues" dxfId="59" priority="12"/>
  </conditionalFormatting>
  <conditionalFormatting sqref="O3">
    <cfRule type="duplicateValues" dxfId="58" priority="11"/>
  </conditionalFormatting>
  <conditionalFormatting sqref="O2:O3">
    <cfRule type="duplicateValues" dxfId="57" priority="10"/>
  </conditionalFormatting>
  <conditionalFormatting sqref="O2:O3">
    <cfRule type="duplicateValues" dxfId="56" priority="9"/>
  </conditionalFormatting>
  <conditionalFormatting sqref="O28:O34 O26">
    <cfRule type="duplicateValues" dxfId="55" priority="8"/>
  </conditionalFormatting>
  <conditionalFormatting sqref="C25:C34">
    <cfRule type="duplicateValues" dxfId="54" priority="7"/>
  </conditionalFormatting>
  <conditionalFormatting sqref="O26:O34">
    <cfRule type="duplicateValues" dxfId="53" priority="6"/>
  </conditionalFormatting>
  <conditionalFormatting sqref="C26">
    <cfRule type="duplicateValues" dxfId="52" priority="5"/>
  </conditionalFormatting>
  <conditionalFormatting sqref="C26">
    <cfRule type="duplicateValues" dxfId="51" priority="4"/>
  </conditionalFormatting>
  <conditionalFormatting sqref="O34">
    <cfRule type="duplicateValues" dxfId="50" priority="3"/>
  </conditionalFormatting>
  <conditionalFormatting sqref="C34">
    <cfRule type="duplicateValues" dxfId="49" priority="2"/>
  </conditionalFormatting>
  <conditionalFormatting sqref="O34">
    <cfRule type="duplicateValues" dxfId="48" priority="1"/>
  </conditionalFormatting>
  <dataValidations count="1">
    <dataValidation allowBlank="1" showInputMessage="1" showErrorMessage="1" errorTitle="Không xóa dữ liệu" error="Không xóa dữ liệu" prompt="Không xóa dữ liệu" sqref="Y3:AM9 X11:X16 D2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1"/>
  <sheetViews>
    <sheetView tabSelected="1" workbookViewId="0">
      <pane ySplit="5" topLeftCell="A6" activePane="bottomLeft" state="frozen"/>
      <selection activeCell="Y11" sqref="Y11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1.625" style="1" customWidth="1"/>
    <col min="4" max="4" width="13.625" style="1" customWidth="1"/>
    <col min="5" max="5" width="5.875" style="1" customWidth="1"/>
    <col min="6" max="6" width="9.375" style="1" hidden="1" customWidth="1"/>
    <col min="7" max="7" width="12.375" style="1" customWidth="1"/>
    <col min="8" max="9" width="4.375" style="1" customWidth="1"/>
    <col min="10" max="10" width="4.375" style="1" hidden="1" customWidth="1"/>
    <col min="11" max="11" width="3.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3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625" style="1" customWidth="1"/>
    <col min="21" max="21" width="0.875" style="1" hidden="1" customWidth="1"/>
    <col min="22" max="22" width="10.125" style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1:39" ht="18.75">
      <c r="H1" s="256" t="s">
        <v>22</v>
      </c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</row>
    <row r="2" spans="1:39" ht="27.75" customHeight="1">
      <c r="B2" s="260" t="s">
        <v>0</v>
      </c>
      <c r="C2" s="260"/>
      <c r="D2" s="260"/>
      <c r="E2" s="260"/>
      <c r="F2" s="260"/>
      <c r="G2" s="260"/>
      <c r="H2" s="261" t="s">
        <v>126</v>
      </c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39" ht="25.5" customHeight="1">
      <c r="B3" s="262" t="s">
        <v>1</v>
      </c>
      <c r="C3" s="262"/>
      <c r="D3" s="262"/>
      <c r="E3" s="262"/>
      <c r="F3" s="262"/>
      <c r="G3" s="262"/>
      <c r="H3" s="263" t="s">
        <v>76</v>
      </c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1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4"/>
      <c r="W4" s="268"/>
      <c r="AF4" s="42"/>
      <c r="AJ4" s="42"/>
    </row>
    <row r="5" spans="1:39" ht="23.25" customHeight="1">
      <c r="B5" s="235" t="s">
        <v>2</v>
      </c>
      <c r="C5" s="235"/>
      <c r="D5" s="258" t="s">
        <v>109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66" t="s">
        <v>110</v>
      </c>
      <c r="Q5" s="266"/>
      <c r="R5" s="266"/>
      <c r="S5" s="266"/>
      <c r="T5" s="266"/>
      <c r="U5" s="266"/>
      <c r="V5" s="266"/>
      <c r="X5" s="40"/>
      <c r="Y5" s="233" t="s">
        <v>47</v>
      </c>
      <c r="Z5" s="233" t="s">
        <v>8</v>
      </c>
      <c r="AA5" s="233" t="s">
        <v>46</v>
      </c>
      <c r="AB5" s="233" t="s">
        <v>45</v>
      </c>
      <c r="AC5" s="233"/>
      <c r="AD5" s="233"/>
      <c r="AE5" s="233"/>
      <c r="AF5" s="233" t="s">
        <v>44</v>
      </c>
      <c r="AG5" s="233"/>
      <c r="AH5" s="233" t="s">
        <v>42</v>
      </c>
      <c r="AI5" s="233"/>
      <c r="AJ5" s="233" t="s">
        <v>43</v>
      </c>
      <c r="AK5" s="233"/>
      <c r="AL5" s="233" t="s">
        <v>41</v>
      </c>
      <c r="AM5" s="233"/>
    </row>
    <row r="6" spans="1:39" ht="17.25" customHeight="1">
      <c r="B6" s="234" t="s">
        <v>3</v>
      </c>
      <c r="C6" s="234"/>
      <c r="D6" s="117">
        <v>2</v>
      </c>
      <c r="G6" s="232" t="s">
        <v>82</v>
      </c>
      <c r="H6" s="232"/>
      <c r="I6" s="232"/>
      <c r="J6" s="232"/>
      <c r="K6" s="232"/>
      <c r="L6" s="232"/>
      <c r="M6" s="232"/>
      <c r="N6" s="232"/>
      <c r="O6" s="232"/>
      <c r="P6" s="232" t="s">
        <v>119</v>
      </c>
      <c r="Q6" s="232"/>
      <c r="R6" s="232"/>
      <c r="S6" s="232"/>
      <c r="T6" s="232"/>
      <c r="U6" s="232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1:39" ht="5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U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1:39" ht="44.25" customHeight="1">
      <c r="B8" s="236" t="s">
        <v>4</v>
      </c>
      <c r="C8" s="238" t="s">
        <v>5</v>
      </c>
      <c r="D8" s="240" t="s">
        <v>6</v>
      </c>
      <c r="E8" s="241"/>
      <c r="F8" s="236" t="s">
        <v>7</v>
      </c>
      <c r="G8" s="236" t="s">
        <v>8</v>
      </c>
      <c r="H8" s="231" t="s">
        <v>9</v>
      </c>
      <c r="I8" s="231" t="s">
        <v>10</v>
      </c>
      <c r="J8" s="231" t="s">
        <v>11</v>
      </c>
      <c r="K8" s="231" t="s">
        <v>12</v>
      </c>
      <c r="L8" s="230" t="s">
        <v>13</v>
      </c>
      <c r="M8" s="230" t="s">
        <v>14</v>
      </c>
      <c r="N8" s="230" t="s">
        <v>15</v>
      </c>
      <c r="O8" s="251" t="s">
        <v>16</v>
      </c>
      <c r="P8" s="230" t="s">
        <v>17</v>
      </c>
      <c r="Q8" s="236" t="s">
        <v>18</v>
      </c>
      <c r="R8" s="230" t="s">
        <v>19</v>
      </c>
      <c r="S8" s="236" t="s">
        <v>20</v>
      </c>
      <c r="T8" s="236" t="s">
        <v>21</v>
      </c>
      <c r="U8" s="236" t="s">
        <v>22</v>
      </c>
      <c r="V8" s="236" t="s">
        <v>78</v>
      </c>
      <c r="X8" s="40"/>
      <c r="Y8" s="233"/>
      <c r="Z8" s="233"/>
      <c r="AA8" s="233"/>
      <c r="AB8" s="43" t="s">
        <v>23</v>
      </c>
      <c r="AC8" s="43" t="s">
        <v>24</v>
      </c>
      <c r="AD8" s="43" t="s">
        <v>25</v>
      </c>
      <c r="AE8" s="43" t="s">
        <v>26</v>
      </c>
      <c r="AF8" s="43" t="s">
        <v>27</v>
      </c>
      <c r="AG8" s="43" t="s">
        <v>26</v>
      </c>
      <c r="AH8" s="43" t="s">
        <v>27</v>
      </c>
      <c r="AI8" s="43" t="s">
        <v>26</v>
      </c>
      <c r="AJ8" s="43" t="s">
        <v>27</v>
      </c>
      <c r="AK8" s="43" t="s">
        <v>26</v>
      </c>
      <c r="AL8" s="43" t="s">
        <v>27</v>
      </c>
      <c r="AM8" s="44" t="s">
        <v>26</v>
      </c>
    </row>
    <row r="9" spans="1:39" ht="44.25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46"/>
      <c r="V9" s="246"/>
      <c r="W9" s="269"/>
      <c r="X9" s="40"/>
      <c r="Y9" s="45" t="str">
        <f>+D5</f>
        <v xml:space="preserve">Quản trị Công nghệ </v>
      </c>
      <c r="Z9" s="46" t="str">
        <f>+P5</f>
        <v>Nhóm: BSA1326-01</v>
      </c>
      <c r="AA9" s="47">
        <f>+$AJ$9+$AL$9+$AH$9</f>
        <v>2</v>
      </c>
      <c r="AB9" s="41">
        <f>COUNTIF($T$10:$T$74,"Khiển trách")</f>
        <v>0</v>
      </c>
      <c r="AC9" s="41">
        <f>COUNTIF($T$10:$T$74,"Cảnh cáo")</f>
        <v>0</v>
      </c>
      <c r="AD9" s="41">
        <f>COUNTIF($T$10:$T$74,"Đình chỉ thi")</f>
        <v>0</v>
      </c>
      <c r="AE9" s="48">
        <f>+($AB$9+$AC$9+$AD$9)/$AA$9*100%</f>
        <v>0</v>
      </c>
      <c r="AF9" s="41">
        <f>SUM(COUNTIF($T$10:$T$72,"Vắng"),COUNTIF($T$10:$T$72,"Vắng có phép"))</f>
        <v>1</v>
      </c>
      <c r="AG9" s="49">
        <f>+$AF$9/$AA$9</f>
        <v>0.5</v>
      </c>
      <c r="AH9" s="50">
        <f>COUNTIF($X$10:$X$72,"Thi lại")</f>
        <v>1</v>
      </c>
      <c r="AI9" s="49">
        <f>+$AH$9/$AA$9</f>
        <v>0.5</v>
      </c>
      <c r="AJ9" s="50">
        <f>COUNTIF($X$10:$X$73,"Học lại")</f>
        <v>1</v>
      </c>
      <c r="AK9" s="49">
        <f>+$AJ$9/$AA$9</f>
        <v>0.5</v>
      </c>
      <c r="AL9" s="41">
        <f>COUNTIF($X$14:$X$73,"Đạt")</f>
        <v>0</v>
      </c>
      <c r="AM9" s="48">
        <f>+$AL$9/$AA$9</f>
        <v>0</v>
      </c>
    </row>
    <row r="10" spans="1:39" ht="14.25" customHeight="1">
      <c r="B10" s="247" t="s">
        <v>28</v>
      </c>
      <c r="C10" s="248"/>
      <c r="D10" s="248"/>
      <c r="E10" s="248"/>
      <c r="F10" s="248"/>
      <c r="G10" s="24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4"/>
      <c r="P10" s="37">
        <f>100-(H10+I10+J10+K10)</f>
        <v>70</v>
      </c>
      <c r="Q10" s="237"/>
      <c r="R10" s="15"/>
      <c r="S10" s="15"/>
      <c r="T10" s="237"/>
      <c r="U10" s="237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 s="64" customFormat="1" ht="23.25" customHeight="1">
      <c r="B11" s="184">
        <v>1</v>
      </c>
      <c r="C11" s="185" t="s">
        <v>111</v>
      </c>
      <c r="D11" s="186" t="s">
        <v>112</v>
      </c>
      <c r="E11" s="187" t="s">
        <v>113</v>
      </c>
      <c r="F11" s="188" t="s">
        <v>114</v>
      </c>
      <c r="G11" s="188" t="s">
        <v>115</v>
      </c>
      <c r="H11" s="189">
        <v>9</v>
      </c>
      <c r="I11" s="189">
        <v>8</v>
      </c>
      <c r="J11" s="189" t="s">
        <v>29</v>
      </c>
      <c r="K11" s="189">
        <v>7</v>
      </c>
      <c r="L11" s="190"/>
      <c r="M11" s="190"/>
      <c r="N11" s="190"/>
      <c r="O11" s="191">
        <v>1</v>
      </c>
      <c r="P11" s="192">
        <v>7</v>
      </c>
      <c r="Q11" s="193">
        <f>ROUND(SUMPRODUCT(H11:P11,$H$10:$P$10)/100,1)</f>
        <v>7.3</v>
      </c>
      <c r="R11" s="19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195" t="str">
        <f>IF($Q11&lt;4,"Kém",IF(AND($Q11&gt;=4,$Q11&lt;=5.4),"Trung bình yếu",IF(AND($Q11&gt;=5.5,$Q11&lt;=6.9),"Trung bình",IF(AND($Q11&gt;=7,$Q11&lt;=8.4),"Khá",IF(AND($Q11&gt;=8.5,$Q11&lt;=10),"Giỏi","")))))</f>
        <v>Khá</v>
      </c>
      <c r="T11" s="196"/>
      <c r="U11" s="197" t="s">
        <v>71</v>
      </c>
      <c r="V11" s="198">
        <v>1</v>
      </c>
      <c r="W11" s="270"/>
      <c r="X11" s="27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51"/>
      <c r="Z11" s="51"/>
      <c r="AA11" s="51"/>
      <c r="AB11" s="43"/>
      <c r="AC11" s="73"/>
      <c r="AD11" s="73"/>
      <c r="AE11" s="73"/>
      <c r="AF11" s="74"/>
      <c r="AG11" s="73"/>
      <c r="AH11" s="73"/>
      <c r="AI11" s="73"/>
      <c r="AJ11" s="73"/>
      <c r="AK11" s="73"/>
      <c r="AL11" s="73"/>
      <c r="AM11" s="75"/>
    </row>
    <row r="12" spans="1:39" s="64" customFormat="1" ht="23.25" customHeight="1">
      <c r="B12" s="199">
        <v>2</v>
      </c>
      <c r="C12" s="200" t="s">
        <v>86</v>
      </c>
      <c r="D12" s="201" t="s">
        <v>87</v>
      </c>
      <c r="E12" s="202" t="s">
        <v>88</v>
      </c>
      <c r="F12" s="203" t="s">
        <v>89</v>
      </c>
      <c r="G12" s="203" t="s">
        <v>90</v>
      </c>
      <c r="H12" s="204">
        <v>8</v>
      </c>
      <c r="I12" s="204">
        <v>7</v>
      </c>
      <c r="J12" s="204" t="s">
        <v>29</v>
      </c>
      <c r="K12" s="204">
        <v>7</v>
      </c>
      <c r="L12" s="205"/>
      <c r="M12" s="205"/>
      <c r="N12" s="205"/>
      <c r="O12" s="206"/>
      <c r="P12" s="207">
        <v>0</v>
      </c>
      <c r="Q12" s="208">
        <f t="shared" ref="Q12:Q13" si="0">ROUND(SUMPRODUCT(H12:P12,$H$10:$P$10)/100,1)</f>
        <v>2.2000000000000002</v>
      </c>
      <c r="R12" s="209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10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211" t="s">
        <v>130</v>
      </c>
      <c r="U12" s="212" t="s">
        <v>93</v>
      </c>
      <c r="V12" s="213">
        <v>1</v>
      </c>
      <c r="W12" s="270"/>
      <c r="X12" s="271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40"/>
      <c r="Z12" s="40"/>
      <c r="AA12" s="40"/>
      <c r="AB12" s="40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</row>
    <row r="13" spans="1:39" s="64" customFormat="1" ht="23.25" customHeight="1">
      <c r="B13" s="214">
        <v>3</v>
      </c>
      <c r="C13" s="215" t="s">
        <v>116</v>
      </c>
      <c r="D13" s="216" t="s">
        <v>117</v>
      </c>
      <c r="E13" s="217" t="s">
        <v>88</v>
      </c>
      <c r="F13" s="218" t="s">
        <v>118</v>
      </c>
      <c r="G13" s="218" t="s">
        <v>62</v>
      </c>
      <c r="H13" s="219">
        <v>8</v>
      </c>
      <c r="I13" s="219">
        <v>8</v>
      </c>
      <c r="J13" s="219" t="s">
        <v>29</v>
      </c>
      <c r="K13" s="219">
        <v>7</v>
      </c>
      <c r="L13" s="220"/>
      <c r="M13" s="220"/>
      <c r="N13" s="220"/>
      <c r="O13" s="221"/>
      <c r="P13" s="222">
        <v>0</v>
      </c>
      <c r="Q13" s="223">
        <f t="shared" si="0"/>
        <v>2.2999999999999998</v>
      </c>
      <c r="R13" s="224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25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226" t="s">
        <v>124</v>
      </c>
      <c r="U13" s="227" t="s">
        <v>71</v>
      </c>
      <c r="V13" s="228">
        <v>1</v>
      </c>
      <c r="W13" s="270"/>
      <c r="X13" s="271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40"/>
      <c r="Z13" s="40"/>
      <c r="AA13" s="40"/>
      <c r="AB13" s="40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</row>
    <row r="14" spans="1:39" ht="14.25" customHeight="1">
      <c r="A14" s="2"/>
      <c r="B14" s="16"/>
      <c r="C14" s="17"/>
      <c r="D14" s="17"/>
      <c r="E14" s="18"/>
      <c r="F14" s="18"/>
      <c r="G14" s="18"/>
      <c r="H14" s="19"/>
      <c r="I14" s="20"/>
      <c r="J14" s="20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3"/>
    </row>
    <row r="15" spans="1:39" ht="16.5" hidden="1">
      <c r="A15" s="2"/>
      <c r="B15" s="250" t="s">
        <v>30</v>
      </c>
      <c r="C15" s="250"/>
      <c r="D15" s="17"/>
      <c r="E15" s="18"/>
      <c r="F15" s="18"/>
      <c r="G15" s="18"/>
      <c r="H15" s="19"/>
      <c r="I15" s="20"/>
      <c r="J15" s="20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3"/>
    </row>
    <row r="16" spans="1:39" ht="16.5" hidden="1" customHeight="1">
      <c r="A16" s="2"/>
      <c r="B16" s="22" t="s">
        <v>31</v>
      </c>
      <c r="C16" s="22"/>
      <c r="D16" s="23">
        <f>+$AA$9</f>
        <v>2</v>
      </c>
      <c r="E16" s="24" t="s">
        <v>32</v>
      </c>
      <c r="F16" s="229" t="s">
        <v>33</v>
      </c>
      <c r="G16" s="229"/>
      <c r="H16" s="229"/>
      <c r="I16" s="229"/>
      <c r="J16" s="229"/>
      <c r="K16" s="229"/>
      <c r="L16" s="229"/>
      <c r="M16" s="229"/>
      <c r="N16" s="229"/>
      <c r="O16" s="229"/>
      <c r="P16" s="25">
        <f>$AA$9 -COUNTIF($T$10:$T$204,"Vắng") -COUNTIF($T$10:$T$204,"Vắng có phép") - COUNTIF($T$10:$T$204,"Đình chỉ thi") - COUNTIF($T$10:$T$204,"Không đủ ĐKDT")</f>
        <v>1</v>
      </c>
      <c r="Q16" s="25"/>
      <c r="R16" s="25"/>
      <c r="S16" s="26"/>
      <c r="T16" s="27" t="s">
        <v>32</v>
      </c>
      <c r="U16" s="26"/>
      <c r="V16" s="3"/>
    </row>
    <row r="17" spans="1:39" ht="16.5" hidden="1" customHeight="1">
      <c r="A17" s="2"/>
      <c r="B17" s="22" t="s">
        <v>34</v>
      </c>
      <c r="C17" s="22"/>
      <c r="D17" s="23">
        <f>+$AL$9</f>
        <v>0</v>
      </c>
      <c r="E17" s="24" t="s">
        <v>32</v>
      </c>
      <c r="F17" s="229" t="s">
        <v>35</v>
      </c>
      <c r="G17" s="229"/>
      <c r="H17" s="229"/>
      <c r="I17" s="229"/>
      <c r="J17" s="229"/>
      <c r="K17" s="229"/>
      <c r="L17" s="229"/>
      <c r="M17" s="229"/>
      <c r="N17" s="229"/>
      <c r="O17" s="229"/>
      <c r="P17" s="28">
        <f>COUNTIF($T$10:$T$80,"Vắng")</f>
        <v>0</v>
      </c>
      <c r="Q17" s="28"/>
      <c r="R17" s="28"/>
      <c r="S17" s="29"/>
      <c r="T17" s="27" t="s">
        <v>32</v>
      </c>
      <c r="U17" s="29"/>
      <c r="V17" s="3"/>
    </row>
    <row r="18" spans="1:39" ht="16.5" hidden="1" customHeight="1">
      <c r="A18" s="2"/>
      <c r="B18" s="22" t="s">
        <v>48</v>
      </c>
      <c r="C18" s="22"/>
      <c r="D18" s="38" t="e">
        <f>COUNTIF(#REF!,"Học lại")</f>
        <v>#REF!</v>
      </c>
      <c r="E18" s="24" t="s">
        <v>32</v>
      </c>
      <c r="F18" s="229" t="s">
        <v>49</v>
      </c>
      <c r="G18" s="229"/>
      <c r="H18" s="229"/>
      <c r="I18" s="229"/>
      <c r="J18" s="229"/>
      <c r="K18" s="229"/>
      <c r="L18" s="229"/>
      <c r="M18" s="229"/>
      <c r="N18" s="229"/>
      <c r="O18" s="229"/>
      <c r="P18" s="25">
        <f>COUNTIF($T$10:$T$80,"Vắng có phép")</f>
        <v>1</v>
      </c>
      <c r="Q18" s="25"/>
      <c r="R18" s="25"/>
      <c r="S18" s="26"/>
      <c r="T18" s="27" t="s">
        <v>32</v>
      </c>
      <c r="U18" s="26"/>
      <c r="V18" s="3"/>
    </row>
    <row r="19" spans="1:39" ht="3" hidden="1" customHeight="1">
      <c r="A19" s="2"/>
      <c r="B19" s="16"/>
      <c r="C19" s="17"/>
      <c r="D19" s="17"/>
      <c r="E19" s="18"/>
      <c r="F19" s="18"/>
      <c r="G19" s="18"/>
      <c r="H19" s="19"/>
      <c r="I19" s="20"/>
      <c r="J19" s="20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3"/>
    </row>
    <row r="20" spans="1:39" hidden="1">
      <c r="B20" s="52" t="s">
        <v>50</v>
      </c>
      <c r="C20" s="52"/>
      <c r="D20" s="53" t="e">
        <f>COUNTIF(#REF!,"Thi lại")</f>
        <v>#REF!</v>
      </c>
      <c r="E20" s="54" t="s">
        <v>32</v>
      </c>
      <c r="F20" s="3"/>
      <c r="G20" s="3"/>
      <c r="H20" s="3"/>
      <c r="I20" s="3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3"/>
    </row>
    <row r="21" spans="1:39" ht="24.75" hidden="1" customHeight="1">
      <c r="B21" s="52"/>
      <c r="C21" s="52"/>
      <c r="D21" s="53"/>
      <c r="E21" s="54"/>
      <c r="F21" s="3"/>
      <c r="G21" s="3"/>
      <c r="H21" s="3"/>
      <c r="I21" s="3"/>
      <c r="J21" s="252" t="s">
        <v>75</v>
      </c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3"/>
    </row>
    <row r="22" spans="1:39" ht="24.75" customHeight="1">
      <c r="B22" s="52"/>
      <c r="C22" s="52"/>
      <c r="D22" s="53"/>
      <c r="E22" s="54"/>
      <c r="F22" s="3"/>
      <c r="G22" s="3"/>
      <c r="H22" s="3"/>
      <c r="I22" s="265" t="s">
        <v>131</v>
      </c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</row>
    <row r="23" spans="1:39">
      <c r="A23" s="30"/>
      <c r="B23" s="244" t="s">
        <v>127</v>
      </c>
      <c r="C23" s="244"/>
      <c r="D23" s="244"/>
      <c r="E23" s="244"/>
      <c r="F23" s="244"/>
      <c r="G23" s="244"/>
      <c r="H23" s="244"/>
      <c r="I23" s="31"/>
      <c r="J23" s="253" t="s">
        <v>36</v>
      </c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3"/>
    </row>
    <row r="24" spans="1:39" ht="4.5" customHeight="1">
      <c r="A24" s="2"/>
      <c r="B24" s="16"/>
      <c r="C24" s="32"/>
      <c r="D24" s="32"/>
      <c r="E24" s="33"/>
      <c r="F24" s="33"/>
      <c r="G24" s="33"/>
      <c r="H24" s="34"/>
      <c r="I24" s="35"/>
      <c r="J24" s="3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>
      <c r="B25" s="244" t="s">
        <v>37</v>
      </c>
      <c r="C25" s="244"/>
      <c r="D25" s="245" t="s">
        <v>38</v>
      </c>
      <c r="E25" s="245"/>
      <c r="F25" s="245"/>
      <c r="G25" s="245"/>
      <c r="H25" s="245"/>
      <c r="I25" s="35"/>
      <c r="J25" s="35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3"/>
      <c r="W25" s="40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40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 ht="9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 ht="3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 ht="18" customHeight="1">
      <c r="A31" s="1"/>
      <c r="B31" s="255" t="s">
        <v>128</v>
      </c>
      <c r="C31" s="255"/>
      <c r="D31" s="255" t="s">
        <v>106</v>
      </c>
      <c r="E31" s="255"/>
      <c r="F31" s="255"/>
      <c r="G31" s="255"/>
      <c r="H31" s="255"/>
      <c r="I31" s="255"/>
      <c r="J31" s="255" t="s">
        <v>39</v>
      </c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149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t="4.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t="21.75" hidden="1" customHeight="1">
      <c r="A34" s="1"/>
      <c r="B34" s="244" t="s">
        <v>40</v>
      </c>
      <c r="C34" s="244"/>
      <c r="D34" s="244"/>
      <c r="E34" s="244"/>
      <c r="F34" s="244"/>
      <c r="G34" s="244"/>
      <c r="H34" s="244"/>
      <c r="I34" s="31"/>
      <c r="J34" s="253" t="s">
        <v>36</v>
      </c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3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s="2" customFormat="1" hidden="1">
      <c r="A35" s="1"/>
      <c r="B35" s="16"/>
      <c r="C35" s="32"/>
      <c r="D35" s="32"/>
      <c r="E35" s="33"/>
      <c r="F35" s="33"/>
      <c r="G35" s="33"/>
      <c r="H35" s="34"/>
      <c r="I35" s="35"/>
      <c r="J35" s="3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W35" s="40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s="2" customFormat="1" hidden="1">
      <c r="A36" s="1"/>
      <c r="B36" s="244" t="s">
        <v>37</v>
      </c>
      <c r="C36" s="244"/>
      <c r="D36" s="245" t="s">
        <v>38</v>
      </c>
      <c r="E36" s="245"/>
      <c r="F36" s="245"/>
      <c r="G36" s="245"/>
      <c r="H36" s="245"/>
      <c r="I36" s="35"/>
      <c r="J36" s="35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1"/>
      <c r="W36" s="40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W37" s="40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hidden="1"/>
    <row r="39" spans="1:39" hidden="1"/>
    <row r="40" spans="1:39" hidden="1"/>
    <row r="41" spans="1:39"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</row>
  </sheetData>
  <sheetProtection formatCells="0" formatColumns="0" formatRows="0" insertColumns="0" insertRows="0" insertHyperlinks="0" deleteColumns="0" deleteRows="0" sort="0" autoFilter="0" pivotTables="0"/>
  <mergeCells count="61">
    <mergeCell ref="I22:V22"/>
    <mergeCell ref="P8:P9"/>
    <mergeCell ref="Q8:Q10"/>
    <mergeCell ref="V8:V10"/>
    <mergeCell ref="R8:R9"/>
    <mergeCell ref="S8:S9"/>
    <mergeCell ref="T8:T10"/>
    <mergeCell ref="U8:U10"/>
    <mergeCell ref="B3:G3"/>
    <mergeCell ref="H3:V3"/>
    <mergeCell ref="B2:G2"/>
    <mergeCell ref="B6:C6"/>
    <mergeCell ref="H2:V2"/>
    <mergeCell ref="B10:G10"/>
    <mergeCell ref="B5:C5"/>
    <mergeCell ref="B8:B9"/>
    <mergeCell ref="C8:C9"/>
    <mergeCell ref="D8:E9"/>
    <mergeCell ref="F8:F9"/>
    <mergeCell ref="G8:G9"/>
    <mergeCell ref="D5:O5"/>
    <mergeCell ref="M8:M9"/>
    <mergeCell ref="N8:N9"/>
    <mergeCell ref="O8:O9"/>
    <mergeCell ref="AF5:AG7"/>
    <mergeCell ref="AH5:AI7"/>
    <mergeCell ref="AJ5:AK7"/>
    <mergeCell ref="AL5:AM7"/>
    <mergeCell ref="G6:O6"/>
    <mergeCell ref="P6:U6"/>
    <mergeCell ref="AB5:AE7"/>
    <mergeCell ref="P5:V5"/>
    <mergeCell ref="Y5:Y8"/>
    <mergeCell ref="Z5:Z8"/>
    <mergeCell ref="H8:H9"/>
    <mergeCell ref="I8:I9"/>
    <mergeCell ref="J8:J9"/>
    <mergeCell ref="K8:K9"/>
    <mergeCell ref="L8:L9"/>
    <mergeCell ref="AA5:AA8"/>
    <mergeCell ref="B36:C36"/>
    <mergeCell ref="D36:H36"/>
    <mergeCell ref="B41:C41"/>
    <mergeCell ref="D41:I41"/>
    <mergeCell ref="J41:U41"/>
    <mergeCell ref="H1:V1"/>
    <mergeCell ref="J34:U34"/>
    <mergeCell ref="B23:H23"/>
    <mergeCell ref="J23:U23"/>
    <mergeCell ref="B25:C25"/>
    <mergeCell ref="D25:H25"/>
    <mergeCell ref="B31:C31"/>
    <mergeCell ref="D31:I31"/>
    <mergeCell ref="J31:U31"/>
    <mergeCell ref="B34:H34"/>
    <mergeCell ref="B15:C15"/>
    <mergeCell ref="F16:O16"/>
    <mergeCell ref="F17:O17"/>
    <mergeCell ref="J20:U20"/>
    <mergeCell ref="J21:U21"/>
    <mergeCell ref="F18:O18"/>
  </mergeCells>
  <conditionalFormatting sqref="P11:P15 H11:N15">
    <cfRule type="cellIs" dxfId="47" priority="34" operator="greaterThan">
      <formula>10</formula>
    </cfRule>
  </conditionalFormatting>
  <conditionalFormatting sqref="O25:O1048576 O3:O5 O7:O21 O23">
    <cfRule type="duplicateValues" dxfId="46" priority="33"/>
  </conditionalFormatting>
  <conditionalFormatting sqref="C1:C1048576">
    <cfRule type="duplicateValues" dxfId="45" priority="32"/>
  </conditionalFormatting>
  <conditionalFormatting sqref="H11:K15">
    <cfRule type="cellIs" dxfId="44" priority="29" stopIfTrue="1" operator="greaterThan">
      <formula>10</formula>
    </cfRule>
    <cfRule type="cellIs" dxfId="43" priority="30" stopIfTrue="1" operator="greaterThan">
      <formula>10</formula>
    </cfRule>
    <cfRule type="cellIs" dxfId="42" priority="31" stopIfTrue="1" operator="greaterThan">
      <formula>10</formula>
    </cfRule>
  </conditionalFormatting>
  <conditionalFormatting sqref="O14">
    <cfRule type="duplicateValues" dxfId="41" priority="23"/>
  </conditionalFormatting>
  <conditionalFormatting sqref="C14">
    <cfRule type="duplicateValues" dxfId="40" priority="22"/>
  </conditionalFormatting>
  <conditionalFormatting sqref="O1:O21 O23:O1048576">
    <cfRule type="duplicateValues" dxfId="39" priority="20"/>
  </conditionalFormatting>
  <conditionalFormatting sqref="O3">
    <cfRule type="duplicateValues" dxfId="38" priority="14"/>
  </conditionalFormatting>
  <conditionalFormatting sqref="O2:O3">
    <cfRule type="duplicateValues" dxfId="37" priority="13"/>
  </conditionalFormatting>
  <conditionalFormatting sqref="C1">
    <cfRule type="duplicateValues" dxfId="36" priority="9"/>
  </conditionalFormatting>
  <conditionalFormatting sqref="O1">
    <cfRule type="duplicateValues" dxfId="35" priority="7"/>
  </conditionalFormatting>
  <conditionalFormatting sqref="C23">
    <cfRule type="duplicateValues" dxfId="34" priority="5"/>
  </conditionalFormatting>
  <conditionalFormatting sqref="C23">
    <cfRule type="duplicateValues" dxfId="33" priority="4"/>
  </conditionalFormatting>
  <conditionalFormatting sqref="O31">
    <cfRule type="duplicateValues" dxfId="32" priority="3"/>
  </conditionalFormatting>
  <conditionalFormatting sqref="C31">
    <cfRule type="duplicateValues" dxfId="31" priority="2"/>
  </conditionalFormatting>
  <conditionalFormatting sqref="O31">
    <cfRule type="duplicateValues" dxfId="30" priority="1"/>
  </conditionalFormatting>
  <conditionalFormatting sqref="C12:C15">
    <cfRule type="duplicateValues" dxfId="29" priority="55" stopIfTrue="1"/>
  </conditionalFormatting>
  <conditionalFormatting sqref="O13:O14">
    <cfRule type="duplicateValues" dxfId="28" priority="57"/>
  </conditionalFormatting>
  <conditionalFormatting sqref="C13:C14">
    <cfRule type="duplicateValues" dxfId="27" priority="59"/>
  </conditionalFormatting>
  <conditionalFormatting sqref="C11:C13">
    <cfRule type="duplicateValues" dxfId="26" priority="74"/>
  </conditionalFormatting>
  <dataValidations count="1">
    <dataValidation allowBlank="1" showInputMessage="1" showErrorMessage="1" errorTitle="Không xóa dữ liệu" error="Không xóa dữ liệu" prompt="Không xóa dữ liệu" sqref="D18 X11:X13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4" topLeftCell="A11" activePane="bottomLeft" state="frozen"/>
      <selection activeCell="W1" sqref="W1:AB1048576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3.25" style="1" customWidth="1"/>
    <col min="4" max="4" width="13.5" style="1" customWidth="1"/>
    <col min="5" max="5" width="7.5" style="1" customWidth="1"/>
    <col min="6" max="6" width="9.375" style="1" hidden="1" customWidth="1"/>
    <col min="7" max="7" width="13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.75" style="1" customWidth="1"/>
    <col min="21" max="21" width="5.75" style="1" customWidth="1"/>
    <col min="22" max="22" width="7.625" style="1" hidden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1:39" ht="18.75"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</row>
    <row r="2" spans="1:39" ht="27.75" customHeight="1">
      <c r="B2" s="260"/>
      <c r="C2" s="260"/>
      <c r="D2" s="260"/>
      <c r="E2" s="260"/>
      <c r="F2" s="260"/>
      <c r="G2" s="260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39" ht="25.5" customHeight="1">
      <c r="B3" s="262"/>
      <c r="C3" s="262"/>
      <c r="D3" s="262"/>
      <c r="E3" s="262"/>
      <c r="F3" s="262"/>
      <c r="G3" s="262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1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"/>
      <c r="W4" s="268"/>
      <c r="AF4" s="42"/>
      <c r="AJ4" s="42"/>
    </row>
    <row r="5" spans="1:39" ht="23.25" customHeight="1">
      <c r="B5" s="235"/>
      <c r="C5" s="235"/>
      <c r="D5" s="258"/>
      <c r="E5" s="258"/>
      <c r="F5" s="258"/>
      <c r="G5" s="258"/>
      <c r="H5" s="258"/>
      <c r="I5" s="258"/>
      <c r="J5" s="258"/>
      <c r="K5" s="258"/>
      <c r="L5" s="258"/>
      <c r="M5" s="259"/>
      <c r="N5" s="259"/>
      <c r="O5" s="259"/>
      <c r="P5" s="259"/>
      <c r="Q5" s="259"/>
      <c r="R5" s="259"/>
      <c r="S5" s="259"/>
      <c r="T5" s="259"/>
      <c r="U5" s="259"/>
      <c r="V5" s="259"/>
      <c r="X5" s="40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</row>
    <row r="6" spans="1:39" ht="17.25" customHeight="1">
      <c r="B6" s="234"/>
      <c r="C6" s="234"/>
      <c r="D6" s="55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1:39" ht="5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V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1:39" ht="44.25" customHeight="1">
      <c r="B8" s="236"/>
      <c r="C8" s="238"/>
      <c r="D8" s="240"/>
      <c r="E8" s="241"/>
      <c r="F8" s="236"/>
      <c r="G8" s="236"/>
      <c r="H8" s="231"/>
      <c r="I8" s="231"/>
      <c r="J8" s="231"/>
      <c r="K8" s="231"/>
      <c r="L8" s="230"/>
      <c r="M8" s="230"/>
      <c r="N8" s="230"/>
      <c r="O8" s="251"/>
      <c r="P8" s="230"/>
      <c r="Q8" s="236"/>
      <c r="R8" s="230"/>
      <c r="S8" s="236"/>
      <c r="T8" s="236"/>
      <c r="U8" s="257"/>
      <c r="V8" s="236"/>
      <c r="X8" s="40"/>
      <c r="Y8" s="233"/>
      <c r="Z8" s="233"/>
      <c r="AA8" s="23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4"/>
    </row>
    <row r="9" spans="1:39" ht="44.25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57"/>
      <c r="V9" s="246"/>
      <c r="W9" s="269"/>
      <c r="X9" s="40"/>
      <c r="Y9" s="45"/>
      <c r="Z9" s="46"/>
      <c r="AA9" s="47"/>
      <c r="AB9" s="41"/>
      <c r="AC9" s="41"/>
      <c r="AD9" s="41"/>
      <c r="AE9" s="48"/>
      <c r="AF9" s="41"/>
      <c r="AG9" s="49"/>
      <c r="AH9" s="50"/>
      <c r="AI9" s="49"/>
      <c r="AJ9" s="50"/>
      <c r="AK9" s="49"/>
      <c r="AL9" s="41"/>
      <c r="AM9" s="48"/>
    </row>
    <row r="10" spans="1:39" ht="14.25" customHeight="1">
      <c r="B10" s="247"/>
      <c r="C10" s="248"/>
      <c r="D10" s="248"/>
      <c r="E10" s="248"/>
      <c r="F10" s="248"/>
      <c r="G10" s="249"/>
      <c r="H10" s="10"/>
      <c r="I10" s="10"/>
      <c r="J10" s="11"/>
      <c r="K10" s="10"/>
      <c r="L10" s="12"/>
      <c r="M10" s="13"/>
      <c r="N10" s="13"/>
      <c r="O10" s="14"/>
      <c r="P10" s="37"/>
      <c r="Q10" s="237"/>
      <c r="R10" s="15"/>
      <c r="S10" s="15"/>
      <c r="T10" s="237"/>
      <c r="U10" s="115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 s="64" customFormat="1" ht="23.25" customHeight="1">
      <c r="B11" s="83"/>
      <c r="C11" s="89"/>
      <c r="D11" s="90"/>
      <c r="E11" s="91"/>
      <c r="F11" s="92"/>
      <c r="G11" s="92"/>
      <c r="H11" s="84"/>
      <c r="I11" s="84"/>
      <c r="J11" s="84"/>
      <c r="K11" s="84"/>
      <c r="L11" s="56"/>
      <c r="M11" s="56"/>
      <c r="N11" s="56"/>
      <c r="O11" s="57"/>
      <c r="P11" s="58"/>
      <c r="Q11" s="59"/>
      <c r="R11" s="60"/>
      <c r="S11" s="60"/>
      <c r="T11" s="61"/>
      <c r="U11" s="112"/>
      <c r="V11" s="62"/>
      <c r="W11" s="270"/>
      <c r="X11" s="271"/>
      <c r="Y11" s="51"/>
      <c r="Z11" s="51"/>
      <c r="AA11" s="51"/>
      <c r="AB11" s="51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1:39" s="64" customFormat="1" ht="23.25" customHeight="1">
      <c r="B12" s="116"/>
      <c r="C12" s="78"/>
      <c r="D12" s="79"/>
      <c r="E12" s="80"/>
      <c r="F12" s="81"/>
      <c r="G12" s="81"/>
      <c r="H12" s="82"/>
      <c r="I12" s="82"/>
      <c r="J12" s="82"/>
      <c r="K12" s="65"/>
      <c r="L12" s="65"/>
      <c r="M12" s="65"/>
      <c r="N12" s="65"/>
      <c r="O12" s="66"/>
      <c r="P12" s="67"/>
      <c r="Q12" s="68"/>
      <c r="R12" s="69"/>
      <c r="S12" s="70"/>
      <c r="T12" s="71"/>
      <c r="U12" s="113"/>
      <c r="V12" s="72"/>
      <c r="W12" s="270"/>
      <c r="X12" s="271"/>
      <c r="Y12" s="51"/>
      <c r="Z12" s="51"/>
      <c r="AA12" s="51"/>
      <c r="AB12" s="43"/>
      <c r="AC12" s="73"/>
      <c r="AD12" s="73"/>
      <c r="AE12" s="73"/>
      <c r="AF12" s="74"/>
      <c r="AG12" s="73"/>
      <c r="AH12" s="73"/>
      <c r="AI12" s="73"/>
      <c r="AJ12" s="73"/>
      <c r="AK12" s="73"/>
      <c r="AL12" s="73"/>
      <c r="AM12" s="75"/>
    </row>
    <row r="13" spans="1:39" s="64" customFormat="1" ht="23.25" customHeight="1">
      <c r="B13" s="116"/>
      <c r="C13" s="78"/>
      <c r="D13" s="79"/>
      <c r="E13" s="80"/>
      <c r="F13" s="81"/>
      <c r="G13" s="81"/>
      <c r="H13" s="82"/>
      <c r="I13" s="82"/>
      <c r="J13" s="82"/>
      <c r="K13" s="65"/>
      <c r="L13" s="71"/>
      <c r="M13" s="76"/>
      <c r="N13" s="76"/>
      <c r="O13" s="66"/>
      <c r="P13" s="67"/>
      <c r="Q13" s="68"/>
      <c r="R13" s="69"/>
      <c r="S13" s="70"/>
      <c r="T13" s="71"/>
      <c r="U13" s="113"/>
      <c r="V13" s="72"/>
      <c r="W13" s="270"/>
      <c r="X13" s="271"/>
      <c r="Y13" s="40"/>
      <c r="Z13" s="40"/>
      <c r="AA13" s="40"/>
      <c r="AB13" s="40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</row>
    <row r="14" spans="1:39" s="64" customFormat="1" ht="23.25" customHeight="1">
      <c r="B14" s="116"/>
      <c r="C14" s="93"/>
      <c r="D14" s="94"/>
      <c r="E14" s="95"/>
      <c r="F14" s="96"/>
      <c r="G14" s="96"/>
      <c r="H14" s="82"/>
      <c r="I14" s="82"/>
      <c r="J14" s="82"/>
      <c r="K14" s="82"/>
      <c r="L14" s="65"/>
      <c r="M14" s="65"/>
      <c r="N14" s="65"/>
      <c r="O14" s="66"/>
      <c r="P14" s="97"/>
      <c r="Q14" s="68"/>
      <c r="R14" s="69"/>
      <c r="S14" s="69"/>
      <c r="T14" s="71"/>
      <c r="U14" s="113"/>
      <c r="V14" s="62"/>
      <c r="W14" s="270"/>
      <c r="X14" s="271"/>
      <c r="Y14" s="51"/>
      <c r="Z14" s="51"/>
      <c r="AA14" s="51"/>
      <c r="AB14" s="51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1:39" s="64" customFormat="1" ht="23.25" customHeight="1">
      <c r="B15" s="98"/>
      <c r="C15" s="99"/>
      <c r="D15" s="100"/>
      <c r="E15" s="101"/>
      <c r="F15" s="102"/>
      <c r="G15" s="102"/>
      <c r="H15" s="103"/>
      <c r="I15" s="104"/>
      <c r="J15" s="104"/>
      <c r="K15" s="105"/>
      <c r="L15" s="105"/>
      <c r="M15" s="105"/>
      <c r="N15" s="105"/>
      <c r="O15" s="106"/>
      <c r="P15" s="107"/>
      <c r="Q15" s="108"/>
      <c r="R15" s="109"/>
      <c r="S15" s="110"/>
      <c r="T15" s="111"/>
      <c r="U15" s="114"/>
      <c r="V15" s="72"/>
      <c r="W15" s="270"/>
      <c r="X15" s="271"/>
      <c r="Y15" s="40"/>
      <c r="Z15" s="40"/>
      <c r="AA15" s="40"/>
      <c r="AB15" s="40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</row>
    <row r="16" spans="1:39" ht="17.25" customHeight="1">
      <c r="A16" s="2"/>
      <c r="B16" s="16"/>
      <c r="C16" s="17"/>
      <c r="D16" s="17"/>
      <c r="E16" s="18"/>
      <c r="F16" s="18"/>
      <c r="G16" s="18"/>
      <c r="H16" s="19"/>
      <c r="I16" s="20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3"/>
      <c r="V16" s="21"/>
    </row>
    <row r="17" spans="1:39" ht="16.5" hidden="1">
      <c r="A17" s="2"/>
      <c r="B17" s="250"/>
      <c r="C17" s="250"/>
      <c r="D17" s="17"/>
      <c r="E17" s="18"/>
      <c r="F17" s="18"/>
      <c r="G17" s="18"/>
      <c r="H17" s="19"/>
      <c r="I17" s="20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3"/>
      <c r="V17" s="21"/>
    </row>
    <row r="18" spans="1:39" ht="16.5" hidden="1" customHeight="1">
      <c r="A18" s="2"/>
      <c r="B18" s="22"/>
      <c r="C18" s="22"/>
      <c r="D18" s="23"/>
      <c r="E18" s="24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5"/>
      <c r="Q18" s="25"/>
      <c r="R18" s="25"/>
      <c r="S18" s="26"/>
      <c r="T18" s="27"/>
      <c r="U18" s="3"/>
      <c r="V18" s="26"/>
    </row>
    <row r="19" spans="1:39" ht="16.5" hidden="1" customHeight="1">
      <c r="A19" s="2"/>
      <c r="B19" s="22"/>
      <c r="C19" s="22"/>
      <c r="D19" s="23"/>
      <c r="E19" s="24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8"/>
      <c r="Q19" s="28"/>
      <c r="R19" s="28"/>
      <c r="S19" s="29"/>
      <c r="T19" s="27"/>
      <c r="U19" s="3"/>
      <c r="V19" s="29"/>
    </row>
    <row r="20" spans="1:39" ht="16.5" hidden="1" customHeight="1">
      <c r="A20" s="2"/>
      <c r="B20" s="22"/>
      <c r="C20" s="22"/>
      <c r="D20" s="38"/>
      <c r="E20" s="24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5"/>
      <c r="Q20" s="25"/>
      <c r="R20" s="25"/>
      <c r="S20" s="26"/>
      <c r="T20" s="27"/>
      <c r="U20" s="3"/>
      <c r="V20" s="26"/>
    </row>
    <row r="21" spans="1:39" ht="3" hidden="1" customHeight="1">
      <c r="A21" s="2"/>
      <c r="B21" s="16"/>
      <c r="C21" s="17"/>
      <c r="D21" s="17"/>
      <c r="E21" s="18"/>
      <c r="F21" s="18"/>
      <c r="G21" s="18"/>
      <c r="H21" s="19"/>
      <c r="I21" s="20"/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3"/>
      <c r="V21" s="21"/>
    </row>
    <row r="22" spans="1:39" hidden="1">
      <c r="B22" s="52"/>
      <c r="C22" s="52"/>
      <c r="D22" s="53"/>
      <c r="E22" s="54"/>
      <c r="F22" s="3"/>
      <c r="G22" s="3"/>
      <c r="H22" s="3"/>
      <c r="I22" s="3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</row>
    <row r="23" spans="1:39" ht="24.75" hidden="1" customHeight="1">
      <c r="B23" s="52"/>
      <c r="C23" s="52"/>
      <c r="D23" s="53"/>
      <c r="E23" s="54"/>
      <c r="F23" s="3"/>
      <c r="G23" s="3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</row>
    <row r="24" spans="1:39">
      <c r="A24" s="30"/>
      <c r="B24" s="244"/>
      <c r="C24" s="244"/>
      <c r="D24" s="244"/>
      <c r="E24" s="244"/>
      <c r="F24" s="244"/>
      <c r="G24" s="244"/>
      <c r="H24" s="244"/>
      <c r="I24" s="31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39" ht="4.5" customHeight="1">
      <c r="A25" s="2"/>
      <c r="B25" s="16"/>
      <c r="C25" s="32"/>
      <c r="D25" s="32"/>
      <c r="E25" s="33"/>
      <c r="F25" s="33"/>
      <c r="G25" s="33"/>
      <c r="H25" s="34"/>
      <c r="I25" s="35"/>
      <c r="J25" s="3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244"/>
      <c r="C26" s="244"/>
      <c r="D26" s="245"/>
      <c r="E26" s="245"/>
      <c r="F26" s="245"/>
      <c r="G26" s="245"/>
      <c r="H26" s="245"/>
      <c r="I26" s="35"/>
      <c r="J26" s="35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3"/>
      <c r="V26" s="21"/>
      <c r="W26" s="40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 ht="9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 ht="3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t="18" customHeight="1">
      <c r="A32" s="1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t="36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s="2" customFormat="1" ht="21.75" hidden="1" customHeight="1">
      <c r="A35" s="1"/>
      <c r="B35" s="244"/>
      <c r="C35" s="244"/>
      <c r="D35" s="244"/>
      <c r="E35" s="244"/>
      <c r="F35" s="244"/>
      <c r="G35" s="244"/>
      <c r="H35" s="244"/>
      <c r="I35" s="31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40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s="2" customFormat="1" hidden="1">
      <c r="A36" s="1"/>
      <c r="B36" s="16"/>
      <c r="C36" s="32"/>
      <c r="D36" s="32"/>
      <c r="E36" s="33"/>
      <c r="F36" s="33"/>
      <c r="G36" s="33"/>
      <c r="H36" s="34"/>
      <c r="I36" s="35"/>
      <c r="J36" s="35"/>
      <c r="K36" s="3"/>
      <c r="L36" s="3"/>
      <c r="M36" s="3"/>
      <c r="N36" s="3"/>
      <c r="O36" s="3"/>
      <c r="P36" s="3"/>
      <c r="Q36" s="3"/>
      <c r="R36" s="3"/>
      <c r="S36" s="3"/>
      <c r="T36" s="3"/>
      <c r="U36" s="1"/>
      <c r="V36" s="3"/>
      <c r="W36" s="40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s="2" customFormat="1" hidden="1">
      <c r="A37" s="1"/>
      <c r="B37" s="244"/>
      <c r="C37" s="244"/>
      <c r="D37" s="245"/>
      <c r="E37" s="245"/>
      <c r="F37" s="245"/>
      <c r="G37" s="245"/>
      <c r="H37" s="245"/>
      <c r="I37" s="35"/>
      <c r="J37" s="35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1"/>
      <c r="V37" s="21"/>
      <c r="W37" s="40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"/>
      <c r="V38" s="3"/>
      <c r="W38" s="40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</row>
    <row r="39" spans="1:39" hidden="1"/>
    <row r="40" spans="1:39" hidden="1"/>
    <row r="41" spans="1:39" hidden="1"/>
    <row r="42" spans="1:39" hidden="1"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</row>
    <row r="43" spans="1:39" hidden="1"/>
    <row r="44" spans="1:39" hidden="1"/>
    <row r="45" spans="1:39" hidden="1"/>
    <row r="46" spans="1:39" hidden="1"/>
  </sheetData>
  <sheetProtection formatCells="0" formatColumns="0" formatRows="0" insertColumns="0" insertRows="0" insertHyperlinks="0" deleteColumns="0" deleteRows="0" sort="0" autoFilter="0" pivotTables="0"/>
  <mergeCells count="60">
    <mergeCell ref="B37:C37"/>
    <mergeCell ref="D37:H37"/>
    <mergeCell ref="B42:C42"/>
    <mergeCell ref="D42:I42"/>
    <mergeCell ref="J42:V42"/>
    <mergeCell ref="B35:H35"/>
    <mergeCell ref="J35:V35"/>
    <mergeCell ref="F19:O19"/>
    <mergeCell ref="F20:O20"/>
    <mergeCell ref="J22:V22"/>
    <mergeCell ref="H23:V23"/>
    <mergeCell ref="B24:H24"/>
    <mergeCell ref="J24:V24"/>
    <mergeCell ref="B26:C26"/>
    <mergeCell ref="D26:H26"/>
    <mergeCell ref="B32:C32"/>
    <mergeCell ref="D32:I32"/>
    <mergeCell ref="J32:V32"/>
    <mergeCell ref="V8:V10"/>
    <mergeCell ref="B10:G10"/>
    <mergeCell ref="B17:C17"/>
    <mergeCell ref="R8:R9"/>
    <mergeCell ref="S8:S9"/>
    <mergeCell ref="B8:B9"/>
    <mergeCell ref="C8:C9"/>
    <mergeCell ref="D8:E9"/>
    <mergeCell ref="F18:O18"/>
    <mergeCell ref="N8:N9"/>
    <mergeCell ref="O8:O9"/>
    <mergeCell ref="P8:P9"/>
    <mergeCell ref="Q8:Q10"/>
    <mergeCell ref="H8:H9"/>
    <mergeCell ref="I8:I9"/>
    <mergeCell ref="J8:J9"/>
    <mergeCell ref="K8:K9"/>
    <mergeCell ref="L8:L9"/>
    <mergeCell ref="M8:M9"/>
    <mergeCell ref="F8:F9"/>
    <mergeCell ref="G8:G9"/>
    <mergeCell ref="AJ5:AK7"/>
    <mergeCell ref="AL5:AM7"/>
    <mergeCell ref="B6:C6"/>
    <mergeCell ref="G6:O6"/>
    <mergeCell ref="P6:V6"/>
    <mergeCell ref="Y5:Y8"/>
    <mergeCell ref="Z5:Z8"/>
    <mergeCell ref="AA5:AA8"/>
    <mergeCell ref="AB5:AE7"/>
    <mergeCell ref="AF5:AG7"/>
    <mergeCell ref="AH5:AI7"/>
    <mergeCell ref="B5:C5"/>
    <mergeCell ref="D5:L5"/>
    <mergeCell ref="M5:V5"/>
    <mergeCell ref="T8:T10"/>
    <mergeCell ref="U8:U9"/>
    <mergeCell ref="H1:U1"/>
    <mergeCell ref="B2:G2"/>
    <mergeCell ref="H2:V2"/>
    <mergeCell ref="B3:G3"/>
    <mergeCell ref="H3:V3"/>
  </mergeCells>
  <conditionalFormatting sqref="P11:P15 H11:N15">
    <cfRule type="cellIs" dxfId="25" priority="13" operator="greaterThan">
      <formula>10</formula>
    </cfRule>
  </conditionalFormatting>
  <conditionalFormatting sqref="O24:O1048576 O2:O4 O6:O22">
    <cfRule type="duplicateValues" dxfId="24" priority="12"/>
  </conditionalFormatting>
  <conditionalFormatting sqref="C1:C1048576">
    <cfRule type="duplicateValues" dxfId="23" priority="11"/>
  </conditionalFormatting>
  <conditionalFormatting sqref="H11:K15">
    <cfRule type="cellIs" dxfId="22" priority="8" stopIfTrue="1" operator="greaterThan">
      <formula>10</formula>
    </cfRule>
    <cfRule type="cellIs" dxfId="21" priority="9" stopIfTrue="1" operator="greaterThan">
      <formula>10</formula>
    </cfRule>
    <cfRule type="cellIs" dxfId="20" priority="10" stopIfTrue="1" operator="greaterThan">
      <formula>10</formula>
    </cfRule>
  </conditionalFormatting>
  <conditionalFormatting sqref="C11:C15">
    <cfRule type="duplicateValues" dxfId="19" priority="7" stopIfTrue="1"/>
  </conditionalFormatting>
  <conditionalFormatting sqref="O12:O14">
    <cfRule type="duplicateValues" dxfId="18" priority="6"/>
  </conditionalFormatting>
  <conditionalFormatting sqref="C12:C14">
    <cfRule type="duplicateValues" dxfId="17" priority="5"/>
  </conditionalFormatting>
  <conditionalFormatting sqref="O13:O14">
    <cfRule type="duplicateValues" dxfId="16" priority="4"/>
  </conditionalFormatting>
  <conditionalFormatting sqref="C13:C14">
    <cfRule type="duplicateValues" dxfId="15" priority="3"/>
  </conditionalFormatting>
  <conditionalFormatting sqref="O14">
    <cfRule type="duplicateValues" dxfId="14" priority="2"/>
  </conditionalFormatting>
  <conditionalFormatting sqref="C14">
    <cfRule type="duplicateValues" dxfId="13" priority="1"/>
  </conditionalFormatting>
  <dataValidations count="1">
    <dataValidation allowBlank="1" showInputMessage="1" showErrorMessage="1" errorTitle="Không xóa dữ liệu" error="Không xóa dữ liệu" prompt="Không xóa dữ liệu" sqref="Y3:AM9 D20 X11:X1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4" topLeftCell="A5" activePane="bottomLeft" state="frozen"/>
      <selection activeCell="W1" sqref="W1:AB1048576"/>
      <selection pane="bottomLeft" activeCell="W1" sqref="W1:AB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3.25" style="1" customWidth="1"/>
    <col min="4" max="4" width="13.5" style="1" customWidth="1"/>
    <col min="5" max="5" width="7.5" style="1" customWidth="1"/>
    <col min="6" max="6" width="9.375" style="1" hidden="1" customWidth="1"/>
    <col min="7" max="7" width="13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0.75" style="1" customWidth="1"/>
    <col min="21" max="21" width="5.75" style="1" customWidth="1"/>
    <col min="22" max="22" width="7.625" style="1" hidden="1" customWidth="1"/>
    <col min="23" max="23" width="6.5" style="40" customWidth="1"/>
    <col min="24" max="24" width="9" style="39"/>
    <col min="25" max="25" width="9.125" style="39" bestFit="1" customWidth="1"/>
    <col min="26" max="26" width="9" style="39"/>
    <col min="27" max="27" width="10.375" style="39" bestFit="1" customWidth="1"/>
    <col min="28" max="28" width="9.125" style="39" bestFit="1" customWidth="1"/>
    <col min="29" max="39" width="9" style="39"/>
    <col min="40" max="16384" width="9" style="1"/>
  </cols>
  <sheetData>
    <row r="1" spans="1:39" ht="18.75"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</row>
    <row r="2" spans="1:39" ht="27.75" customHeight="1">
      <c r="B2" s="260"/>
      <c r="C2" s="260"/>
      <c r="D2" s="260"/>
      <c r="E2" s="260"/>
      <c r="F2" s="260"/>
      <c r="G2" s="260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39" ht="25.5" customHeight="1">
      <c r="B3" s="262"/>
      <c r="C3" s="262"/>
      <c r="D3" s="262"/>
      <c r="E3" s="262"/>
      <c r="F3" s="262"/>
      <c r="G3" s="262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8"/>
      <c r="AE3" s="40"/>
      <c r="AF3" s="41"/>
      <c r="AG3" s="40"/>
      <c r="AH3" s="40"/>
      <c r="AI3" s="40"/>
      <c r="AJ3" s="41"/>
      <c r="AK3" s="40"/>
    </row>
    <row r="4" spans="1:39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"/>
      <c r="W4" s="268"/>
      <c r="AF4" s="42"/>
      <c r="AJ4" s="42"/>
    </row>
    <row r="5" spans="1:39" ht="23.25" customHeight="1">
      <c r="B5" s="235"/>
      <c r="C5" s="235"/>
      <c r="D5" s="258"/>
      <c r="E5" s="258"/>
      <c r="F5" s="258"/>
      <c r="G5" s="258"/>
      <c r="H5" s="258"/>
      <c r="I5" s="258"/>
      <c r="J5" s="258"/>
      <c r="K5" s="258"/>
      <c r="L5" s="258"/>
      <c r="M5" s="259"/>
      <c r="N5" s="259"/>
      <c r="O5" s="259"/>
      <c r="P5" s="259"/>
      <c r="Q5" s="259"/>
      <c r="R5" s="259"/>
      <c r="S5" s="259"/>
      <c r="T5" s="259"/>
      <c r="U5" s="259"/>
      <c r="V5" s="259"/>
      <c r="X5" s="40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</row>
    <row r="6" spans="1:39" ht="17.25" customHeight="1">
      <c r="B6" s="234"/>
      <c r="C6" s="234"/>
      <c r="D6" s="55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X6" s="40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</row>
    <row r="7" spans="1:39" ht="5.2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36"/>
      <c r="Q7" s="3"/>
      <c r="R7" s="3"/>
      <c r="S7" s="3"/>
      <c r="T7" s="3"/>
      <c r="V7" s="3"/>
      <c r="X7" s="40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</row>
    <row r="8" spans="1:39" ht="44.25" customHeight="1">
      <c r="B8" s="236"/>
      <c r="C8" s="238"/>
      <c r="D8" s="240"/>
      <c r="E8" s="241"/>
      <c r="F8" s="236"/>
      <c r="G8" s="236"/>
      <c r="H8" s="231"/>
      <c r="I8" s="231"/>
      <c r="J8" s="231"/>
      <c r="K8" s="231"/>
      <c r="L8" s="230"/>
      <c r="M8" s="230"/>
      <c r="N8" s="230"/>
      <c r="O8" s="251"/>
      <c r="P8" s="230"/>
      <c r="Q8" s="236"/>
      <c r="R8" s="230"/>
      <c r="S8" s="236"/>
      <c r="T8" s="236"/>
      <c r="U8" s="257"/>
      <c r="V8" s="236"/>
      <c r="X8" s="40"/>
      <c r="Y8" s="233"/>
      <c r="Z8" s="233"/>
      <c r="AA8" s="23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4"/>
    </row>
    <row r="9" spans="1:39" ht="44.25" customHeight="1">
      <c r="B9" s="237"/>
      <c r="C9" s="239"/>
      <c r="D9" s="242"/>
      <c r="E9" s="243"/>
      <c r="F9" s="237"/>
      <c r="G9" s="237"/>
      <c r="H9" s="231"/>
      <c r="I9" s="231"/>
      <c r="J9" s="231"/>
      <c r="K9" s="231"/>
      <c r="L9" s="230"/>
      <c r="M9" s="230"/>
      <c r="N9" s="230"/>
      <c r="O9" s="251"/>
      <c r="P9" s="230"/>
      <c r="Q9" s="246"/>
      <c r="R9" s="230"/>
      <c r="S9" s="237"/>
      <c r="T9" s="246"/>
      <c r="U9" s="257"/>
      <c r="V9" s="246"/>
      <c r="W9" s="269"/>
      <c r="X9" s="40"/>
      <c r="Y9" s="45"/>
      <c r="Z9" s="46"/>
      <c r="AA9" s="47"/>
      <c r="AB9" s="41"/>
      <c r="AC9" s="41"/>
      <c r="AD9" s="41"/>
      <c r="AE9" s="48"/>
      <c r="AF9" s="41"/>
      <c r="AG9" s="49"/>
      <c r="AH9" s="50"/>
      <c r="AI9" s="49"/>
      <c r="AJ9" s="50"/>
      <c r="AK9" s="49"/>
      <c r="AL9" s="41"/>
      <c r="AM9" s="48"/>
    </row>
    <row r="10" spans="1:39" ht="14.25" customHeight="1">
      <c r="B10" s="247"/>
      <c r="C10" s="248"/>
      <c r="D10" s="248"/>
      <c r="E10" s="248"/>
      <c r="F10" s="248"/>
      <c r="G10" s="249"/>
      <c r="H10" s="10"/>
      <c r="I10" s="10"/>
      <c r="J10" s="11"/>
      <c r="K10" s="10"/>
      <c r="L10" s="12"/>
      <c r="M10" s="13"/>
      <c r="N10" s="13"/>
      <c r="O10" s="14"/>
      <c r="P10" s="37"/>
      <c r="Q10" s="237"/>
      <c r="R10" s="15"/>
      <c r="S10" s="15"/>
      <c r="T10" s="237"/>
      <c r="U10" s="115"/>
      <c r="V10" s="237"/>
      <c r="X10" s="4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39" s="64" customFormat="1" ht="23.25" customHeight="1">
      <c r="B11" s="83"/>
      <c r="C11" s="89"/>
      <c r="D11" s="90"/>
      <c r="E11" s="91"/>
      <c r="F11" s="92"/>
      <c r="G11" s="92"/>
      <c r="H11" s="84"/>
      <c r="I11" s="84"/>
      <c r="J11" s="84"/>
      <c r="K11" s="84"/>
      <c r="L11" s="56"/>
      <c r="M11" s="56"/>
      <c r="N11" s="56"/>
      <c r="O11" s="57"/>
      <c r="P11" s="58"/>
      <c r="Q11" s="59"/>
      <c r="R11" s="60"/>
      <c r="S11" s="60"/>
      <c r="T11" s="61"/>
      <c r="U11" s="112"/>
      <c r="V11" s="62"/>
      <c r="W11" s="270"/>
      <c r="X11" s="271"/>
      <c r="Y11" s="51"/>
      <c r="Z11" s="51"/>
      <c r="AA11" s="51"/>
      <c r="AB11" s="51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1:39" s="64" customFormat="1" ht="23.25" customHeight="1">
      <c r="B12" s="116"/>
      <c r="C12" s="78"/>
      <c r="D12" s="79"/>
      <c r="E12" s="80"/>
      <c r="F12" s="81"/>
      <c r="G12" s="81"/>
      <c r="H12" s="82"/>
      <c r="I12" s="82"/>
      <c r="J12" s="82"/>
      <c r="K12" s="65"/>
      <c r="L12" s="65"/>
      <c r="M12" s="65"/>
      <c r="N12" s="65"/>
      <c r="O12" s="66"/>
      <c r="P12" s="67"/>
      <c r="Q12" s="68"/>
      <c r="R12" s="69"/>
      <c r="S12" s="70"/>
      <c r="T12" s="71"/>
      <c r="U12" s="113"/>
      <c r="V12" s="72"/>
      <c r="W12" s="270"/>
      <c r="X12" s="271"/>
      <c r="Y12" s="51"/>
      <c r="Z12" s="51"/>
      <c r="AA12" s="51"/>
      <c r="AB12" s="43"/>
      <c r="AC12" s="73"/>
      <c r="AD12" s="73"/>
      <c r="AE12" s="73"/>
      <c r="AF12" s="74"/>
      <c r="AG12" s="73"/>
      <c r="AH12" s="73"/>
      <c r="AI12" s="73"/>
      <c r="AJ12" s="73"/>
      <c r="AK12" s="73"/>
      <c r="AL12" s="73"/>
      <c r="AM12" s="75"/>
    </row>
    <row r="13" spans="1:39" s="64" customFormat="1" ht="23.25" customHeight="1">
      <c r="B13" s="116"/>
      <c r="C13" s="78"/>
      <c r="D13" s="79"/>
      <c r="E13" s="80"/>
      <c r="F13" s="81"/>
      <c r="G13" s="81"/>
      <c r="H13" s="82"/>
      <c r="I13" s="82"/>
      <c r="J13" s="82"/>
      <c r="K13" s="65"/>
      <c r="L13" s="71"/>
      <c r="M13" s="76"/>
      <c r="N13" s="76"/>
      <c r="O13" s="66"/>
      <c r="P13" s="67"/>
      <c r="Q13" s="68"/>
      <c r="R13" s="69"/>
      <c r="S13" s="70"/>
      <c r="T13" s="71"/>
      <c r="U13" s="113"/>
      <c r="V13" s="72"/>
      <c r="W13" s="270"/>
      <c r="X13" s="271"/>
      <c r="Y13" s="40"/>
      <c r="Z13" s="40"/>
      <c r="AA13" s="40"/>
      <c r="AB13" s="40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</row>
    <row r="14" spans="1:39" s="64" customFormat="1" ht="23.25" customHeight="1">
      <c r="B14" s="116"/>
      <c r="C14" s="93"/>
      <c r="D14" s="94"/>
      <c r="E14" s="95"/>
      <c r="F14" s="96"/>
      <c r="G14" s="96"/>
      <c r="H14" s="82"/>
      <c r="I14" s="82"/>
      <c r="J14" s="82"/>
      <c r="K14" s="82"/>
      <c r="L14" s="65"/>
      <c r="M14" s="65"/>
      <c r="N14" s="65"/>
      <c r="O14" s="66"/>
      <c r="P14" s="97"/>
      <c r="Q14" s="68"/>
      <c r="R14" s="69"/>
      <c r="S14" s="69"/>
      <c r="T14" s="71"/>
      <c r="U14" s="113"/>
      <c r="V14" s="62"/>
      <c r="W14" s="270"/>
      <c r="X14" s="271"/>
      <c r="Y14" s="51"/>
      <c r="Z14" s="51"/>
      <c r="AA14" s="51"/>
      <c r="AB14" s="51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1:39" s="64" customFormat="1" ht="23.25" customHeight="1">
      <c r="B15" s="98"/>
      <c r="C15" s="99"/>
      <c r="D15" s="100"/>
      <c r="E15" s="101"/>
      <c r="F15" s="102"/>
      <c r="G15" s="102"/>
      <c r="H15" s="103"/>
      <c r="I15" s="104"/>
      <c r="J15" s="104"/>
      <c r="K15" s="105"/>
      <c r="L15" s="105"/>
      <c r="M15" s="105"/>
      <c r="N15" s="105"/>
      <c r="O15" s="106"/>
      <c r="P15" s="107"/>
      <c r="Q15" s="108"/>
      <c r="R15" s="109"/>
      <c r="S15" s="110"/>
      <c r="T15" s="111"/>
      <c r="U15" s="114"/>
      <c r="V15" s="72"/>
      <c r="W15" s="270"/>
      <c r="X15" s="271"/>
      <c r="Y15" s="40"/>
      <c r="Z15" s="40"/>
      <c r="AA15" s="40"/>
      <c r="AB15" s="40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</row>
    <row r="16" spans="1:39" ht="17.25" customHeight="1">
      <c r="A16" s="2"/>
      <c r="B16" s="16"/>
      <c r="C16" s="17"/>
      <c r="D16" s="17"/>
      <c r="E16" s="18"/>
      <c r="F16" s="18"/>
      <c r="G16" s="18"/>
      <c r="H16" s="19"/>
      <c r="I16" s="20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3"/>
      <c r="V16" s="21"/>
    </row>
    <row r="17" spans="1:39" ht="16.5" hidden="1">
      <c r="A17" s="2"/>
      <c r="B17" s="250"/>
      <c r="C17" s="250"/>
      <c r="D17" s="17"/>
      <c r="E17" s="18"/>
      <c r="F17" s="18"/>
      <c r="G17" s="18"/>
      <c r="H17" s="19"/>
      <c r="I17" s="20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3"/>
      <c r="V17" s="21"/>
    </row>
    <row r="18" spans="1:39" ht="16.5" hidden="1" customHeight="1">
      <c r="A18" s="2"/>
      <c r="B18" s="22"/>
      <c r="C18" s="22"/>
      <c r="D18" s="23"/>
      <c r="E18" s="24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5"/>
      <c r="Q18" s="25"/>
      <c r="R18" s="25"/>
      <c r="S18" s="26"/>
      <c r="T18" s="27"/>
      <c r="U18" s="3"/>
      <c r="V18" s="26"/>
    </row>
    <row r="19" spans="1:39" ht="16.5" hidden="1" customHeight="1">
      <c r="A19" s="2"/>
      <c r="B19" s="22"/>
      <c r="C19" s="22"/>
      <c r="D19" s="23"/>
      <c r="E19" s="24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8"/>
      <c r="Q19" s="28"/>
      <c r="R19" s="28"/>
      <c r="S19" s="29"/>
      <c r="T19" s="27"/>
      <c r="U19" s="3"/>
      <c r="V19" s="29"/>
    </row>
    <row r="20" spans="1:39" ht="16.5" hidden="1" customHeight="1">
      <c r="A20" s="2"/>
      <c r="B20" s="22"/>
      <c r="C20" s="22"/>
      <c r="D20" s="38"/>
      <c r="E20" s="24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5"/>
      <c r="Q20" s="25"/>
      <c r="R20" s="25"/>
      <c r="S20" s="26"/>
      <c r="T20" s="27"/>
      <c r="U20" s="3"/>
      <c r="V20" s="26"/>
    </row>
    <row r="21" spans="1:39" ht="3" hidden="1" customHeight="1">
      <c r="A21" s="2"/>
      <c r="B21" s="16"/>
      <c r="C21" s="17"/>
      <c r="D21" s="17"/>
      <c r="E21" s="18"/>
      <c r="F21" s="18"/>
      <c r="G21" s="18"/>
      <c r="H21" s="19"/>
      <c r="I21" s="20"/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3"/>
      <c r="V21" s="21"/>
    </row>
    <row r="22" spans="1:39" hidden="1">
      <c r="B22" s="52"/>
      <c r="C22" s="52"/>
      <c r="D22" s="53"/>
      <c r="E22" s="54"/>
      <c r="F22" s="3"/>
      <c r="G22" s="3"/>
      <c r="H22" s="3"/>
      <c r="I22" s="3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</row>
    <row r="23" spans="1:39" ht="24.75" hidden="1" customHeight="1">
      <c r="B23" s="52"/>
      <c r="C23" s="52"/>
      <c r="D23" s="53"/>
      <c r="E23" s="54"/>
      <c r="F23" s="3"/>
      <c r="G23" s="3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</row>
    <row r="24" spans="1:39">
      <c r="A24" s="30"/>
      <c r="B24" s="244"/>
      <c r="C24" s="244"/>
      <c r="D24" s="244"/>
      <c r="E24" s="244"/>
      <c r="F24" s="244"/>
      <c r="G24" s="244"/>
      <c r="H24" s="244"/>
      <c r="I24" s="31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39" ht="4.5" customHeight="1">
      <c r="A25" s="2"/>
      <c r="B25" s="16"/>
      <c r="C25" s="32"/>
      <c r="D25" s="32"/>
      <c r="E25" s="33"/>
      <c r="F25" s="33"/>
      <c r="G25" s="33"/>
      <c r="H25" s="34"/>
      <c r="I25" s="35"/>
      <c r="J25" s="3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244"/>
      <c r="C26" s="244"/>
      <c r="D26" s="245"/>
      <c r="E26" s="245"/>
      <c r="F26" s="245"/>
      <c r="G26" s="245"/>
      <c r="H26" s="245"/>
      <c r="I26" s="35"/>
      <c r="J26" s="35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3"/>
      <c r="V26" s="21"/>
      <c r="W26" s="40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s="2" customFormat="1" ht="9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s="2" customFormat="1" ht="3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40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2" customFormat="1" ht="18" customHeight="1">
      <c r="A32" s="1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40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s="2" customFormat="1" ht="36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40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s="2" customFormat="1" ht="21.75" hidden="1" customHeight="1">
      <c r="A35" s="1"/>
      <c r="B35" s="244"/>
      <c r="C35" s="244"/>
      <c r="D35" s="244"/>
      <c r="E35" s="244"/>
      <c r="F35" s="244"/>
      <c r="G35" s="244"/>
      <c r="H35" s="244"/>
      <c r="I35" s="31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40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s="2" customFormat="1" hidden="1">
      <c r="A36" s="1"/>
      <c r="B36" s="16"/>
      <c r="C36" s="32"/>
      <c r="D36" s="32"/>
      <c r="E36" s="33"/>
      <c r="F36" s="33"/>
      <c r="G36" s="33"/>
      <c r="H36" s="34"/>
      <c r="I36" s="35"/>
      <c r="J36" s="35"/>
      <c r="K36" s="3"/>
      <c r="L36" s="3"/>
      <c r="M36" s="3"/>
      <c r="N36" s="3"/>
      <c r="O36" s="3"/>
      <c r="P36" s="3"/>
      <c r="Q36" s="3"/>
      <c r="R36" s="3"/>
      <c r="S36" s="3"/>
      <c r="T36" s="3"/>
      <c r="U36" s="1"/>
      <c r="V36" s="3"/>
      <c r="W36" s="40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s="2" customFormat="1" hidden="1">
      <c r="A37" s="1"/>
      <c r="B37" s="244"/>
      <c r="C37" s="244"/>
      <c r="D37" s="245"/>
      <c r="E37" s="245"/>
      <c r="F37" s="245"/>
      <c r="G37" s="245"/>
      <c r="H37" s="245"/>
      <c r="I37" s="35"/>
      <c r="J37" s="35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1"/>
      <c r="V37" s="21"/>
      <c r="W37" s="40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"/>
      <c r="V38" s="3"/>
      <c r="W38" s="40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</row>
    <row r="39" spans="1:39" hidden="1"/>
    <row r="40" spans="1:39" hidden="1"/>
    <row r="41" spans="1:39" hidden="1"/>
    <row r="42" spans="1:39" hidden="1"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</row>
    <row r="43" spans="1:39" hidden="1"/>
    <row r="44" spans="1:39" hidden="1"/>
    <row r="45" spans="1:39" hidden="1"/>
    <row r="46" spans="1:39" hidden="1"/>
  </sheetData>
  <sheetProtection formatCells="0" formatColumns="0" formatRows="0" insertColumns="0" insertRows="0" insertHyperlinks="0" deleteColumns="0" deleteRows="0" sort="0" autoFilter="0" pivotTables="0"/>
  <mergeCells count="60">
    <mergeCell ref="B37:C37"/>
    <mergeCell ref="D37:H37"/>
    <mergeCell ref="B42:C42"/>
    <mergeCell ref="D42:I42"/>
    <mergeCell ref="J42:V42"/>
    <mergeCell ref="B35:H35"/>
    <mergeCell ref="J35:V35"/>
    <mergeCell ref="F19:O19"/>
    <mergeCell ref="F20:O20"/>
    <mergeCell ref="J22:V22"/>
    <mergeCell ref="H23:V23"/>
    <mergeCell ref="B24:H24"/>
    <mergeCell ref="J24:V24"/>
    <mergeCell ref="B26:C26"/>
    <mergeCell ref="D26:H26"/>
    <mergeCell ref="B32:C32"/>
    <mergeCell ref="D32:I32"/>
    <mergeCell ref="J32:V32"/>
    <mergeCell ref="V8:V10"/>
    <mergeCell ref="B10:G10"/>
    <mergeCell ref="B17:C17"/>
    <mergeCell ref="R8:R9"/>
    <mergeCell ref="S8:S9"/>
    <mergeCell ref="B8:B9"/>
    <mergeCell ref="C8:C9"/>
    <mergeCell ref="D8:E9"/>
    <mergeCell ref="F18:O18"/>
    <mergeCell ref="N8:N9"/>
    <mergeCell ref="O8:O9"/>
    <mergeCell ref="P8:P9"/>
    <mergeCell ref="Q8:Q10"/>
    <mergeCell ref="H8:H9"/>
    <mergeCell ref="I8:I9"/>
    <mergeCell ref="J8:J9"/>
    <mergeCell ref="K8:K9"/>
    <mergeCell ref="L8:L9"/>
    <mergeCell ref="M8:M9"/>
    <mergeCell ref="F8:F9"/>
    <mergeCell ref="G8:G9"/>
    <mergeCell ref="AJ5:AK7"/>
    <mergeCell ref="AL5:AM7"/>
    <mergeCell ref="B6:C6"/>
    <mergeCell ref="G6:O6"/>
    <mergeCell ref="P6:V6"/>
    <mergeCell ref="Y5:Y8"/>
    <mergeCell ref="Z5:Z8"/>
    <mergeCell ref="AA5:AA8"/>
    <mergeCell ref="AB5:AE7"/>
    <mergeCell ref="AF5:AG7"/>
    <mergeCell ref="AH5:AI7"/>
    <mergeCell ref="B5:C5"/>
    <mergeCell ref="D5:L5"/>
    <mergeCell ref="M5:V5"/>
    <mergeCell ref="T8:T10"/>
    <mergeCell ref="U8:U9"/>
    <mergeCell ref="H1:U1"/>
    <mergeCell ref="B2:G2"/>
    <mergeCell ref="H2:V2"/>
    <mergeCell ref="B3:G3"/>
    <mergeCell ref="H3:V3"/>
  </mergeCells>
  <conditionalFormatting sqref="P11:P15 H11:N15">
    <cfRule type="cellIs" dxfId="12" priority="13" operator="greaterThan">
      <formula>10</formula>
    </cfRule>
  </conditionalFormatting>
  <conditionalFormatting sqref="O24:O1048576 O2:O4 O6:O22">
    <cfRule type="duplicateValues" dxfId="11" priority="12"/>
  </conditionalFormatting>
  <conditionalFormatting sqref="C1:C1048576">
    <cfRule type="duplicateValues" dxfId="10" priority="11"/>
  </conditionalFormatting>
  <conditionalFormatting sqref="H11:K15">
    <cfRule type="cellIs" dxfId="9" priority="8" stopIfTrue="1" operator="greaterThan">
      <formula>10</formula>
    </cfRule>
    <cfRule type="cellIs" dxfId="8" priority="9" stopIfTrue="1" operator="greaterThan">
      <formula>10</formula>
    </cfRule>
    <cfRule type="cellIs" dxfId="7" priority="10" stopIfTrue="1" operator="greaterThan">
      <formula>10</formula>
    </cfRule>
  </conditionalFormatting>
  <conditionalFormatting sqref="C11:C15">
    <cfRule type="duplicateValues" dxfId="6" priority="7" stopIfTrue="1"/>
  </conditionalFormatting>
  <conditionalFormatting sqref="O12:O14">
    <cfRule type="duplicateValues" dxfId="5" priority="6"/>
  </conditionalFormatting>
  <conditionalFormatting sqref="C12:C14">
    <cfRule type="duplicateValues" dxfId="4" priority="5"/>
  </conditionalFormatting>
  <conditionalFormatting sqref="O13:O14">
    <cfRule type="duplicateValues" dxfId="3" priority="4"/>
  </conditionalFormatting>
  <conditionalFormatting sqref="C13:C14">
    <cfRule type="duplicateValues" dxfId="2" priority="3"/>
  </conditionalFormatting>
  <conditionalFormatting sqref="O14">
    <cfRule type="duplicateValues" dxfId="1" priority="2"/>
  </conditionalFormatting>
  <conditionalFormatting sqref="C14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Y3:AM9 D20 X11:X1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ĐĐKD &amp;VHDN</vt:lpstr>
      <vt:lpstr>QT Nhan luc</vt:lpstr>
      <vt:lpstr>PT HD SXKD</vt:lpstr>
      <vt:lpstr>Quan tri CN</vt:lpstr>
      <vt:lpstr>1 (4)</vt:lpstr>
      <vt:lpstr>1 (5)</vt:lpstr>
      <vt:lpstr>'1 (4)'!Print_Titles</vt:lpstr>
      <vt:lpstr>'1 (5)'!Print_Titles</vt:lpstr>
      <vt:lpstr>'ĐĐKD &amp;VHDN'!Print_Titles</vt:lpstr>
      <vt:lpstr>'PT HD SXKD'!Print_Titles</vt:lpstr>
      <vt:lpstr>'QT Nhan luc'!Print_Titles</vt:lpstr>
      <vt:lpstr>'Quan tri CN'!Print_Titles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2016-09-30T09:46:17Z</cp:lastPrinted>
  <dcterms:created xsi:type="dcterms:W3CDTF">2015-04-17T02:48:53Z</dcterms:created>
  <dcterms:modified xsi:type="dcterms:W3CDTF">2016-09-30T10:02:20Z</dcterms:modified>
</cp:coreProperties>
</file>