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4"/>
  </bookViews>
  <sheets>
    <sheet name="QT CHAT LUONG" sheetId="3" r:id="rId1"/>
    <sheet name="DĐKD&amp;VHDN_CD" sheetId="1" r:id="rId2"/>
    <sheet name="KT LUONG" sheetId="2" r:id="rId3"/>
    <sheet name="QT hoc" sheetId="4" r:id="rId4"/>
    <sheet name="Thong ke DN" sheetId="5" r:id="rId5"/>
  </sheets>
  <definedNames>
    <definedName name="_xlnm._FilterDatabase" localSheetId="1" hidden="1">'DĐKD&amp;VHDN_CD'!$A$9:$AM$11</definedName>
    <definedName name="_xlnm._FilterDatabase" localSheetId="2" hidden="1">'KT LUONG'!$A$10:$AM$14</definedName>
    <definedName name="_xlnm._FilterDatabase" localSheetId="0" hidden="1">'QT CHAT LUONG'!$A$9:$AM$11</definedName>
    <definedName name="_xlnm._FilterDatabase" localSheetId="3" hidden="1">'QT hoc'!$A$10:$AM$11</definedName>
    <definedName name="_xlnm._FilterDatabase" localSheetId="4" hidden="1">'Thong ke DN'!$A$10:$AM$12</definedName>
    <definedName name="_xlnm.Print_Titles" localSheetId="1">'DĐKD&amp;VHDN_CD'!$5:$10</definedName>
    <definedName name="_xlnm.Print_Titles" localSheetId="2">'KT LUONG'!$6:$13</definedName>
    <definedName name="_xlnm.Print_Titles" localSheetId="0">'QT CHAT LUONG'!$5:$10</definedName>
    <definedName name="_xlnm.Print_Titles" localSheetId="3">'QT hoc'!$6:$11</definedName>
    <definedName name="_xlnm.Print_Titles" localSheetId="4">'Thong ke DN'!$6:$11</definedName>
  </definedNames>
  <calcPr calcId="124519"/>
</workbook>
</file>

<file path=xl/calcChain.xml><?xml version="1.0" encoding="utf-8"?>
<calcChain xmlns="http://schemas.openxmlformats.org/spreadsheetml/2006/main">
  <c r="Q11" i="2"/>
  <c r="Q12"/>
  <c r="Q13"/>
  <c r="Q14"/>
  <c r="Q10"/>
  <c r="S10" s="1"/>
  <c r="S12"/>
  <c r="T11"/>
  <c r="R11"/>
  <c r="D19" i="5"/>
  <c r="P17"/>
  <c r="D17"/>
  <c r="P16"/>
  <c r="P10"/>
  <c r="Q12" s="1"/>
  <c r="X12" s="1"/>
  <c r="AL9"/>
  <c r="D16" s="1"/>
  <c r="AF9"/>
  <c r="AD9"/>
  <c r="AC9"/>
  <c r="AB9"/>
  <c r="Z9"/>
  <c r="Y9"/>
  <c r="R10" i="2" l="1"/>
  <c r="X10"/>
  <c r="X11"/>
  <c r="R12"/>
  <c r="X12"/>
  <c r="S11"/>
  <c r="R12" i="5"/>
  <c r="S12"/>
  <c r="Q11"/>
  <c r="X11" s="1"/>
  <c r="AJ9" s="1"/>
  <c r="AH9" l="1"/>
  <c r="AA9" s="1"/>
  <c r="AI9" s="1"/>
  <c r="R11"/>
  <c r="S11"/>
  <c r="P15" l="1"/>
  <c r="AK9"/>
  <c r="AE9"/>
  <c r="AG9"/>
  <c r="AM9"/>
  <c r="D15"/>
  <c r="D18" i="4" l="1"/>
  <c r="P16"/>
  <c r="D16"/>
  <c r="P15"/>
  <c r="P10"/>
  <c r="Q11" s="1"/>
  <c r="X11" s="1"/>
  <c r="AL9"/>
  <c r="D15" s="1"/>
  <c r="AF9"/>
  <c r="AD9"/>
  <c r="AC9"/>
  <c r="AB9"/>
  <c r="Z9"/>
  <c r="Y9"/>
  <c r="AJ9" l="1"/>
  <c r="AH9"/>
  <c r="S11"/>
  <c r="R11"/>
  <c r="AA9" l="1"/>
  <c r="P14" l="1"/>
  <c r="D14"/>
  <c r="AM9"/>
  <c r="AG9"/>
  <c r="AE9"/>
  <c r="AI9"/>
  <c r="AK9"/>
  <c r="P19" i="2" l="1"/>
  <c r="X14"/>
  <c r="AD9"/>
  <c r="AB9"/>
  <c r="Z9"/>
  <c r="Y9"/>
  <c r="AC9" l="1"/>
  <c r="AF9"/>
  <c r="R13"/>
  <c r="P18"/>
  <c r="D21"/>
  <c r="D19"/>
  <c r="AL9"/>
  <c r="R14"/>
  <c r="S14"/>
  <c r="S13" l="1"/>
  <c r="X13"/>
  <c r="D18"/>
  <c r="AJ9" l="1"/>
  <c r="AH9"/>
  <c r="AA9" l="1"/>
  <c r="AM9" l="1"/>
  <c r="P17"/>
  <c r="AG9"/>
  <c r="D17"/>
  <c r="AE9"/>
  <c r="AK9"/>
  <c r="AI9"/>
  <c r="P16" i="1" l="1"/>
  <c r="P10"/>
  <c r="Q11" s="1"/>
  <c r="AF9"/>
  <c r="AD9"/>
  <c r="AB9"/>
  <c r="Z9"/>
  <c r="Y9"/>
  <c r="AC9" l="1"/>
  <c r="P15"/>
  <c r="X11" l="1"/>
  <c r="S11"/>
  <c r="R11"/>
  <c r="AJ9" l="1"/>
  <c r="D18"/>
  <c r="D16"/>
  <c r="AL9"/>
  <c r="AH9"/>
  <c r="AA9" l="1"/>
  <c r="AK9" s="1"/>
  <c r="D15"/>
  <c r="AM9" l="1"/>
  <c r="AI9"/>
  <c r="P14"/>
  <c r="D14"/>
  <c r="AG9"/>
  <c r="AE9"/>
</calcChain>
</file>

<file path=xl/sharedStrings.xml><?xml version="1.0" encoding="utf-8"?>
<sst xmlns="http://schemas.openxmlformats.org/spreadsheetml/2006/main" count="380" uniqueCount="121">
  <si>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</si>
  <si>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</si>
  <si>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</si>
  <si>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</si>
  <si>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</si>
  <si>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</si>
  <si>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</si>
  <si>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</si>
  <si>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</si>
  <si>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</si>
  <si>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</si>
  <si>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</si>
  <si>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</si>
  <si>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</si>
  <si>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</si>
  <si>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</si>
  <si>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</si>
  <si>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</si>
  <si>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</si>
  <si>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</si>
  <si>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</si>
  <si>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</si>
  <si>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</si>
  <si>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</si>
  <si>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</si>
  <si>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</si>
  <si>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</si>
  <si>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</si>
  <si>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</si>
  <si>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</si>
  <si>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</si>
  <si>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</si>
  <si>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</si>
  <si>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</si>
  <si>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</si>
  <si>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</si>
  <si>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</si>
  <si>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</si>
  <si>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</si>
  <si>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</si>
  <si>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</si>
  <si>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</si>
  <si>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</si>
  <si>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</si>
  <si>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</si>
  <si>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</si>
  <si>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</si>
  <si>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</si>
  <si>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</si>
  <si>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</si>
  <si>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</si>
  <si>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Đạo đức kinh doanh và văn hóa doanh nghiệp</t>
  </si>
  <si>
    <t>B111C67016</t>
  </si>
  <si>
    <t>Kiều Thúy</t>
  </si>
  <si>
    <t>Hường</t>
  </si>
  <si>
    <t>13/11/1993</t>
  </si>
  <si>
    <t>C11QT1</t>
  </si>
  <si>
    <t>309-A3</t>
  </si>
  <si>
    <t>BSA1305-04</t>
  </si>
  <si>
    <t>Hà Nội, ngày  20 tháng  7 năm 2016</t>
  </si>
  <si>
    <t xml:space="preserve">Thi lần 2 học kỳ II năm học 2015 - 2016 </t>
  </si>
  <si>
    <t>Phòng thi:</t>
  </si>
  <si>
    <t>Kinh tế lượng</t>
  </si>
  <si>
    <t>Nhóm: BSA1309-02</t>
  </si>
  <si>
    <t>B14DCQT016</t>
  </si>
  <si>
    <t>Trần Ánh</t>
  </si>
  <si>
    <t>Ngọc</t>
  </si>
  <si>
    <t>22/02/96</t>
  </si>
  <si>
    <t>D14CQQT02-B</t>
  </si>
  <si>
    <t>308A3</t>
  </si>
  <si>
    <t>B112401283</t>
  </si>
  <si>
    <t>Nguyễn Tuấn</t>
  </si>
  <si>
    <t>Anh</t>
  </si>
  <si>
    <t>17/6/1993</t>
  </si>
  <si>
    <t>D11QT</t>
  </si>
  <si>
    <t>Trần Thị Mỹ Hạnh</t>
  </si>
  <si>
    <t>KHÔNG THI LẠI</t>
  </si>
  <si>
    <t>Quản trị học</t>
  </si>
  <si>
    <t>Nhóm: BSA1328-03</t>
  </si>
  <si>
    <t>B112402037</t>
  </si>
  <si>
    <t>Trần Thị Ngọc</t>
  </si>
  <si>
    <t>Quỳnh</t>
  </si>
  <si>
    <t>09/06/1993</t>
  </si>
  <si>
    <t>D11KT1</t>
  </si>
  <si>
    <t>Hà Nội, ngày  20 tháng  6 năm 2016</t>
  </si>
  <si>
    <t>Thống kê doanh nghiệp</t>
  </si>
  <si>
    <t>B14CCKT148</t>
  </si>
  <si>
    <t>Hoàng Hương</t>
  </si>
  <si>
    <t>15/04/96</t>
  </si>
  <si>
    <t>C14CQKT01-B</t>
  </si>
  <si>
    <t>.</t>
  </si>
  <si>
    <t>207-A49</t>
  </si>
  <si>
    <t>B14CCKT115</t>
  </si>
  <si>
    <t>Nguyễn Thị</t>
  </si>
  <si>
    <t>Thơm</t>
  </si>
  <si>
    <t>207-A55</t>
  </si>
  <si>
    <t>KT.TRƯỞNG TRUNG TÂM</t>
  </si>
  <si>
    <t>PHÓ TRƯỞNG TRUNG TÂM</t>
  </si>
  <si>
    <t>Nhóm: 1</t>
  </si>
  <si>
    <t>B14DCQT311</t>
  </si>
  <si>
    <t>B14DCQT097</t>
  </si>
  <si>
    <t>Nguyễn Phương</t>
  </si>
  <si>
    <t>Thảo</t>
  </si>
  <si>
    <t xml:space="preserve">Nguyễn Thị </t>
  </si>
  <si>
    <t>Yến</t>
  </si>
  <si>
    <t>B14DCQT019</t>
  </si>
  <si>
    <t>Nguyễn Bích</t>
  </si>
  <si>
    <t>D14CQQT01-B</t>
  </si>
  <si>
    <t>Ngày thi: 17/9/2016</t>
  </si>
  <si>
    <t>Giờ thi: 8-10h</t>
  </si>
  <si>
    <t>Ngày thi:17/9/2016</t>
  </si>
  <si>
    <t>Giờ thi: 10-12h</t>
  </si>
  <si>
    <t>Phòng thi: 207A3</t>
  </si>
  <si>
    <t>Giờ thi: 13-15h</t>
  </si>
  <si>
    <t>Phòng thi: 205A3</t>
  </si>
  <si>
    <t>vắng</t>
  </si>
  <si>
    <t>chung ds với khóa 13 nhưng vắng</t>
  </si>
  <si>
    <t>BẢNG ĐiỂM HỌC PHẦN</t>
  </si>
  <si>
    <t>CÁN BỘ KHỚP PHÁCH</t>
  </si>
  <si>
    <t>Hồ Thanh Nga</t>
  </si>
  <si>
    <t>Ngày 29/9/2016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</si>
</sst>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0.0"/>
  </numFmts>
  <fonts count="3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rgb="FFFF0000"/>
      <name val="Arial"/>
      <family val="2"/>
    </font>
    <font>
      <b/>
      <sz val="10"/>
      <color rgb="FFFF0000"/>
      <name val="Times New Roman"/>
      <family val="1"/>
    </font>
    <font>
      <sz val="14"/>
      <name val="Times New Roman"/>
      <family val="1"/>
    </font>
    <font>
      <b/>
      <i/>
      <sz val="12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7" fillId="0" borderId="0"/>
  </cellStyleXfs>
  <cellXfs count="21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5" fillId="0" borderId="0" xfId="1" applyFont="1" applyFill="1" applyProtection="1">
      <protection locked="0"/>
    </xf>
    <xf numFmtId="0" fontId="9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9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5" fillId="0" borderId="0" xfId="5" quotePrefix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horizontal="center" vertical="center"/>
      <protection hidden="1"/>
    </xf>
    <xf numFmtId="0" fontId="15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9" fillId="0" borderId="0" xfId="2" applyFont="1" applyFill="1" applyBorder="1" applyAlignment="1" applyProtection="1">
      <alignment horizontal="left" vertical="center" wrapText="1"/>
    </xf>
    <xf numFmtId="0" fontId="19" fillId="0" borderId="0" xfId="2" applyFont="1" applyFill="1" applyBorder="1" applyAlignment="1" applyProtection="1">
      <alignment horizontal="center" vertical="center" wrapText="1"/>
      <protection hidden="1"/>
    </xf>
    <xf numFmtId="10" fontId="18" fillId="0" borderId="0" xfId="0" applyNumberFormat="1" applyFont="1" applyFill="1" applyBorder="1" applyAlignment="1" applyProtection="1">
      <alignment horizontal="center" vertical="center"/>
      <protection hidden="1"/>
    </xf>
    <xf numFmtId="10" fontId="20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2" applyFont="1" applyFill="1" applyBorder="1" applyAlignment="1" applyProtection="1">
      <alignment vertical="center" wrapText="1"/>
      <protection locked="0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22" fillId="0" borderId="0" xfId="0" applyFont="1" applyFill="1" applyProtection="1">
      <protection locked="0"/>
    </xf>
    <xf numFmtId="1" fontId="23" fillId="0" borderId="12" xfId="0" applyNumberFormat="1" applyFont="1" applyFill="1" applyBorder="1" applyAlignment="1" applyProtection="1">
      <alignment horizontal="center"/>
      <protection hidden="1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2" fillId="0" borderId="0" xfId="0" applyFont="1" applyFill="1" applyAlignment="1" applyProtection="1">
      <alignment vertical="center"/>
      <protection locked="0"/>
    </xf>
    <xf numFmtId="1" fontId="23" fillId="0" borderId="12" xfId="0" applyNumberFormat="1" applyFont="1" applyFill="1" applyBorder="1" applyAlignment="1" applyProtection="1">
      <alignment horizontal="center" vertical="center"/>
      <protection hidden="1"/>
    </xf>
    <xf numFmtId="0" fontId="22" fillId="0" borderId="15" xfId="0" applyFont="1" applyFill="1" applyBorder="1" applyAlignment="1" applyProtection="1">
      <alignment vertical="center"/>
      <protection locked="0"/>
    </xf>
    <xf numFmtId="0" fontId="23" fillId="0" borderId="4" xfId="1" applyFont="1" applyFill="1" applyBorder="1" applyAlignment="1" applyProtection="1">
      <alignment horizontal="center" vertical="center"/>
      <protection locked="0"/>
    </xf>
    <xf numFmtId="0" fontId="24" fillId="0" borderId="14" xfId="0" applyFont="1" applyFill="1" applyBorder="1" applyAlignment="1">
      <alignment vertical="center"/>
    </xf>
    <xf numFmtId="0" fontId="24" fillId="0" borderId="9" xfId="0" applyFont="1" applyFill="1" applyBorder="1" applyAlignment="1">
      <alignment vertical="center"/>
    </xf>
    <xf numFmtId="0" fontId="24" fillId="0" borderId="11" xfId="0" applyFont="1" applyFill="1" applyBorder="1" applyAlignment="1">
      <alignment vertical="center"/>
    </xf>
    <xf numFmtId="0" fontId="24" fillId="0" borderId="14" xfId="0" applyFont="1" applyFill="1" applyBorder="1" applyAlignment="1">
      <alignment horizontal="center" vertical="center"/>
    </xf>
    <xf numFmtId="164" fontId="23" fillId="0" borderId="11" xfId="4" quotePrefix="1" applyNumberFormat="1" applyFont="1" applyFill="1" applyBorder="1" applyAlignment="1" applyProtection="1">
      <alignment horizontal="center" vertical="center"/>
      <protection locked="0"/>
    </xf>
    <xf numFmtId="0" fontId="23" fillId="0" borderId="11" xfId="4" quotePrefix="1" applyFont="1" applyFill="1" applyBorder="1" applyAlignment="1" applyProtection="1">
      <alignment horizontal="center" vertical="center"/>
      <protection locked="0"/>
    </xf>
    <xf numFmtId="0" fontId="23" fillId="0" borderId="4" xfId="0" applyFont="1" applyFill="1" applyBorder="1" applyAlignment="1" applyProtection="1">
      <alignment horizontal="center" vertical="center"/>
      <protection locked="0"/>
    </xf>
    <xf numFmtId="165" fontId="2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3" fillId="0" borderId="4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center" vertical="center"/>
      <protection locked="0"/>
    </xf>
    <xf numFmtId="1" fontId="23" fillId="0" borderId="13" xfId="0" applyNumberFormat="1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Protection="1">
      <protection locked="0"/>
    </xf>
    <xf numFmtId="165" fontId="23" fillId="0" borderId="4" xfId="0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23" fillId="0" borderId="11" xfId="4" applyFont="1" applyFill="1" applyBorder="1" applyAlignment="1" applyProtection="1">
      <alignment horizontal="center" vertical="center"/>
      <protection locked="0"/>
    </xf>
    <xf numFmtId="0" fontId="24" fillId="0" borderId="4" xfId="0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165" fontId="23" fillId="0" borderId="4" xfId="0" quotePrefix="1" applyNumberFormat="1" applyFont="1" applyFill="1" applyBorder="1" applyAlignment="1" applyProtection="1">
      <alignment horizontal="center" vertical="center"/>
      <protection hidden="1"/>
    </xf>
    <xf numFmtId="1" fontId="23" fillId="0" borderId="13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vertical="center"/>
      <protection locked="0"/>
    </xf>
    <xf numFmtId="0" fontId="23" fillId="0" borderId="16" xfId="1" applyFont="1" applyFill="1" applyBorder="1" applyAlignment="1" applyProtection="1">
      <alignment horizontal="center" vertical="center"/>
      <protection locked="0"/>
    </xf>
    <xf numFmtId="164" fontId="23" fillId="0" borderId="18" xfId="4" quotePrefix="1" applyNumberFormat="1" applyFont="1" applyBorder="1" applyAlignment="1" applyProtection="1">
      <alignment horizontal="center" vertical="center"/>
      <protection locked="0"/>
    </xf>
    <xf numFmtId="164" fontId="23" fillId="0" borderId="18" xfId="4" applyNumberFormat="1" applyFont="1" applyBorder="1" applyAlignment="1" applyProtection="1">
      <alignment horizontal="center" vertical="center"/>
      <protection locked="0"/>
    </xf>
    <xf numFmtId="0" fontId="23" fillId="0" borderId="18" xfId="4" quotePrefix="1" applyFont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 vertical="center"/>
      <protection hidden="1"/>
    </xf>
    <xf numFmtId="0" fontId="23" fillId="0" borderId="18" xfId="4" applyFont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 vertical="center"/>
      <protection locked="0"/>
    </xf>
    <xf numFmtId="165" fontId="23" fillId="0" borderId="16" xfId="0" applyNumberFormat="1" applyFont="1" applyFill="1" applyBorder="1" applyAlignment="1" applyProtection="1">
      <alignment horizontal="center" vertical="center"/>
      <protection locked="0"/>
    </xf>
    <xf numFmtId="165" fontId="25" fillId="0" borderId="16" xfId="0" applyNumberFormat="1" applyFont="1" applyFill="1" applyBorder="1" applyAlignment="1" applyProtection="1">
      <alignment horizontal="center" vertical="center"/>
      <protection hidden="1"/>
    </xf>
    <xf numFmtId="0" fontId="23" fillId="0" borderId="19" xfId="1" applyFont="1" applyFill="1" applyBorder="1" applyAlignment="1" applyProtection="1">
      <alignment horizontal="center" vertical="center"/>
      <protection locked="0"/>
    </xf>
    <xf numFmtId="164" fontId="23" fillId="0" borderId="21" xfId="4" quotePrefix="1" applyNumberFormat="1" applyFont="1" applyBorder="1" applyAlignment="1" applyProtection="1">
      <alignment horizontal="center" vertical="center"/>
      <protection locked="0"/>
    </xf>
    <xf numFmtId="164" fontId="23" fillId="0" borderId="21" xfId="4" applyNumberFormat="1" applyFont="1" applyBorder="1" applyAlignment="1" applyProtection="1">
      <alignment horizontal="center" vertical="center"/>
      <protection locked="0"/>
    </xf>
    <xf numFmtId="0" fontId="23" fillId="0" borderId="21" xfId="4" quotePrefix="1" applyFont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center" vertical="center"/>
      <protection hidden="1"/>
    </xf>
    <xf numFmtId="0" fontId="23" fillId="0" borderId="21" xfId="4" applyFont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center" vertical="center"/>
      <protection locked="0"/>
    </xf>
    <xf numFmtId="165" fontId="23" fillId="0" borderId="19" xfId="0" applyNumberFormat="1" applyFont="1" applyFill="1" applyBorder="1" applyAlignment="1" applyProtection="1">
      <alignment horizontal="center" vertical="center"/>
      <protection locked="0"/>
    </xf>
    <xf numFmtId="165" fontId="25" fillId="0" borderId="19" xfId="0" applyNumberFormat="1" applyFont="1" applyFill="1" applyBorder="1" applyAlignment="1" applyProtection="1">
      <alignment horizontal="center" vertical="center"/>
      <protection hidden="1"/>
    </xf>
    <xf numFmtId="0" fontId="24" fillId="0" borderId="16" xfId="0" applyFont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6" xfId="0" applyFont="1" applyBorder="1" applyAlignment="1">
      <alignment horizontal="center" vertical="center"/>
    </xf>
    <xf numFmtId="165" fontId="23" fillId="0" borderId="16" xfId="0" quotePrefix="1" applyNumberFormat="1" applyFont="1" applyFill="1" applyBorder="1" applyAlignment="1" applyProtection="1">
      <alignment horizontal="center" vertical="center"/>
      <protection hidden="1"/>
    </xf>
    <xf numFmtId="0" fontId="24" fillId="0" borderId="19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14" fontId="24" fillId="0" borderId="19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165" fontId="23" fillId="0" borderId="19" xfId="0" quotePrefix="1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3" fillId="0" borderId="16" xfId="0" applyFont="1" applyBorder="1"/>
    <xf numFmtId="0" fontId="24" fillId="0" borderId="17" xfId="0" applyFont="1" applyBorder="1"/>
    <xf numFmtId="0" fontId="24" fillId="0" borderId="18" xfId="0" applyFont="1" applyBorder="1"/>
    <xf numFmtId="0" fontId="23" fillId="0" borderId="16" xfId="0" applyFont="1" applyBorder="1" applyAlignment="1">
      <alignment horizontal="center"/>
    </xf>
    <xf numFmtId="164" fontId="3" fillId="0" borderId="18" xfId="4" quotePrefix="1" applyNumberFormat="1" applyFont="1" applyBorder="1" applyAlignment="1" applyProtection="1">
      <alignment horizontal="center" vertical="center"/>
      <protection locked="0"/>
    </xf>
    <xf numFmtId="0" fontId="3" fillId="0" borderId="18" xfId="4" quotePrefix="1" applyFont="1" applyBorder="1" applyAlignment="1" applyProtection="1">
      <alignment horizontal="center" vertical="center"/>
      <protection locked="0"/>
    </xf>
    <xf numFmtId="0" fontId="23" fillId="0" borderId="16" xfId="0" applyFont="1" applyFill="1" applyBorder="1" applyAlignment="1" applyProtection="1">
      <alignment horizontal="center"/>
      <protection hidden="1"/>
    </xf>
    <xf numFmtId="165" fontId="23" fillId="0" borderId="16" xfId="0" quotePrefix="1" applyNumberFormat="1" applyFont="1" applyFill="1" applyBorder="1" applyAlignment="1" applyProtection="1">
      <alignment horizontal="center"/>
      <protection hidden="1"/>
    </xf>
    <xf numFmtId="0" fontId="23" fillId="0" borderId="16" xfId="0" applyFont="1" applyFill="1" applyBorder="1" applyAlignment="1">
      <alignment vertical="center"/>
    </xf>
    <xf numFmtId="0" fontId="24" fillId="0" borderId="17" xfId="0" applyFont="1" applyFill="1" applyBorder="1" applyAlignment="1">
      <alignment vertical="center"/>
    </xf>
    <xf numFmtId="0" fontId="24" fillId="0" borderId="18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center" vertical="center"/>
    </xf>
    <xf numFmtId="164" fontId="5" fillId="0" borderId="18" xfId="4" quotePrefix="1" applyNumberFormat="1" applyFont="1" applyBorder="1" applyAlignment="1" applyProtection="1">
      <alignment horizontal="right" vertical="center"/>
      <protection locked="0"/>
    </xf>
    <xf numFmtId="166" fontId="5" fillId="0" borderId="18" xfId="4" quotePrefix="1" applyNumberFormat="1" applyFont="1" applyBorder="1" applyAlignment="1" applyProtection="1">
      <alignment horizontal="right" vertical="center"/>
      <protection locked="0"/>
    </xf>
    <xf numFmtId="0" fontId="23" fillId="0" borderId="18" xfId="4" applyFont="1" applyFill="1" applyBorder="1" applyAlignment="1" applyProtection="1">
      <alignment horizontal="center" vertical="center"/>
      <protection locked="0"/>
    </xf>
    <xf numFmtId="164" fontId="24" fillId="0" borderId="18" xfId="4" quotePrefix="1" applyNumberFormat="1" applyFont="1" applyBorder="1" applyAlignment="1" applyProtection="1">
      <alignment horizontal="right" vertical="center"/>
      <protection locked="0"/>
    </xf>
    <xf numFmtId="166" fontId="24" fillId="0" borderId="18" xfId="4" quotePrefix="1" applyNumberFormat="1" applyFont="1" applyBorder="1" applyAlignment="1" applyProtection="1">
      <alignment horizontal="right" vertical="center"/>
      <protection locked="0"/>
    </xf>
    <xf numFmtId="0" fontId="23" fillId="0" borderId="19" xfId="0" applyFont="1" applyFill="1" applyBorder="1" applyAlignment="1">
      <alignment vertical="center"/>
    </xf>
    <xf numFmtId="0" fontId="24" fillId="0" borderId="20" xfId="0" applyFont="1" applyFill="1" applyBorder="1" applyAlignment="1">
      <alignment vertical="center"/>
    </xf>
    <xf numFmtId="0" fontId="24" fillId="0" borderId="21" xfId="0" applyFont="1" applyFill="1" applyBorder="1" applyAlignment="1">
      <alignment vertical="center"/>
    </xf>
    <xf numFmtId="0" fontId="23" fillId="0" borderId="19" xfId="0" applyFont="1" applyFill="1" applyBorder="1" applyAlignment="1">
      <alignment horizontal="center" vertical="center"/>
    </xf>
    <xf numFmtId="164" fontId="24" fillId="0" borderId="21" xfId="4" quotePrefix="1" applyNumberFormat="1" applyFont="1" applyFill="1" applyBorder="1" applyAlignment="1" applyProtection="1">
      <alignment horizontal="right" vertical="center"/>
      <protection locked="0"/>
    </xf>
    <xf numFmtId="166" fontId="24" fillId="0" borderId="21" xfId="4" quotePrefix="1" applyNumberFormat="1" applyFont="1" applyFill="1" applyBorder="1" applyAlignment="1" applyProtection="1">
      <alignment horizontal="right" vertical="center"/>
      <protection locked="0"/>
    </xf>
    <xf numFmtId="0" fontId="23" fillId="0" borderId="21" xfId="4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center"/>
      <protection hidden="1"/>
    </xf>
    <xf numFmtId="165" fontId="23" fillId="0" borderId="19" xfId="0" quotePrefix="1" applyNumberFormat="1" applyFont="1" applyFill="1" applyBorder="1" applyAlignment="1" applyProtection="1">
      <alignment horizontal="center"/>
      <protection hidden="1"/>
    </xf>
    <xf numFmtId="0" fontId="13" fillId="0" borderId="25" xfId="0" applyFont="1" applyFill="1" applyBorder="1" applyAlignment="1" applyProtection="1">
      <alignment vertical="center" wrapText="1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8" xfId="0" applyFont="1" applyFill="1" applyBorder="1" applyAlignment="1" applyProtection="1">
      <alignment vertical="center" wrapText="1"/>
      <protection locked="0"/>
    </xf>
    <xf numFmtId="0" fontId="27" fillId="0" borderId="0" xfId="0" applyFont="1" applyFill="1" applyAlignment="1" applyProtection="1">
      <alignment horizontal="left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28" fillId="0" borderId="0" xfId="0" applyFont="1" applyFill="1" applyBorder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14" fontId="9" fillId="0" borderId="0" xfId="1" applyNumberFormat="1" applyFont="1" applyFill="1" applyAlignment="1" applyProtection="1">
      <alignment horizontal="left" vertical="center"/>
      <protection locked="0"/>
    </xf>
    <xf numFmtId="0" fontId="13" fillId="0" borderId="22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13" fillId="0" borderId="23" xfId="0" applyFont="1" applyFill="1" applyBorder="1" applyAlignment="1" applyProtection="1">
      <alignment horizontal="center" vertical="center" wrapText="1"/>
      <protection locked="0"/>
    </xf>
    <xf numFmtId="0" fontId="13" fillId="0" borderId="24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Fill="1" applyBorder="1" applyAlignment="1" applyProtection="1">
      <alignment horizontal="center" vertical="center" wrapText="1"/>
      <protection locked="0"/>
    </xf>
    <xf numFmtId="0" fontId="13" fillId="0" borderId="22" xfId="0" applyFont="1" applyFill="1" applyBorder="1" applyAlignment="1" applyProtection="1">
      <alignment horizontal="center" vertical="center" textRotation="90" wrapText="1"/>
      <protection locked="0"/>
    </xf>
    <xf numFmtId="0" fontId="13" fillId="0" borderId="16" xfId="0" applyFont="1" applyFill="1" applyBorder="1" applyAlignment="1" applyProtection="1">
      <alignment horizontal="center" vertical="center" textRotation="90" wrapText="1"/>
      <protection locked="0"/>
    </xf>
    <xf numFmtId="0" fontId="13" fillId="0" borderId="22" xfId="1" applyFont="1" applyFill="1" applyBorder="1" applyAlignment="1" applyProtection="1">
      <alignment horizontal="center" vertical="center"/>
      <protection locked="0"/>
    </xf>
    <xf numFmtId="0" fontId="13" fillId="0" borderId="16" xfId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Border="1" applyAlignment="1" applyProtection="1">
      <alignment horizontal="justify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/>
      <protection hidden="1"/>
    </xf>
    <xf numFmtId="0" fontId="18" fillId="0" borderId="0" xfId="0" applyFont="1" applyFill="1" applyBorder="1" applyProtection="1">
      <protection hidden="1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M41"/>
  <sheetViews>
    <sheetView workbookViewId="0">
      <pane ySplit="4" topLeftCell="A5" activePane="bottomLeft" state="frozen"/>
      <selection activeCell="V1" sqref="V1:AA1048576"/>
      <selection pane="bottomLeft" activeCell="V1" sqref="V1:AA1048576"/>
    </sheetView>
  </sheetViews>
  <sheetFormatPr defaultColWidth="9" defaultRowHeight="15.75"/>
  <cols>
    <col min="1" max="1" width="0.625" style="1" customWidth="1"/>
    <col min="2" max="2" width="5.25" style="1" customWidth="1"/>
    <col min="3" max="3" width="13.5" style="1" customWidth="1"/>
    <col min="4" max="4" width="11.125" style="1" customWidth="1"/>
    <col min="5" max="5" width="7.25" style="1" customWidth="1"/>
    <col min="6" max="6" width="9.375" style="1" hidden="1" customWidth="1"/>
    <col min="7" max="7" width="7.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5" style="1" customWidth="1"/>
    <col min="21" max="21" width="7.625" style="1" hidden="1" customWidth="1"/>
    <col min="22" max="22" width="6.5" style="38" customWidth="1"/>
    <col min="23" max="23" width="6.5" style="39" customWidth="1"/>
    <col min="24" max="24" width="9" style="38"/>
    <col min="25" max="25" width="9.125" style="38" bestFit="1" customWidth="1"/>
    <col min="26" max="26" width="9" style="38"/>
    <col min="27" max="27" width="10.375" style="38" bestFit="1" customWidth="1"/>
    <col min="28" max="28" width="9.125" style="38" bestFit="1" customWidth="1"/>
    <col min="29" max="39" width="9" style="38"/>
    <col min="40" max="16384" width="9" style="1"/>
  </cols>
  <sheetData>
    <row r="1" spans="1:39" ht="18.75"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</row>
    <row r="2" spans="1:39" ht="27.75" customHeight="1">
      <c r="B2" s="152" t="s">
        <v>76</v>
      </c>
      <c r="C2" s="152"/>
      <c r="D2" s="152"/>
      <c r="E2" s="152"/>
      <c r="F2" s="152"/>
      <c r="G2" s="152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203"/>
    </row>
    <row r="3" spans="1:39" ht="25.5" customHeight="1">
      <c r="B3" s="154"/>
      <c r="C3" s="154"/>
      <c r="D3" s="154"/>
      <c r="E3" s="154"/>
      <c r="F3" s="154"/>
      <c r="G3" s="154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204"/>
      <c r="W3" s="205"/>
      <c r="AE3" s="39"/>
      <c r="AF3" s="40"/>
      <c r="AG3" s="39"/>
      <c r="AH3" s="39"/>
      <c r="AI3" s="39"/>
      <c r="AJ3" s="40"/>
      <c r="AK3" s="39"/>
    </row>
    <row r="4" spans="1:39" ht="4.5" customHeight="1">
      <c r="B4" s="4"/>
      <c r="C4" s="4"/>
      <c r="D4" s="4"/>
      <c r="E4" s="4"/>
      <c r="F4" s="4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04"/>
      <c r="W4" s="205"/>
      <c r="AF4" s="41"/>
      <c r="AJ4" s="41"/>
    </row>
    <row r="5" spans="1:39" ht="23.25" customHeight="1">
      <c r="B5" s="167"/>
      <c r="C5" s="167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1"/>
      <c r="Q5" s="171"/>
      <c r="R5" s="171"/>
      <c r="S5" s="171"/>
      <c r="T5" s="171"/>
      <c r="U5" s="171"/>
      <c r="X5" s="39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</row>
    <row r="6" spans="1:39" ht="17.25" customHeight="1">
      <c r="B6" s="157"/>
      <c r="C6" s="157"/>
      <c r="D6" s="54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X6" s="39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</row>
    <row r="7" spans="1:39" ht="5.25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35"/>
      <c r="Q7" s="3"/>
      <c r="R7" s="3"/>
      <c r="S7" s="3"/>
      <c r="T7" s="3"/>
      <c r="U7" s="3"/>
      <c r="X7" s="3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39" ht="44.25" customHeight="1">
      <c r="B8" s="159"/>
      <c r="C8" s="161"/>
      <c r="D8" s="163"/>
      <c r="E8" s="164"/>
      <c r="F8" s="159"/>
      <c r="G8" s="159"/>
      <c r="H8" s="168"/>
      <c r="I8" s="168"/>
      <c r="J8" s="168"/>
      <c r="K8" s="168"/>
      <c r="L8" s="169"/>
      <c r="M8" s="169"/>
      <c r="N8" s="169"/>
      <c r="O8" s="180"/>
      <c r="P8" s="169"/>
      <c r="Q8" s="159"/>
      <c r="R8" s="169"/>
      <c r="S8" s="159"/>
      <c r="T8" s="159"/>
      <c r="U8" s="159"/>
      <c r="X8" s="39"/>
      <c r="Y8" s="156"/>
      <c r="Z8" s="156"/>
      <c r="AA8" s="156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3"/>
    </row>
    <row r="9" spans="1:39" ht="44.25" customHeight="1">
      <c r="B9" s="160"/>
      <c r="C9" s="162"/>
      <c r="D9" s="165"/>
      <c r="E9" s="166"/>
      <c r="F9" s="160"/>
      <c r="G9" s="160"/>
      <c r="H9" s="168"/>
      <c r="I9" s="168"/>
      <c r="J9" s="168"/>
      <c r="K9" s="168"/>
      <c r="L9" s="169"/>
      <c r="M9" s="169"/>
      <c r="N9" s="169"/>
      <c r="O9" s="180"/>
      <c r="P9" s="169"/>
      <c r="Q9" s="174"/>
      <c r="R9" s="169"/>
      <c r="S9" s="160"/>
      <c r="T9" s="174"/>
      <c r="U9" s="174"/>
      <c r="W9" s="206"/>
      <c r="X9" s="39"/>
      <c r="Y9" s="44"/>
      <c r="Z9" s="45"/>
      <c r="AA9" s="46"/>
      <c r="AB9" s="40"/>
      <c r="AC9" s="40"/>
      <c r="AD9" s="40"/>
      <c r="AE9" s="47"/>
      <c r="AF9" s="40"/>
      <c r="AG9" s="48"/>
      <c r="AH9" s="49"/>
      <c r="AI9" s="48"/>
      <c r="AJ9" s="49"/>
      <c r="AK9" s="48"/>
      <c r="AL9" s="40"/>
      <c r="AM9" s="47"/>
    </row>
    <row r="10" spans="1:39" ht="14.25" customHeight="1">
      <c r="B10" s="175"/>
      <c r="C10" s="176"/>
      <c r="D10" s="176"/>
      <c r="E10" s="176"/>
      <c r="F10" s="176"/>
      <c r="G10" s="177"/>
      <c r="H10" s="9"/>
      <c r="I10" s="9"/>
      <c r="J10" s="10"/>
      <c r="K10" s="9"/>
      <c r="L10" s="11"/>
      <c r="M10" s="12"/>
      <c r="N10" s="12"/>
      <c r="O10" s="13"/>
      <c r="P10" s="36"/>
      <c r="Q10" s="160"/>
      <c r="R10" s="14"/>
      <c r="S10" s="14"/>
      <c r="T10" s="160"/>
      <c r="U10" s="160"/>
      <c r="X10" s="39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</row>
    <row r="11" spans="1:39" s="58" customFormat="1" ht="30" customHeight="1">
      <c r="A11" s="60"/>
      <c r="B11" s="61"/>
      <c r="C11" s="62"/>
      <c r="D11" s="63"/>
      <c r="E11" s="64"/>
      <c r="F11" s="65"/>
      <c r="G11" s="65"/>
      <c r="H11" s="66"/>
      <c r="I11" s="66"/>
      <c r="J11" s="66"/>
      <c r="K11" s="66"/>
      <c r="L11" s="67"/>
      <c r="M11" s="67"/>
      <c r="N11" s="67"/>
      <c r="O11" s="68"/>
      <c r="P11" s="69"/>
      <c r="Q11" s="70"/>
      <c r="R11" s="71"/>
      <c r="S11" s="71"/>
      <c r="T11" s="71"/>
      <c r="U11" s="59"/>
      <c r="V11" s="207"/>
      <c r="W11" s="40"/>
      <c r="X11" s="208"/>
      <c r="Y11" s="50"/>
      <c r="Z11" s="50"/>
      <c r="AA11" s="50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21" customHeight="1">
      <c r="A12" s="2"/>
      <c r="B12" s="15"/>
      <c r="C12" s="16"/>
      <c r="D12" s="16"/>
      <c r="E12" s="17"/>
      <c r="F12" s="17"/>
      <c r="G12" s="17"/>
      <c r="H12" s="18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3"/>
    </row>
    <row r="13" spans="1:39" ht="16.5" hidden="1">
      <c r="A13" s="2"/>
      <c r="B13" s="178"/>
      <c r="C13" s="178"/>
      <c r="D13" s="16"/>
      <c r="E13" s="17"/>
      <c r="F13" s="17"/>
      <c r="G13" s="17"/>
      <c r="H13" s="18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3"/>
    </row>
    <row r="14" spans="1:39" ht="16.5" hidden="1" customHeight="1">
      <c r="A14" s="2"/>
      <c r="B14" s="21"/>
      <c r="C14" s="21"/>
      <c r="D14" s="22"/>
      <c r="E14" s="23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24"/>
      <c r="Q14" s="24"/>
      <c r="R14" s="24"/>
      <c r="S14" s="25"/>
      <c r="T14" s="26"/>
      <c r="U14" s="25"/>
      <c r="V14" s="203"/>
    </row>
    <row r="15" spans="1:39" ht="16.5" hidden="1" customHeight="1">
      <c r="A15" s="2"/>
      <c r="B15" s="21"/>
      <c r="C15" s="21"/>
      <c r="D15" s="22"/>
      <c r="E15" s="23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27"/>
      <c r="Q15" s="27"/>
      <c r="R15" s="27"/>
      <c r="S15" s="28"/>
      <c r="T15" s="26"/>
      <c r="U15" s="28"/>
      <c r="V15" s="203"/>
    </row>
    <row r="16" spans="1:39" ht="16.5" hidden="1" customHeight="1">
      <c r="A16" s="2"/>
      <c r="B16" s="21"/>
      <c r="C16" s="21"/>
      <c r="D16" s="37"/>
      <c r="E16" s="23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24"/>
      <c r="Q16" s="24"/>
      <c r="R16" s="24"/>
      <c r="S16" s="25"/>
      <c r="T16" s="26"/>
      <c r="U16" s="25"/>
      <c r="V16" s="203"/>
    </row>
    <row r="17" spans="1:39" ht="3" hidden="1" customHeight="1">
      <c r="A17" s="2"/>
      <c r="B17" s="15"/>
      <c r="C17" s="16"/>
      <c r="D17" s="16"/>
      <c r="E17" s="17"/>
      <c r="F17" s="17"/>
      <c r="G17" s="17"/>
      <c r="H17" s="18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3"/>
    </row>
    <row r="18" spans="1:39" hidden="1">
      <c r="B18" s="51"/>
      <c r="C18" s="51"/>
      <c r="D18" s="52"/>
      <c r="E18" s="53"/>
      <c r="F18" s="3"/>
      <c r="G18" s="3"/>
      <c r="H18" s="3"/>
      <c r="I18" s="3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203"/>
    </row>
    <row r="19" spans="1:39" ht="24.75" hidden="1" customHeight="1">
      <c r="B19" s="51"/>
      <c r="C19" s="51"/>
      <c r="D19" s="52"/>
      <c r="E19" s="53"/>
      <c r="F19" s="3"/>
      <c r="G19" s="3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203"/>
    </row>
    <row r="20" spans="1:39">
      <c r="A20" s="29"/>
      <c r="B20" s="172"/>
      <c r="C20" s="172"/>
      <c r="D20" s="172"/>
      <c r="E20" s="172"/>
      <c r="F20" s="172"/>
      <c r="G20" s="172"/>
      <c r="H20" s="172"/>
      <c r="I20" s="30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203"/>
    </row>
    <row r="21" spans="1:39" ht="4.5" customHeight="1">
      <c r="A21" s="2"/>
      <c r="B21" s="15"/>
      <c r="C21" s="31"/>
      <c r="D21" s="31"/>
      <c r="E21" s="32"/>
      <c r="F21" s="32"/>
      <c r="G21" s="32"/>
      <c r="H21" s="33"/>
      <c r="I21" s="34"/>
      <c r="J21" s="34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203"/>
    </row>
    <row r="22" spans="1:39" s="2" customFormat="1">
      <c r="B22" s="172"/>
      <c r="C22" s="172"/>
      <c r="D22" s="173"/>
      <c r="E22" s="173"/>
      <c r="F22" s="173"/>
      <c r="G22" s="173"/>
      <c r="H22" s="173"/>
      <c r="I22" s="34"/>
      <c r="J22" s="34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3"/>
      <c r="W22" s="39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203"/>
      <c r="W23" s="39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203"/>
      <c r="W24" s="39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03"/>
      <c r="W25" s="39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</row>
    <row r="26" spans="1:39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203"/>
      <c r="W26" s="39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39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203"/>
      <c r="W27" s="39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39" s="2" customFormat="1" ht="18" customHeight="1">
      <c r="A28" s="1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203"/>
      <c r="W28" s="39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203"/>
      <c r="W29" s="39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s="2" customFormat="1" ht="36.75" hidden="1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03"/>
      <c r="W30" s="39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s="2" customFormat="1" ht="21.75" hidden="1" customHeight="1">
      <c r="A31" s="1"/>
      <c r="B31" s="172"/>
      <c r="C31" s="172"/>
      <c r="D31" s="172"/>
      <c r="E31" s="172"/>
      <c r="F31" s="172"/>
      <c r="G31" s="172"/>
      <c r="H31" s="172"/>
      <c r="I31" s="30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203"/>
      <c r="W31" s="39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s="2" customFormat="1" hidden="1">
      <c r="A32" s="1"/>
      <c r="B32" s="15"/>
      <c r="C32" s="31"/>
      <c r="D32" s="31"/>
      <c r="E32" s="32"/>
      <c r="F32" s="32"/>
      <c r="G32" s="32"/>
      <c r="H32" s="33"/>
      <c r="I32" s="34"/>
      <c r="J32" s="3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8"/>
      <c r="W32" s="39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s="2" customFormat="1" hidden="1">
      <c r="A33" s="1"/>
      <c r="B33" s="172"/>
      <c r="C33" s="172"/>
      <c r="D33" s="173"/>
      <c r="E33" s="173"/>
      <c r="F33" s="173"/>
      <c r="G33" s="173"/>
      <c r="H33" s="173"/>
      <c r="I33" s="34"/>
      <c r="J33" s="34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38"/>
      <c r="W33" s="39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8"/>
      <c r="W34" s="39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hidden="1"/>
    <row r="36" spans="1:39" hidden="1"/>
    <row r="37" spans="1:39" hidden="1"/>
    <row r="38" spans="1:39" hidden="1"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</row>
    <row r="39" spans="1:39" hidden="1"/>
    <row r="40" spans="1:39" hidden="1"/>
    <row r="41" spans="1:39" hidden="1"/>
  </sheetData>
  <sheetProtection formatCells="0" formatColumns="0" formatRows="0" insertColumns="0" insertRows="0" insertHyperlinks="0" deleteColumns="0" deleteRows="0" sort="0" autoFilter="0" pivotTables="0"/>
  <mergeCells count="59">
    <mergeCell ref="B38:C38"/>
    <mergeCell ref="D38:I38"/>
    <mergeCell ref="J38:U38"/>
    <mergeCell ref="B28:C28"/>
    <mergeCell ref="D28:I28"/>
    <mergeCell ref="J28:U28"/>
    <mergeCell ref="B31:H31"/>
    <mergeCell ref="J31:U31"/>
    <mergeCell ref="B33:C33"/>
    <mergeCell ref="D33:H33"/>
    <mergeCell ref="F16:O16"/>
    <mergeCell ref="J18:U18"/>
    <mergeCell ref="H19:U19"/>
    <mergeCell ref="B20:H20"/>
    <mergeCell ref="J20:U20"/>
    <mergeCell ref="B22:C22"/>
    <mergeCell ref="D22:H22"/>
    <mergeCell ref="T8:T10"/>
    <mergeCell ref="U8:U10"/>
    <mergeCell ref="B10:G10"/>
    <mergeCell ref="B13:C13"/>
    <mergeCell ref="F14:O14"/>
    <mergeCell ref="F15:O15"/>
    <mergeCell ref="N8:N9"/>
    <mergeCell ref="O8:O9"/>
    <mergeCell ref="P8:P9"/>
    <mergeCell ref="Q8:Q10"/>
    <mergeCell ref="R8:R9"/>
    <mergeCell ref="S8:S9"/>
    <mergeCell ref="H8:H9"/>
    <mergeCell ref="I8:I9"/>
    <mergeCell ref="J8:J9"/>
    <mergeCell ref="K8:K9"/>
    <mergeCell ref="L8:L9"/>
    <mergeCell ref="M8:M9"/>
    <mergeCell ref="AJ5:AK7"/>
    <mergeCell ref="D5:O5"/>
    <mergeCell ref="P5:U5"/>
    <mergeCell ref="AL5:AM7"/>
    <mergeCell ref="B6:C6"/>
    <mergeCell ref="G6:O6"/>
    <mergeCell ref="P6:U6"/>
    <mergeCell ref="B8:B9"/>
    <mergeCell ref="C8:C9"/>
    <mergeCell ref="D8:E9"/>
    <mergeCell ref="F8:F9"/>
    <mergeCell ref="G8:G9"/>
    <mergeCell ref="Y5:Y8"/>
    <mergeCell ref="Z5:Z8"/>
    <mergeCell ref="AA5:AA8"/>
    <mergeCell ref="AB5:AE7"/>
    <mergeCell ref="AF5:AG7"/>
    <mergeCell ref="AH5:AI7"/>
    <mergeCell ref="B5:C5"/>
    <mergeCell ref="H1:T1"/>
    <mergeCell ref="B2:G2"/>
    <mergeCell ref="H2:U2"/>
    <mergeCell ref="B3:G3"/>
    <mergeCell ref="H3:U3"/>
  </mergeCells>
  <conditionalFormatting sqref="P11 H11:N11">
    <cfRule type="cellIs" dxfId="72" priority="7" operator="greaterThan">
      <formula>10</formula>
    </cfRule>
  </conditionalFormatting>
  <conditionalFormatting sqref="O20:O1048576 O2:O18">
    <cfRule type="duplicateValues" dxfId="71" priority="6"/>
  </conditionalFormatting>
  <conditionalFormatting sqref="C1:C1048576">
    <cfRule type="duplicateValues" dxfId="70" priority="5"/>
  </conditionalFormatting>
  <conditionalFormatting sqref="H11:K11">
    <cfRule type="cellIs" dxfId="69" priority="2" stopIfTrue="1" operator="greaterThan">
      <formula>10</formula>
    </cfRule>
    <cfRule type="cellIs" dxfId="68" priority="3" stopIfTrue="1" operator="greaterThan">
      <formula>10</formula>
    </cfRule>
    <cfRule type="cellIs" dxfId="67" priority="4" stopIfTrue="1" operator="greaterThan">
      <formula>10</formula>
    </cfRule>
  </conditionalFormatting>
  <conditionalFormatting sqref="C11">
    <cfRule type="duplicateValues" dxfId="66" priority="1" stopIfTrue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74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M42"/>
  <sheetViews>
    <sheetView workbookViewId="0">
      <pane ySplit="4" topLeftCell="A5" activePane="bottomLeft" state="frozen"/>
      <selection activeCell="V1" sqref="V1:AA1048576"/>
      <selection pane="bottomLeft" activeCell="V1" sqref="V1:AA1048576"/>
    </sheetView>
  </sheetViews>
  <sheetFormatPr defaultColWidth="9" defaultRowHeight="15.75"/>
  <cols>
    <col min="1" max="1" width="0.625" style="1" customWidth="1"/>
    <col min="2" max="2" width="5.25" style="1" customWidth="1"/>
    <col min="3" max="3" width="13.5" style="1" customWidth="1"/>
    <col min="4" max="4" width="11.125" style="1" customWidth="1"/>
    <col min="5" max="5" width="7.25" style="1" customWidth="1"/>
    <col min="6" max="6" width="9.375" style="1" hidden="1" customWidth="1"/>
    <col min="7" max="7" width="7.2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5" style="1" customWidth="1"/>
    <col min="21" max="21" width="7.625" style="1" hidden="1" customWidth="1"/>
    <col min="22" max="22" width="6.5" style="38" customWidth="1"/>
    <col min="23" max="23" width="6.5" style="39" customWidth="1"/>
    <col min="24" max="24" width="9" style="38"/>
    <col min="25" max="25" width="9.125" style="38" bestFit="1" customWidth="1"/>
    <col min="26" max="26" width="9" style="38"/>
    <col min="27" max="27" width="10.375" style="38" bestFit="1" customWidth="1"/>
    <col min="28" max="28" width="9.125" style="38" bestFit="1" customWidth="1"/>
    <col min="29" max="39" width="9" style="38"/>
    <col min="40" max="16384" width="9" style="1"/>
  </cols>
  <sheetData>
    <row r="1" spans="1:39" ht="18.75">
      <c r="H1" s="151" t="s">
        <v>114</v>
      </c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</row>
    <row r="2" spans="1:39" ht="27.75" customHeight="1">
      <c r="B2" s="186" t="s">
        <v>0</v>
      </c>
      <c r="C2" s="186"/>
      <c r="D2" s="186"/>
      <c r="E2" s="186"/>
      <c r="F2" s="186"/>
      <c r="G2" s="186"/>
      <c r="H2" s="153" t="s">
        <v>117</v>
      </c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203"/>
    </row>
    <row r="3" spans="1:39" ht="25.5" customHeight="1">
      <c r="B3" s="154" t="s">
        <v>1</v>
      </c>
      <c r="C3" s="154"/>
      <c r="D3" s="154"/>
      <c r="E3" s="154"/>
      <c r="F3" s="154"/>
      <c r="G3" s="154"/>
      <c r="H3" s="155" t="s">
        <v>60</v>
      </c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204"/>
      <c r="W3" s="205"/>
      <c r="AE3" s="39"/>
      <c r="AF3" s="40"/>
      <c r="AG3" s="39"/>
      <c r="AH3" s="39"/>
      <c r="AI3" s="39"/>
      <c r="AJ3" s="40"/>
      <c r="AK3" s="39"/>
    </row>
    <row r="4" spans="1:39" ht="4.5" customHeight="1">
      <c r="B4" s="4"/>
      <c r="C4" s="4"/>
      <c r="D4" s="4"/>
      <c r="E4" s="4"/>
      <c r="F4" s="4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04"/>
      <c r="W4" s="205"/>
      <c r="AF4" s="41"/>
      <c r="AJ4" s="41"/>
    </row>
    <row r="5" spans="1:39" ht="23.25" customHeight="1">
      <c r="B5" s="167" t="s">
        <v>2</v>
      </c>
      <c r="C5" s="167"/>
      <c r="D5" s="170" t="s">
        <v>51</v>
      </c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1" t="s">
        <v>58</v>
      </c>
      <c r="Q5" s="171"/>
      <c r="R5" s="171"/>
      <c r="S5" s="171"/>
      <c r="T5" s="171"/>
      <c r="U5" s="171"/>
      <c r="X5" s="39"/>
      <c r="Y5" s="156" t="s">
        <v>47</v>
      </c>
      <c r="Z5" s="156" t="s">
        <v>8</v>
      </c>
      <c r="AA5" s="156" t="s">
        <v>46</v>
      </c>
      <c r="AB5" s="156" t="s">
        <v>45</v>
      </c>
      <c r="AC5" s="156"/>
      <c r="AD5" s="156"/>
      <c r="AE5" s="156"/>
      <c r="AF5" s="156" t="s">
        <v>44</v>
      </c>
      <c r="AG5" s="156"/>
      <c r="AH5" s="156" t="s">
        <v>42</v>
      </c>
      <c r="AI5" s="156"/>
      <c r="AJ5" s="156" t="s">
        <v>43</v>
      </c>
      <c r="AK5" s="156"/>
      <c r="AL5" s="156" t="s">
        <v>41</v>
      </c>
      <c r="AM5" s="156"/>
    </row>
    <row r="6" spans="1:39" ht="17.25" customHeight="1">
      <c r="B6" s="157" t="s">
        <v>3</v>
      </c>
      <c r="C6" s="157"/>
      <c r="D6" s="54">
        <v>2</v>
      </c>
      <c r="G6" s="158" t="s">
        <v>108</v>
      </c>
      <c r="H6" s="158"/>
      <c r="I6" s="158"/>
      <c r="J6" s="158"/>
      <c r="K6" s="158"/>
      <c r="L6" s="158"/>
      <c r="M6" s="158"/>
      <c r="N6" s="158"/>
      <c r="O6" s="158"/>
      <c r="P6" s="158" t="s">
        <v>113</v>
      </c>
      <c r="Q6" s="158"/>
      <c r="R6" s="158"/>
      <c r="S6" s="158"/>
      <c r="T6" s="158"/>
      <c r="U6" s="158"/>
      <c r="X6" s="39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</row>
    <row r="7" spans="1:39" ht="5.25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35"/>
      <c r="Q7" s="3"/>
      <c r="R7" s="3"/>
      <c r="S7" s="3"/>
      <c r="T7" s="3"/>
      <c r="U7" s="3"/>
      <c r="X7" s="3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39" ht="44.25" customHeight="1">
      <c r="B8" s="159" t="s">
        <v>4</v>
      </c>
      <c r="C8" s="161" t="s">
        <v>5</v>
      </c>
      <c r="D8" s="163" t="s">
        <v>6</v>
      </c>
      <c r="E8" s="164"/>
      <c r="F8" s="159" t="s">
        <v>7</v>
      </c>
      <c r="G8" s="159" t="s">
        <v>8</v>
      </c>
      <c r="H8" s="168" t="s">
        <v>9</v>
      </c>
      <c r="I8" s="168" t="s">
        <v>10</v>
      </c>
      <c r="J8" s="168" t="s">
        <v>11</v>
      </c>
      <c r="K8" s="168" t="s">
        <v>12</v>
      </c>
      <c r="L8" s="169" t="s">
        <v>13</v>
      </c>
      <c r="M8" s="169" t="s">
        <v>14</v>
      </c>
      <c r="N8" s="169" t="s">
        <v>15</v>
      </c>
      <c r="O8" s="180" t="s">
        <v>16</v>
      </c>
      <c r="P8" s="169" t="s">
        <v>17</v>
      </c>
      <c r="Q8" s="159" t="s">
        <v>18</v>
      </c>
      <c r="R8" s="169" t="s">
        <v>19</v>
      </c>
      <c r="S8" s="159" t="s">
        <v>20</v>
      </c>
      <c r="T8" s="159" t="s">
        <v>21</v>
      </c>
      <c r="U8" s="159" t="s">
        <v>22</v>
      </c>
      <c r="X8" s="39"/>
      <c r="Y8" s="156"/>
      <c r="Z8" s="156"/>
      <c r="AA8" s="156"/>
      <c r="AB8" s="42" t="s">
        <v>23</v>
      </c>
      <c r="AC8" s="42" t="s">
        <v>24</v>
      </c>
      <c r="AD8" s="42" t="s">
        <v>25</v>
      </c>
      <c r="AE8" s="42" t="s">
        <v>26</v>
      </c>
      <c r="AF8" s="42" t="s">
        <v>27</v>
      </c>
      <c r="AG8" s="42" t="s">
        <v>26</v>
      </c>
      <c r="AH8" s="42" t="s">
        <v>27</v>
      </c>
      <c r="AI8" s="42" t="s">
        <v>26</v>
      </c>
      <c r="AJ8" s="42" t="s">
        <v>27</v>
      </c>
      <c r="AK8" s="42" t="s">
        <v>26</v>
      </c>
      <c r="AL8" s="42" t="s">
        <v>27</v>
      </c>
      <c r="AM8" s="43" t="s">
        <v>26</v>
      </c>
    </row>
    <row r="9" spans="1:39" ht="44.25" customHeight="1">
      <c r="B9" s="160"/>
      <c r="C9" s="162"/>
      <c r="D9" s="165"/>
      <c r="E9" s="166"/>
      <c r="F9" s="160"/>
      <c r="G9" s="160"/>
      <c r="H9" s="168"/>
      <c r="I9" s="168"/>
      <c r="J9" s="168"/>
      <c r="K9" s="168"/>
      <c r="L9" s="169"/>
      <c r="M9" s="169"/>
      <c r="N9" s="169"/>
      <c r="O9" s="180"/>
      <c r="P9" s="169"/>
      <c r="Q9" s="174"/>
      <c r="R9" s="169"/>
      <c r="S9" s="160"/>
      <c r="T9" s="174"/>
      <c r="U9" s="174"/>
      <c r="W9" s="206"/>
      <c r="X9" s="39"/>
      <c r="Y9" s="44" t="str">
        <f>+D5</f>
        <v>Đạo đức kinh doanh và văn hóa doanh nghiệp</v>
      </c>
      <c r="Z9" s="45" t="str">
        <f>+P5</f>
        <v>BSA1305-04</v>
      </c>
      <c r="AA9" s="46">
        <f>+$AJ$9+$AL$9+$AH$9</f>
        <v>1</v>
      </c>
      <c r="AB9" s="40">
        <f>COUNTIF($T$10:$T$72,"Khiển trách")</f>
        <v>0</v>
      </c>
      <c r="AC9" s="40">
        <f>COUNTIF($T$10:$T$72,"Cảnh cáo")</f>
        <v>0</v>
      </c>
      <c r="AD9" s="40">
        <f>COUNTIF($T$10:$T$72,"Đình chỉ thi")</f>
        <v>0</v>
      </c>
      <c r="AE9" s="47">
        <f>+($AB$9+$AC$9+$AD$9)/$AA$9*100%</f>
        <v>0</v>
      </c>
      <c r="AF9" s="40">
        <f>SUM(COUNTIF($T$10:$T$70,"Vắng"),COUNTIF($T$10:$T$70,"Vắng có phép"))</f>
        <v>0</v>
      </c>
      <c r="AG9" s="48">
        <f>+$AF$9/$AA$9</f>
        <v>0</v>
      </c>
      <c r="AH9" s="49">
        <f>COUNTIF($X$10:$X$70,"Thi lại")</f>
        <v>1</v>
      </c>
      <c r="AI9" s="48">
        <f>+$AH$9/$AA$9</f>
        <v>1</v>
      </c>
      <c r="AJ9" s="49">
        <f>COUNTIF($X$10:$X$71,"Học lại")</f>
        <v>0</v>
      </c>
      <c r="AK9" s="48">
        <f>+$AJ$9/$AA$9</f>
        <v>0</v>
      </c>
      <c r="AL9" s="40">
        <f>COUNTIF($X$11:$X$71,"Đạt")</f>
        <v>0</v>
      </c>
      <c r="AM9" s="47">
        <f>+$AL$9/$AA$9</f>
        <v>0</v>
      </c>
    </row>
    <row r="10" spans="1:39" ht="14.25" customHeight="1">
      <c r="B10" s="175" t="s">
        <v>28</v>
      </c>
      <c r="C10" s="176"/>
      <c r="D10" s="176"/>
      <c r="E10" s="176"/>
      <c r="F10" s="176"/>
      <c r="G10" s="177"/>
      <c r="H10" s="9">
        <v>10</v>
      </c>
      <c r="I10" s="9">
        <v>10</v>
      </c>
      <c r="J10" s="10"/>
      <c r="K10" s="9">
        <v>10</v>
      </c>
      <c r="L10" s="11"/>
      <c r="M10" s="12"/>
      <c r="N10" s="12"/>
      <c r="O10" s="13"/>
      <c r="P10" s="36">
        <f>100-(H10+I10+J10+K10)</f>
        <v>70</v>
      </c>
      <c r="Q10" s="160"/>
      <c r="R10" s="14"/>
      <c r="S10" s="14"/>
      <c r="T10" s="160"/>
      <c r="U10" s="160"/>
      <c r="X10" s="39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</row>
    <row r="11" spans="1:39" s="58" customFormat="1" ht="30" customHeight="1">
      <c r="A11" s="60"/>
      <c r="B11" s="61">
        <v>1</v>
      </c>
      <c r="C11" s="62" t="s">
        <v>52</v>
      </c>
      <c r="D11" s="63" t="s">
        <v>53</v>
      </c>
      <c r="E11" s="64" t="s">
        <v>54</v>
      </c>
      <c r="F11" s="65" t="s">
        <v>55</v>
      </c>
      <c r="G11" s="65" t="s">
        <v>56</v>
      </c>
      <c r="H11" s="66">
        <v>5</v>
      </c>
      <c r="I11" s="66">
        <v>5</v>
      </c>
      <c r="J11" s="66" t="s">
        <v>29</v>
      </c>
      <c r="K11" s="66">
        <v>5</v>
      </c>
      <c r="L11" s="67"/>
      <c r="M11" s="67"/>
      <c r="N11" s="67"/>
      <c r="O11" s="68"/>
      <c r="P11" s="69"/>
      <c r="Q11" s="70">
        <f>ROUND(SUMPRODUCT(H11:P11,$H$10:$P$10)/100,0)</f>
        <v>2</v>
      </c>
      <c r="R11" s="71" t="str">
        <f t="shared" ref="R11" si="0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71" t="str">
        <f t="shared" ref="S11" si="1">IF($Q11&lt;4,"Kém",IF(AND($Q11&gt;=4,$Q11&lt;=5.4),"Trung bình yếu",IF(AND($Q11&gt;=5.5,$Q11&lt;=6.9),"Trung bình",IF(AND($Q11&gt;=7,$Q11&lt;=8.4),"Khá",IF(AND($Q11&gt;=8.5,$Q11&lt;=10),"Giỏi","")))))</f>
        <v>Kém</v>
      </c>
      <c r="T11" s="71" t="s">
        <v>116</v>
      </c>
      <c r="U11" s="59" t="s">
        <v>57</v>
      </c>
      <c r="V11" s="207"/>
      <c r="W11" s="40"/>
      <c r="X11" s="20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50"/>
      <c r="Z11" s="50"/>
      <c r="AA11" s="50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ht="21" customHeight="1">
      <c r="A12" s="2"/>
      <c r="B12" s="15"/>
      <c r="C12" s="16"/>
      <c r="D12" s="16"/>
      <c r="E12" s="17"/>
      <c r="F12" s="17"/>
      <c r="G12" s="17"/>
      <c r="H12" s="18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3"/>
    </row>
    <row r="13" spans="1:39" ht="16.5" hidden="1">
      <c r="A13" s="2"/>
      <c r="B13" s="178" t="s">
        <v>30</v>
      </c>
      <c r="C13" s="178"/>
      <c r="D13" s="16"/>
      <c r="E13" s="17"/>
      <c r="F13" s="17"/>
      <c r="G13" s="17"/>
      <c r="H13" s="18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3"/>
    </row>
    <row r="14" spans="1:39" ht="16.5" hidden="1" customHeight="1">
      <c r="A14" s="2"/>
      <c r="B14" s="21" t="s">
        <v>31</v>
      </c>
      <c r="C14" s="21"/>
      <c r="D14" s="22">
        <f>+$AA$9</f>
        <v>1</v>
      </c>
      <c r="E14" s="23" t="s">
        <v>32</v>
      </c>
      <c r="F14" s="179" t="s">
        <v>33</v>
      </c>
      <c r="G14" s="179"/>
      <c r="H14" s="179"/>
      <c r="I14" s="179"/>
      <c r="J14" s="179"/>
      <c r="K14" s="179"/>
      <c r="L14" s="179"/>
      <c r="M14" s="179"/>
      <c r="N14" s="179"/>
      <c r="O14" s="179"/>
      <c r="P14" s="24">
        <f>$AA$9 -COUNTIF($T$10:$T$202,"Vắng") -COUNTIF($T$10:$T$202,"Vắng có phép") - COUNTIF($T$10:$T$202,"Đình chỉ thi") - COUNTIF($T$10:$T$202,"Không đủ ĐKDT")</f>
        <v>1</v>
      </c>
      <c r="Q14" s="24"/>
      <c r="R14" s="24"/>
      <c r="S14" s="25"/>
      <c r="T14" s="26" t="s">
        <v>32</v>
      </c>
      <c r="U14" s="25"/>
      <c r="V14" s="203"/>
    </row>
    <row r="15" spans="1:39" ht="16.5" hidden="1" customHeight="1">
      <c r="A15" s="2"/>
      <c r="B15" s="21" t="s">
        <v>34</v>
      </c>
      <c r="C15" s="21"/>
      <c r="D15" s="22">
        <f>+$AL$9</f>
        <v>0</v>
      </c>
      <c r="E15" s="23" t="s">
        <v>32</v>
      </c>
      <c r="F15" s="179" t="s">
        <v>35</v>
      </c>
      <c r="G15" s="179"/>
      <c r="H15" s="179"/>
      <c r="I15" s="179"/>
      <c r="J15" s="179"/>
      <c r="K15" s="179"/>
      <c r="L15" s="179"/>
      <c r="M15" s="179"/>
      <c r="N15" s="179"/>
      <c r="O15" s="179"/>
      <c r="P15" s="27">
        <f>COUNTIF($T$10:$T$78,"Vắng")</f>
        <v>0</v>
      </c>
      <c r="Q15" s="27"/>
      <c r="R15" s="27"/>
      <c r="S15" s="28"/>
      <c r="T15" s="26" t="s">
        <v>32</v>
      </c>
      <c r="U15" s="28"/>
      <c r="V15" s="203"/>
    </row>
    <row r="16" spans="1:39" ht="16.5" hidden="1" customHeight="1">
      <c r="A16" s="2"/>
      <c r="B16" s="21" t="s">
        <v>48</v>
      </c>
      <c r="C16" s="21"/>
      <c r="D16" s="37">
        <f>COUNTIF(X11:X11,"Học lại")</f>
        <v>0</v>
      </c>
      <c r="E16" s="23" t="s">
        <v>32</v>
      </c>
      <c r="F16" s="179" t="s">
        <v>49</v>
      </c>
      <c r="G16" s="179"/>
      <c r="H16" s="179"/>
      <c r="I16" s="179"/>
      <c r="J16" s="179"/>
      <c r="K16" s="179"/>
      <c r="L16" s="179"/>
      <c r="M16" s="179"/>
      <c r="N16" s="179"/>
      <c r="O16" s="179"/>
      <c r="P16" s="24">
        <f>COUNTIF($T$10:$T$78,"Vắng có phép")</f>
        <v>0</v>
      </c>
      <c r="Q16" s="24"/>
      <c r="R16" s="24"/>
      <c r="S16" s="25"/>
      <c r="T16" s="26" t="s">
        <v>32</v>
      </c>
      <c r="U16" s="25"/>
      <c r="V16" s="203"/>
    </row>
    <row r="17" spans="1:39" ht="3" hidden="1" customHeight="1">
      <c r="A17" s="2"/>
      <c r="B17" s="15"/>
      <c r="C17" s="16"/>
      <c r="D17" s="16"/>
      <c r="E17" s="17"/>
      <c r="F17" s="17"/>
      <c r="G17" s="17"/>
      <c r="H17" s="18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3"/>
    </row>
    <row r="18" spans="1:39" hidden="1">
      <c r="B18" s="51" t="s">
        <v>50</v>
      </c>
      <c r="C18" s="51"/>
      <c r="D18" s="52">
        <f>COUNTIF(X11:X11,"Thi lại")</f>
        <v>1</v>
      </c>
      <c r="E18" s="53" t="s">
        <v>32</v>
      </c>
      <c r="F18" s="3"/>
      <c r="G18" s="3"/>
      <c r="H18" s="3"/>
      <c r="I18" s="3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203"/>
    </row>
    <row r="19" spans="1:39" ht="24.75" hidden="1" customHeight="1">
      <c r="B19" s="51"/>
      <c r="C19" s="51"/>
      <c r="D19" s="52"/>
      <c r="E19" s="53"/>
      <c r="F19" s="3"/>
      <c r="G19" s="3"/>
      <c r="H19" s="181" t="s">
        <v>59</v>
      </c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203"/>
    </row>
    <row r="20" spans="1:39" ht="24.75" customHeight="1">
      <c r="B20" s="51"/>
      <c r="C20" s="51"/>
      <c r="D20" s="52"/>
      <c r="E20" s="53"/>
      <c r="F20" s="3"/>
      <c r="G20" s="3"/>
      <c r="H20" s="147"/>
      <c r="I20" s="185" t="s">
        <v>120</v>
      </c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47"/>
      <c r="V20" s="203"/>
    </row>
    <row r="21" spans="1:39">
      <c r="A21" s="29"/>
      <c r="B21" s="172" t="s">
        <v>118</v>
      </c>
      <c r="C21" s="172"/>
      <c r="D21" s="172"/>
      <c r="E21" s="172"/>
      <c r="F21" s="172"/>
      <c r="G21" s="172"/>
      <c r="H21" s="172"/>
      <c r="I21" s="30"/>
      <c r="J21" s="182" t="s">
        <v>36</v>
      </c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203"/>
    </row>
    <row r="22" spans="1:39" ht="4.5" customHeight="1">
      <c r="A22" s="2"/>
      <c r="B22" s="15"/>
      <c r="C22" s="31"/>
      <c r="D22" s="31"/>
      <c r="E22" s="32"/>
      <c r="F22" s="32"/>
      <c r="G22" s="32"/>
      <c r="H22" s="33"/>
      <c r="I22" s="34"/>
      <c r="J22" s="3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203"/>
    </row>
    <row r="23" spans="1:39" s="2" customFormat="1">
      <c r="B23" s="172" t="s">
        <v>37</v>
      </c>
      <c r="C23" s="172"/>
      <c r="D23" s="173" t="s">
        <v>38</v>
      </c>
      <c r="E23" s="173"/>
      <c r="F23" s="173"/>
      <c r="G23" s="173"/>
      <c r="H23" s="173"/>
      <c r="I23" s="34"/>
      <c r="J23" s="34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3"/>
      <c r="W23" s="39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203"/>
      <c r="W24" s="39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03"/>
      <c r="W25" s="39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203"/>
      <c r="W26" s="39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39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203"/>
      <c r="W27" s="39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39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203"/>
      <c r="W28" s="39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s="2" customFormat="1" ht="18" customHeight="1">
      <c r="A29" s="1"/>
      <c r="B29" s="184" t="s">
        <v>119</v>
      </c>
      <c r="C29" s="184"/>
      <c r="D29" s="184" t="s">
        <v>75</v>
      </c>
      <c r="E29" s="184"/>
      <c r="F29" s="184"/>
      <c r="G29" s="184"/>
      <c r="H29" s="184"/>
      <c r="I29" s="184"/>
      <c r="J29" s="184" t="s">
        <v>39</v>
      </c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203"/>
      <c r="W29" s="39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03"/>
      <c r="W30" s="39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203"/>
      <c r="W31" s="39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s="2" customFormat="1" ht="21.75" hidden="1" customHeight="1">
      <c r="A32" s="1"/>
      <c r="B32" s="172" t="s">
        <v>40</v>
      </c>
      <c r="C32" s="172"/>
      <c r="D32" s="172"/>
      <c r="E32" s="172"/>
      <c r="F32" s="172"/>
      <c r="G32" s="172"/>
      <c r="H32" s="172"/>
      <c r="I32" s="30"/>
      <c r="J32" s="182" t="s">
        <v>36</v>
      </c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203"/>
      <c r="W32" s="39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s="2" customFormat="1" hidden="1">
      <c r="A33" s="1"/>
      <c r="B33" s="15"/>
      <c r="C33" s="31"/>
      <c r="D33" s="31"/>
      <c r="E33" s="32"/>
      <c r="F33" s="32"/>
      <c r="G33" s="32"/>
      <c r="H33" s="33"/>
      <c r="I33" s="34"/>
      <c r="J33" s="3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8"/>
      <c r="W33" s="39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s="2" customFormat="1" hidden="1">
      <c r="A34" s="1"/>
      <c r="B34" s="172" t="s">
        <v>37</v>
      </c>
      <c r="C34" s="172"/>
      <c r="D34" s="173" t="s">
        <v>38</v>
      </c>
      <c r="E34" s="173"/>
      <c r="F34" s="173"/>
      <c r="G34" s="173"/>
      <c r="H34" s="173"/>
      <c r="I34" s="34"/>
      <c r="J34" s="34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8"/>
      <c r="W34" s="39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8"/>
      <c r="W35" s="39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</row>
    <row r="36" spans="1:39" hidden="1"/>
    <row r="37" spans="1:39" hidden="1"/>
    <row r="38" spans="1:39" hidden="1"/>
    <row r="39" spans="1:39" hidden="1">
      <c r="B39" s="183"/>
      <c r="C39" s="183"/>
      <c r="D39" s="183"/>
      <c r="E39" s="183"/>
      <c r="F39" s="183"/>
      <c r="G39" s="183"/>
      <c r="H39" s="183"/>
      <c r="I39" s="183"/>
      <c r="J39" s="183" t="s">
        <v>39</v>
      </c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</row>
    <row r="40" spans="1:39" hidden="1"/>
    <row r="41" spans="1:39" hidden="1"/>
    <row r="42" spans="1:39" hidden="1"/>
  </sheetData>
  <sheetProtection formatCells="0" formatColumns="0" formatRows="0" insertColumns="0" insertRows="0" insertHyperlinks="0" deleteColumns="0" deleteRows="0" sort="0" autoFilter="0" pivotTables="0"/>
  <autoFilter ref="A9:AM11">
    <filterColumn colId="3" showButton="0"/>
  </autoFilter>
  <sortState ref="A11:AM47">
    <sortCondition ref="G11:G47"/>
  </sortState>
  <mergeCells count="60">
    <mergeCell ref="H1:T1"/>
    <mergeCell ref="B21:H21"/>
    <mergeCell ref="J21:U21"/>
    <mergeCell ref="F16:O16"/>
    <mergeCell ref="H19:U19"/>
    <mergeCell ref="P5:U5"/>
    <mergeCell ref="P6:U6"/>
    <mergeCell ref="B2:G2"/>
    <mergeCell ref="H2:U2"/>
    <mergeCell ref="B3:G3"/>
    <mergeCell ref="H3:U3"/>
    <mergeCell ref="F14:O14"/>
    <mergeCell ref="F15:O15"/>
    <mergeCell ref="L8:L9"/>
    <mergeCell ref="H8:H9"/>
    <mergeCell ref="G8:G9"/>
    <mergeCell ref="J18:U18"/>
    <mergeCell ref="I20:T20"/>
    <mergeCell ref="B39:C39"/>
    <mergeCell ref="D39:I39"/>
    <mergeCell ref="J39:U39"/>
    <mergeCell ref="B29:C29"/>
    <mergeCell ref="D29:I29"/>
    <mergeCell ref="J29:U29"/>
    <mergeCell ref="B32:H32"/>
    <mergeCell ref="J32:U32"/>
    <mergeCell ref="B34:C34"/>
    <mergeCell ref="D34:H34"/>
    <mergeCell ref="AB5:AE7"/>
    <mergeCell ref="D5:O5"/>
    <mergeCell ref="G6:O6"/>
    <mergeCell ref="B23:C23"/>
    <mergeCell ref="D23:H23"/>
    <mergeCell ref="S8:S9"/>
    <mergeCell ref="T8:T10"/>
    <mergeCell ref="U8:U10"/>
    <mergeCell ref="B10:G10"/>
    <mergeCell ref="B13:C13"/>
    <mergeCell ref="M8:M9"/>
    <mergeCell ref="N8:N9"/>
    <mergeCell ref="O8:O9"/>
    <mergeCell ref="P8:P9"/>
    <mergeCell ref="Q8:Q10"/>
    <mergeCell ref="R8:R9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</mergeCells>
  <conditionalFormatting sqref="P11 H11:N11">
    <cfRule type="cellIs" dxfId="65" priority="21" operator="greaterThan">
      <formula>10</formula>
    </cfRule>
  </conditionalFormatting>
  <conditionalFormatting sqref="O21:O1048576 O2:O18">
    <cfRule type="duplicateValues" dxfId="64" priority="13"/>
  </conditionalFormatting>
  <conditionalFormatting sqref="C1:C1048576">
    <cfRule type="duplicateValues" dxfId="63" priority="12"/>
  </conditionalFormatting>
  <conditionalFormatting sqref="H11:K11">
    <cfRule type="cellIs" dxfId="62" priority="9" stopIfTrue="1" operator="greaterThan">
      <formula>10</formula>
    </cfRule>
    <cfRule type="cellIs" dxfId="61" priority="10" stopIfTrue="1" operator="greaterThan">
      <formula>10</formula>
    </cfRule>
    <cfRule type="cellIs" dxfId="60" priority="11" stopIfTrue="1" operator="greaterThan">
      <formula>10</formula>
    </cfRule>
  </conditionalFormatting>
  <conditionalFormatting sqref="C11">
    <cfRule type="duplicateValues" dxfId="59" priority="32" stopIfTrue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0.74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M41"/>
  <sheetViews>
    <sheetView workbookViewId="0">
      <pane ySplit="5" topLeftCell="A6" activePane="bottomLeft" state="frozen"/>
      <selection activeCell="V1" sqref="V1:AA1048576"/>
      <selection pane="bottomLeft" activeCell="V1" sqref="V1:AA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25" style="1" customWidth="1"/>
    <col min="4" max="4" width="12.25" style="1" customWidth="1"/>
    <col min="5" max="5" width="5.125" style="1" customWidth="1"/>
    <col min="6" max="6" width="8.75" style="1" hidden="1" customWidth="1"/>
    <col min="7" max="7" width="13.125" style="1" customWidth="1"/>
    <col min="8" max="8" width="5" style="1" customWidth="1"/>
    <col min="9" max="9" width="5.25" style="1" customWidth="1"/>
    <col min="10" max="10" width="4.375" style="1" customWidth="1"/>
    <col min="11" max="11" width="5.125" style="1" customWidth="1"/>
    <col min="12" max="12" width="3.1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" style="1" customWidth="1"/>
    <col min="18" max="18" width="6.5" style="1" customWidth="1"/>
    <col min="19" max="19" width="4.75" style="1" customWidth="1"/>
    <col min="20" max="20" width="12.625" style="1" customWidth="1"/>
    <col min="21" max="21" width="7.625" style="1" hidden="1" customWidth="1"/>
    <col min="22" max="22" width="6.5" style="38" customWidth="1"/>
    <col min="23" max="23" width="6.5" style="39" customWidth="1"/>
    <col min="24" max="24" width="9" style="38"/>
    <col min="25" max="25" width="9.125" style="38" bestFit="1" customWidth="1"/>
    <col min="26" max="26" width="9" style="38"/>
    <col min="27" max="27" width="10.375" style="38" bestFit="1" customWidth="1"/>
    <col min="28" max="28" width="9.125" style="38" bestFit="1" customWidth="1"/>
    <col min="29" max="39" width="9" style="38"/>
    <col min="40" max="16384" width="9" style="1"/>
  </cols>
  <sheetData>
    <row r="1" spans="1:39" ht="18.75">
      <c r="H1" s="151" t="s">
        <v>112</v>
      </c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</row>
    <row r="2" spans="1:39" ht="27.75" customHeight="1">
      <c r="B2" s="186" t="s">
        <v>0</v>
      </c>
      <c r="C2" s="186"/>
      <c r="D2" s="186"/>
      <c r="E2" s="186"/>
      <c r="F2" s="186"/>
      <c r="G2" s="186"/>
      <c r="H2" s="153" t="s">
        <v>117</v>
      </c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203"/>
    </row>
    <row r="3" spans="1:39" ht="25.5" customHeight="1">
      <c r="B3" s="154" t="s">
        <v>1</v>
      </c>
      <c r="C3" s="154"/>
      <c r="D3" s="154"/>
      <c r="E3" s="154"/>
      <c r="F3" s="154"/>
      <c r="G3" s="154"/>
      <c r="H3" s="155" t="s">
        <v>60</v>
      </c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204"/>
      <c r="W3" s="205"/>
      <c r="AE3" s="39"/>
      <c r="AF3" s="40"/>
      <c r="AG3" s="39"/>
      <c r="AH3" s="39"/>
      <c r="AI3" s="39"/>
      <c r="AJ3" s="40"/>
      <c r="AK3" s="39"/>
    </row>
    <row r="4" spans="1:39" ht="4.5" customHeight="1">
      <c r="B4" s="4"/>
      <c r="C4" s="4"/>
      <c r="D4" s="4"/>
      <c r="E4" s="4"/>
      <c r="F4" s="4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04"/>
      <c r="W4" s="205"/>
      <c r="AF4" s="41"/>
      <c r="AJ4" s="41"/>
    </row>
    <row r="5" spans="1:39" ht="23.25" customHeight="1">
      <c r="B5" s="167" t="s">
        <v>2</v>
      </c>
      <c r="C5" s="167"/>
      <c r="D5" s="170" t="s">
        <v>62</v>
      </c>
      <c r="E5" s="170"/>
      <c r="F5" s="170"/>
      <c r="G5" s="170"/>
      <c r="H5" s="170"/>
      <c r="I5" s="170"/>
      <c r="J5" s="170"/>
      <c r="K5" s="170"/>
      <c r="L5" s="76"/>
      <c r="M5" s="187" t="s">
        <v>63</v>
      </c>
      <c r="N5" s="187"/>
      <c r="O5" s="187"/>
      <c r="P5" s="187"/>
      <c r="Q5" s="187"/>
      <c r="R5" s="187"/>
      <c r="S5" s="187"/>
      <c r="T5" s="187"/>
      <c r="U5" s="187"/>
      <c r="X5" s="39"/>
      <c r="Y5" s="156" t="s">
        <v>47</v>
      </c>
      <c r="Z5" s="156" t="s">
        <v>8</v>
      </c>
      <c r="AA5" s="156" t="s">
        <v>46</v>
      </c>
      <c r="AB5" s="156" t="s">
        <v>45</v>
      </c>
      <c r="AC5" s="156"/>
      <c r="AD5" s="156"/>
      <c r="AE5" s="156"/>
      <c r="AF5" s="156" t="s">
        <v>44</v>
      </c>
      <c r="AG5" s="156"/>
      <c r="AH5" s="156" t="s">
        <v>42</v>
      </c>
      <c r="AI5" s="156"/>
      <c r="AJ5" s="156" t="s">
        <v>43</v>
      </c>
      <c r="AK5" s="156"/>
      <c r="AL5" s="156" t="s">
        <v>41</v>
      </c>
      <c r="AM5" s="156"/>
    </row>
    <row r="6" spans="1:39" ht="17.25" customHeight="1">
      <c r="B6" s="157" t="s">
        <v>3</v>
      </c>
      <c r="C6" s="157"/>
      <c r="D6" s="72"/>
      <c r="G6" s="188" t="s">
        <v>110</v>
      </c>
      <c r="H6" s="158"/>
      <c r="I6" s="158"/>
      <c r="J6" s="158"/>
      <c r="K6" s="158"/>
      <c r="L6" s="158"/>
      <c r="M6" s="158"/>
      <c r="N6" s="158"/>
      <c r="O6" s="158"/>
      <c r="P6" s="158" t="s">
        <v>111</v>
      </c>
      <c r="Q6" s="158"/>
      <c r="R6" s="158"/>
      <c r="S6" s="158"/>
      <c r="T6" s="158"/>
      <c r="U6" s="158"/>
      <c r="X6" s="39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</row>
    <row r="7" spans="1:39" ht="5.25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35"/>
      <c r="Q7" s="3"/>
      <c r="R7" s="3"/>
      <c r="S7" s="3"/>
      <c r="T7" s="3"/>
      <c r="U7" s="3"/>
      <c r="X7" s="3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39" ht="44.25" customHeight="1">
      <c r="B8" s="189" t="s">
        <v>4</v>
      </c>
      <c r="C8" s="191" t="s">
        <v>5</v>
      </c>
      <c r="D8" s="193" t="s">
        <v>6</v>
      </c>
      <c r="E8" s="194"/>
      <c r="F8" s="189" t="s">
        <v>7</v>
      </c>
      <c r="G8" s="189" t="s">
        <v>8</v>
      </c>
      <c r="H8" s="197" t="s">
        <v>9</v>
      </c>
      <c r="I8" s="197" t="s">
        <v>10</v>
      </c>
      <c r="J8" s="197" t="s">
        <v>11</v>
      </c>
      <c r="K8" s="197" t="s">
        <v>12</v>
      </c>
      <c r="L8" s="189" t="s">
        <v>13</v>
      </c>
      <c r="M8" s="189" t="s">
        <v>14</v>
      </c>
      <c r="N8" s="189" t="s">
        <v>15</v>
      </c>
      <c r="O8" s="199" t="s">
        <v>16</v>
      </c>
      <c r="P8" s="189" t="s">
        <v>17</v>
      </c>
      <c r="Q8" s="149" t="s">
        <v>18</v>
      </c>
      <c r="R8" s="189" t="s">
        <v>19</v>
      </c>
      <c r="S8" s="189" t="s">
        <v>20</v>
      </c>
      <c r="T8" s="159" t="s">
        <v>21</v>
      </c>
      <c r="U8" s="159" t="s">
        <v>22</v>
      </c>
      <c r="X8" s="39"/>
      <c r="Y8" s="156"/>
      <c r="Z8" s="156"/>
      <c r="AA8" s="156"/>
      <c r="AB8" s="42" t="s">
        <v>23</v>
      </c>
      <c r="AC8" s="42" t="s">
        <v>24</v>
      </c>
      <c r="AD8" s="42" t="s">
        <v>25</v>
      </c>
      <c r="AE8" s="42" t="s">
        <v>26</v>
      </c>
      <c r="AF8" s="42" t="s">
        <v>27</v>
      </c>
      <c r="AG8" s="42" t="s">
        <v>26</v>
      </c>
      <c r="AH8" s="42" t="s">
        <v>27</v>
      </c>
      <c r="AI8" s="42" t="s">
        <v>26</v>
      </c>
      <c r="AJ8" s="42" t="s">
        <v>27</v>
      </c>
      <c r="AK8" s="42" t="s">
        <v>26</v>
      </c>
      <c r="AL8" s="42" t="s">
        <v>27</v>
      </c>
      <c r="AM8" s="43" t="s">
        <v>26</v>
      </c>
    </row>
    <row r="9" spans="1:39" ht="44.25" customHeight="1">
      <c r="B9" s="190"/>
      <c r="C9" s="192"/>
      <c r="D9" s="195"/>
      <c r="E9" s="196"/>
      <c r="F9" s="190"/>
      <c r="G9" s="190"/>
      <c r="H9" s="198"/>
      <c r="I9" s="198"/>
      <c r="J9" s="198"/>
      <c r="K9" s="198"/>
      <c r="L9" s="190"/>
      <c r="M9" s="190"/>
      <c r="N9" s="190"/>
      <c r="O9" s="200"/>
      <c r="P9" s="190"/>
      <c r="Q9" s="150"/>
      <c r="R9" s="190"/>
      <c r="S9" s="190"/>
      <c r="T9" s="160"/>
      <c r="U9" s="174"/>
      <c r="W9" s="206"/>
      <c r="X9" s="39"/>
      <c r="Y9" s="44" t="str">
        <f>+D5</f>
        <v>Kinh tế lượng</v>
      </c>
      <c r="Z9" s="45" t="str">
        <f>+M5</f>
        <v>Nhóm: BSA1309-02</v>
      </c>
      <c r="AA9" s="46">
        <f>+$AJ$9+$AL$9+$AH$9</f>
        <v>5</v>
      </c>
      <c r="AB9" s="40">
        <f>COUNTIF($T$10:$T$72,"Khiển trách")</f>
        <v>0</v>
      </c>
      <c r="AC9" s="40">
        <f>COUNTIF($T$10:$T$72,"Cảnh cáo")</f>
        <v>0</v>
      </c>
      <c r="AD9" s="40">
        <f>COUNTIF($T$10:$T$72,"Đình chỉ thi")</f>
        <v>0</v>
      </c>
      <c r="AE9" s="47">
        <f>+($AB$9+$AC$9+$AD$9)/$AA$9*100%</f>
        <v>0</v>
      </c>
      <c r="AF9" s="40">
        <f>SUM(COUNTIF($T$10:$T$70,"Vắng"),COUNTIF($T$10:$T$70,"Vắng có phép"))</f>
        <v>1</v>
      </c>
      <c r="AG9" s="48">
        <f>+$AF$9/$AA$9</f>
        <v>0.2</v>
      </c>
      <c r="AH9" s="49">
        <f>COUNTIF($X$10:$X$70,"Thi lại")</f>
        <v>1</v>
      </c>
      <c r="AI9" s="48">
        <f>+$AH$9/$AA$9</f>
        <v>0.2</v>
      </c>
      <c r="AJ9" s="49">
        <f>COUNTIF($X$10:$X$71,"Học lại")</f>
        <v>4</v>
      </c>
      <c r="AK9" s="48">
        <f>+$AJ$9/$AA$9</f>
        <v>0.8</v>
      </c>
      <c r="AL9" s="40">
        <f>COUNTIF($X$14:$X$71,"Đạt")</f>
        <v>0</v>
      </c>
      <c r="AM9" s="47">
        <f>+$AL$9/$AA$9</f>
        <v>0</v>
      </c>
    </row>
    <row r="10" spans="1:39" s="55" customFormat="1" ht="27.75" customHeight="1">
      <c r="B10" s="83">
        <v>1</v>
      </c>
      <c r="C10" s="119" t="s">
        <v>99</v>
      </c>
      <c r="D10" s="120" t="s">
        <v>103</v>
      </c>
      <c r="E10" s="121" t="s">
        <v>104</v>
      </c>
      <c r="F10" s="122"/>
      <c r="G10" s="122" t="s">
        <v>68</v>
      </c>
      <c r="H10" s="123">
        <v>10</v>
      </c>
      <c r="I10" s="123">
        <v>6</v>
      </c>
      <c r="J10" s="123" t="s">
        <v>29</v>
      </c>
      <c r="K10" s="124">
        <v>7</v>
      </c>
      <c r="L10" s="88"/>
      <c r="M10" s="88"/>
      <c r="N10" s="88"/>
      <c r="O10" s="89">
        <v>3</v>
      </c>
      <c r="P10" s="90">
        <v>4</v>
      </c>
      <c r="Q10" s="91">
        <f>ROUND(SUMPRODUCT(H10:P10,$H$10:$P$10)/100,1)</f>
        <v>2.1</v>
      </c>
      <c r="R10" s="1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126" t="str">
        <f>IF($Q10&lt;4,"Kém",IF(AND($Q10&gt;=4,$Q10&lt;=5.4),"Trung bình yếu",IF(AND($Q10&gt;=5.5,$Q10&lt;=6.9),"Trung bình",IF(AND($Q10&gt;=7,$Q10&lt;=8.4),"Khá",IF(AND($Q10&gt;=8.5,$Q10&lt;=10),"Giỏi","")))))</f>
        <v>Kém</v>
      </c>
      <c r="T10" s="145"/>
      <c r="U10" s="160"/>
      <c r="V10" s="203"/>
      <c r="W10" s="210"/>
      <c r="X10" s="21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39"/>
      <c r="Z10" s="39"/>
      <c r="AA10" s="39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1:39" s="55" customFormat="1" ht="27.75" customHeight="1">
      <c r="B11" s="83">
        <v>2</v>
      </c>
      <c r="C11" s="127" t="s">
        <v>100</v>
      </c>
      <c r="D11" s="128" t="s">
        <v>101</v>
      </c>
      <c r="E11" s="129" t="s">
        <v>102</v>
      </c>
      <c r="F11" s="130"/>
      <c r="G11" s="122" t="s">
        <v>107</v>
      </c>
      <c r="H11" s="131">
        <v>10</v>
      </c>
      <c r="I11" s="131">
        <v>6</v>
      </c>
      <c r="J11" s="131" t="s">
        <v>29</v>
      </c>
      <c r="K11" s="132">
        <v>8</v>
      </c>
      <c r="L11" s="133"/>
      <c r="M11" s="133"/>
      <c r="N11" s="133"/>
      <c r="O11" s="89">
        <v>1</v>
      </c>
      <c r="P11" s="90">
        <v>6</v>
      </c>
      <c r="Q11" s="91">
        <f t="shared" ref="Q11:Q14" si="0">ROUND(SUMPRODUCT(H11:P11,$H$10:$P$10)/100,1)</f>
        <v>2.2000000000000002</v>
      </c>
      <c r="R11" s="125" t="str">
        <f t="shared" ref="R11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26" t="str">
        <f t="shared" ref="S11" si="2">IF($Q11&lt;4,"Kém",IF(AND($Q11&gt;=4,$Q11&lt;=5.4),"Trung bình yếu",IF(AND($Q11&gt;=5.5,$Q11&lt;=6.9),"Trung bình",IF(AND($Q11&gt;=7,$Q11&lt;=8.4),"Khá",IF(AND($Q11&gt;=8.5,$Q11&lt;=10),"Giỏi","")))))</f>
        <v>Kém</v>
      </c>
      <c r="T11" s="87" t="str">
        <f t="shared" ref="T11" si="3">+IF(OR($H11=0,$I11=0,$J11=0,$K11=0),"Không đủ ĐKDT","")</f>
        <v/>
      </c>
      <c r="U11" s="56" t="s">
        <v>69</v>
      </c>
      <c r="V11" s="203"/>
      <c r="W11" s="210"/>
      <c r="X11" s="21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50"/>
      <c r="Z11" s="50"/>
      <c r="AA11" s="50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</row>
    <row r="12" spans="1:39" s="55" customFormat="1" ht="27.75" customHeight="1">
      <c r="B12" s="83">
        <v>3</v>
      </c>
      <c r="C12" s="119" t="s">
        <v>105</v>
      </c>
      <c r="D12" s="120" t="s">
        <v>106</v>
      </c>
      <c r="E12" s="121" t="s">
        <v>66</v>
      </c>
      <c r="F12" s="122"/>
      <c r="G12" s="122" t="s">
        <v>107</v>
      </c>
      <c r="H12" s="131">
        <v>10</v>
      </c>
      <c r="I12" s="131">
        <v>6</v>
      </c>
      <c r="J12" s="131" t="s">
        <v>29</v>
      </c>
      <c r="K12" s="132">
        <v>8</v>
      </c>
      <c r="L12" s="88"/>
      <c r="M12" s="88"/>
      <c r="N12" s="88"/>
      <c r="O12" s="89">
        <v>2</v>
      </c>
      <c r="P12" s="90">
        <v>6</v>
      </c>
      <c r="Q12" s="91">
        <f t="shared" si="0"/>
        <v>2.2000000000000002</v>
      </c>
      <c r="R12" s="12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26" t="str">
        <f>IF($Q12&lt;4,"Kém",IF(AND($Q12&gt;=4,$Q12&lt;=5.4),"Trung bình yếu",IF(AND($Q12&gt;=5.5,$Q12&lt;=6.9),"Trung bình",IF(AND($Q12&gt;=7,$Q12&lt;=8.4),"Khá",IF(AND($Q12&gt;=8.5,$Q12&lt;=10),"Giỏi","")))))</f>
        <v>Kém</v>
      </c>
      <c r="T12" s="87"/>
      <c r="U12" s="73" t="s">
        <v>69</v>
      </c>
      <c r="V12" s="203"/>
      <c r="W12" s="210"/>
      <c r="X12" s="211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39"/>
      <c r="Z12" s="39"/>
      <c r="AA12" s="39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</row>
    <row r="13" spans="1:39" s="55" customFormat="1" ht="27.75" customHeight="1">
      <c r="B13" s="83">
        <v>4</v>
      </c>
      <c r="C13" s="119" t="s">
        <v>64</v>
      </c>
      <c r="D13" s="120" t="s">
        <v>65</v>
      </c>
      <c r="E13" s="121" t="s">
        <v>66</v>
      </c>
      <c r="F13" s="122" t="s">
        <v>67</v>
      </c>
      <c r="G13" s="122" t="s">
        <v>68</v>
      </c>
      <c r="H13" s="134">
        <v>8</v>
      </c>
      <c r="I13" s="134">
        <v>4</v>
      </c>
      <c r="J13" s="134" t="s">
        <v>29</v>
      </c>
      <c r="K13" s="135">
        <v>6</v>
      </c>
      <c r="L13" s="88"/>
      <c r="M13" s="88"/>
      <c r="N13" s="88"/>
      <c r="O13" s="89">
        <v>4</v>
      </c>
      <c r="P13" s="90">
        <v>2</v>
      </c>
      <c r="Q13" s="91">
        <f t="shared" si="0"/>
        <v>1.7</v>
      </c>
      <c r="R13" s="125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126" t="str">
        <f>IF($Q13&lt;4,"Kém",IF(AND($Q13&gt;=4,$Q13&lt;=5.4),"Trung bình yếu",IF(AND($Q13&gt;=5.5,$Q13&lt;=6.9),"Trung bình",IF(AND($Q13&gt;=7,$Q13&lt;=8.4),"Khá",IF(AND($Q13&gt;=8.5,$Q13&lt;=10),"Giỏi","")))))</f>
        <v>Kém</v>
      </c>
      <c r="T13" s="87"/>
      <c r="U13" s="73" t="s">
        <v>69</v>
      </c>
      <c r="V13" s="203"/>
      <c r="W13" s="210"/>
      <c r="X13" s="211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Học lại</v>
      </c>
      <c r="Y13" s="39"/>
      <c r="Z13" s="39"/>
      <c r="AA13" s="39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</row>
    <row r="14" spans="1:39" s="55" customFormat="1" ht="27.75" customHeight="1">
      <c r="B14" s="92">
        <v>5</v>
      </c>
      <c r="C14" s="136" t="s">
        <v>70</v>
      </c>
      <c r="D14" s="137" t="s">
        <v>71</v>
      </c>
      <c r="E14" s="138" t="s">
        <v>72</v>
      </c>
      <c r="F14" s="139" t="s">
        <v>73</v>
      </c>
      <c r="G14" s="139" t="s">
        <v>74</v>
      </c>
      <c r="H14" s="140">
        <v>9</v>
      </c>
      <c r="I14" s="140">
        <v>8</v>
      </c>
      <c r="J14" s="140" t="s">
        <v>29</v>
      </c>
      <c r="K14" s="141">
        <v>9</v>
      </c>
      <c r="L14" s="142"/>
      <c r="M14" s="142"/>
      <c r="N14" s="142"/>
      <c r="O14" s="98"/>
      <c r="P14" s="99">
        <v>0</v>
      </c>
      <c r="Q14" s="91">
        <f t="shared" si="0"/>
        <v>2</v>
      </c>
      <c r="R14" s="143" t="str">
        <f t="shared" ref="R14" si="4"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F</v>
      </c>
      <c r="S14" s="144" t="str">
        <f t="shared" ref="S14" si="5">IF($Q14&lt;4,"Kém",IF(AND($Q14&gt;=4,$Q14&lt;=5.4),"Trung bình yếu",IF(AND($Q14&gt;=5.5,$Q14&lt;=6.9),"Trung bình",IF(AND($Q14&gt;=7,$Q14&lt;=8.4),"Khá",IF(AND($Q14&gt;=8.5,$Q14&lt;=10),"Giỏi","")))))</f>
        <v>Kém</v>
      </c>
      <c r="T14" s="96" t="s">
        <v>115</v>
      </c>
      <c r="U14" s="56" t="s">
        <v>69</v>
      </c>
      <c r="V14" s="203"/>
      <c r="W14" s="210"/>
      <c r="X14" s="211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Thi lại</v>
      </c>
      <c r="Y14" s="50"/>
      <c r="Z14" s="50"/>
      <c r="AA14" s="50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</row>
    <row r="15" spans="1:39" ht="20.25" customHeight="1">
      <c r="A15" s="2"/>
      <c r="B15" s="15"/>
      <c r="C15" s="16"/>
      <c r="D15" s="16"/>
      <c r="E15" s="17"/>
      <c r="F15" s="17"/>
      <c r="G15" s="17"/>
      <c r="H15" s="18"/>
      <c r="I15" s="19"/>
      <c r="J15" s="19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3"/>
    </row>
    <row r="16" spans="1:39" ht="20.25" hidden="1" customHeight="1">
      <c r="A16" s="2"/>
      <c r="B16" s="178" t="s">
        <v>30</v>
      </c>
      <c r="C16" s="178"/>
      <c r="D16" s="16"/>
      <c r="E16" s="17"/>
      <c r="F16" s="17"/>
      <c r="G16" s="17"/>
      <c r="H16" s="18"/>
      <c r="I16" s="19"/>
      <c r="J16" s="19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3"/>
    </row>
    <row r="17" spans="1:39" ht="20.25" hidden="1" customHeight="1">
      <c r="A17" s="2"/>
      <c r="B17" s="21" t="s">
        <v>31</v>
      </c>
      <c r="C17" s="21"/>
      <c r="D17" s="22">
        <f>+$AA$9</f>
        <v>5</v>
      </c>
      <c r="E17" s="23" t="s">
        <v>32</v>
      </c>
      <c r="F17" s="179" t="s">
        <v>33</v>
      </c>
      <c r="G17" s="179"/>
      <c r="H17" s="179"/>
      <c r="I17" s="179"/>
      <c r="J17" s="179"/>
      <c r="K17" s="179"/>
      <c r="L17" s="179"/>
      <c r="M17" s="179"/>
      <c r="N17" s="179"/>
      <c r="O17" s="179"/>
      <c r="P17" s="24">
        <f>$AA$9 -COUNTIF($T$10:$T$202,"Vắng") -COUNTIF($T$10:$T$202,"Vắng có phép") - COUNTIF($T$10:$T$202,"Đình chỉ thi") - COUNTIF($T$10:$T$202,"Không đủ ĐKDT")</f>
        <v>4</v>
      </c>
      <c r="Q17" s="24"/>
      <c r="R17" s="24"/>
      <c r="S17" s="25"/>
      <c r="T17" s="26" t="s">
        <v>32</v>
      </c>
      <c r="U17" s="25"/>
      <c r="V17" s="203"/>
    </row>
    <row r="18" spans="1:39" ht="20.25" hidden="1" customHeight="1">
      <c r="A18" s="2"/>
      <c r="B18" s="21" t="s">
        <v>34</v>
      </c>
      <c r="C18" s="21"/>
      <c r="D18" s="22">
        <f>+$AL$9</f>
        <v>0</v>
      </c>
      <c r="E18" s="23" t="s">
        <v>32</v>
      </c>
      <c r="F18" s="179" t="s">
        <v>35</v>
      </c>
      <c r="G18" s="179"/>
      <c r="H18" s="179"/>
      <c r="I18" s="179"/>
      <c r="J18" s="179"/>
      <c r="K18" s="179"/>
      <c r="L18" s="179"/>
      <c r="M18" s="179"/>
      <c r="N18" s="179"/>
      <c r="O18" s="179"/>
      <c r="P18" s="27">
        <f>COUNTIF($T$10:$T$78,"Vắng")</f>
        <v>1</v>
      </c>
      <c r="Q18" s="27"/>
      <c r="R18" s="27"/>
      <c r="S18" s="28"/>
      <c r="T18" s="26" t="s">
        <v>32</v>
      </c>
      <c r="U18" s="28"/>
      <c r="V18" s="203"/>
    </row>
    <row r="19" spans="1:39" ht="20.25" hidden="1" customHeight="1">
      <c r="A19" s="2"/>
      <c r="B19" s="21" t="s">
        <v>48</v>
      </c>
      <c r="C19" s="21"/>
      <c r="D19" s="37">
        <f>COUNTIF(X14:X14,"Học lại")</f>
        <v>0</v>
      </c>
      <c r="E19" s="23" t="s">
        <v>32</v>
      </c>
      <c r="F19" s="179" t="s">
        <v>49</v>
      </c>
      <c r="G19" s="179"/>
      <c r="H19" s="179"/>
      <c r="I19" s="179"/>
      <c r="J19" s="179"/>
      <c r="K19" s="179"/>
      <c r="L19" s="179"/>
      <c r="M19" s="179"/>
      <c r="N19" s="179"/>
      <c r="O19" s="179"/>
      <c r="P19" s="24">
        <f>COUNTIF($T$10:$T$78,"Vắng có phép")</f>
        <v>0</v>
      </c>
      <c r="Q19" s="24"/>
      <c r="R19" s="24"/>
      <c r="S19" s="25"/>
      <c r="T19" s="26" t="s">
        <v>32</v>
      </c>
      <c r="U19" s="25"/>
      <c r="V19" s="203"/>
    </row>
    <row r="20" spans="1:39" ht="20.25" hidden="1" customHeight="1">
      <c r="A20" s="2"/>
      <c r="B20" s="15"/>
      <c r="C20" s="16"/>
      <c r="D20" s="16"/>
      <c r="E20" s="17"/>
      <c r="F20" s="17"/>
      <c r="G20" s="17"/>
      <c r="H20" s="18"/>
      <c r="I20" s="19"/>
      <c r="J20" s="19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3"/>
    </row>
    <row r="21" spans="1:39" ht="20.25" hidden="1" customHeight="1">
      <c r="B21" s="51" t="s">
        <v>50</v>
      </c>
      <c r="C21" s="51"/>
      <c r="D21" s="52">
        <f>COUNTIF(X14:X14,"Thi lại")</f>
        <v>1</v>
      </c>
      <c r="E21" s="53" t="s">
        <v>32</v>
      </c>
      <c r="F21" s="3"/>
      <c r="G21" s="3"/>
      <c r="H21" s="3"/>
      <c r="I21" s="3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203"/>
    </row>
    <row r="22" spans="1:39" ht="20.25" hidden="1" customHeight="1">
      <c r="B22" s="51"/>
      <c r="C22" s="51"/>
      <c r="D22" s="52"/>
      <c r="E22" s="53"/>
      <c r="F22" s="3"/>
      <c r="G22" s="3"/>
      <c r="H22" s="3"/>
      <c r="I22" s="181" t="s">
        <v>59</v>
      </c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203"/>
    </row>
    <row r="23" spans="1:39" ht="24.75" customHeight="1">
      <c r="B23" s="51"/>
      <c r="C23" s="51"/>
      <c r="D23" s="52"/>
      <c r="E23" s="53"/>
      <c r="F23" s="3"/>
      <c r="G23" s="3"/>
      <c r="H23" s="148"/>
      <c r="I23" s="185" t="s">
        <v>120</v>
      </c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48"/>
      <c r="V23" s="203"/>
    </row>
    <row r="24" spans="1:39">
      <c r="A24" s="29"/>
      <c r="B24" s="172" t="s">
        <v>118</v>
      </c>
      <c r="C24" s="172"/>
      <c r="D24" s="172"/>
      <c r="E24" s="172"/>
      <c r="F24" s="172"/>
      <c r="G24" s="172"/>
      <c r="H24" s="172"/>
      <c r="I24" s="30"/>
      <c r="J24" s="182" t="s">
        <v>36</v>
      </c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203"/>
    </row>
    <row r="25" spans="1:39" ht="4.5" customHeight="1">
      <c r="A25" s="2"/>
      <c r="B25" s="15"/>
      <c r="C25" s="31"/>
      <c r="D25" s="31"/>
      <c r="E25" s="32"/>
      <c r="F25" s="32"/>
      <c r="G25" s="32"/>
      <c r="H25" s="33"/>
      <c r="I25" s="34"/>
      <c r="J25" s="34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03"/>
    </row>
    <row r="26" spans="1:39" s="2" customFormat="1">
      <c r="B26" s="172" t="s">
        <v>37</v>
      </c>
      <c r="C26" s="172"/>
      <c r="D26" s="173" t="s">
        <v>38</v>
      </c>
      <c r="E26" s="173"/>
      <c r="F26" s="173"/>
      <c r="G26" s="173"/>
      <c r="H26" s="173"/>
      <c r="I26" s="34"/>
      <c r="J26" s="34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3"/>
      <c r="W26" s="39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203"/>
      <c r="W27" s="39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203"/>
      <c r="W28" s="39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203"/>
      <c r="W29" s="39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s="2" customFormat="1" ht="9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03"/>
      <c r="W30" s="39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s="2" customFormat="1" ht="3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203"/>
      <c r="W31" s="39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s="2" customFormat="1" ht="18" customHeight="1">
      <c r="A32" s="1"/>
      <c r="B32" s="184" t="s">
        <v>119</v>
      </c>
      <c r="C32" s="184"/>
      <c r="D32" s="184" t="s">
        <v>75</v>
      </c>
      <c r="E32" s="184"/>
      <c r="F32" s="184"/>
      <c r="G32" s="184"/>
      <c r="H32" s="184"/>
      <c r="I32" s="184"/>
      <c r="J32" s="184" t="s">
        <v>39</v>
      </c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203"/>
      <c r="W32" s="39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s="2" customFormat="1" hidden="1">
      <c r="A33" s="1"/>
      <c r="B33" s="15"/>
      <c r="C33" s="31"/>
      <c r="D33" s="31"/>
      <c r="E33" s="32"/>
      <c r="F33" s="32"/>
      <c r="G33" s="32"/>
      <c r="H33" s="33"/>
      <c r="I33" s="34"/>
      <c r="J33" s="3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8"/>
      <c r="W33" s="39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s="2" customFormat="1" hidden="1">
      <c r="A34" s="1"/>
      <c r="B34" s="172" t="s">
        <v>37</v>
      </c>
      <c r="C34" s="172"/>
      <c r="D34" s="173" t="s">
        <v>38</v>
      </c>
      <c r="E34" s="173"/>
      <c r="F34" s="173"/>
      <c r="G34" s="173"/>
      <c r="H34" s="173"/>
      <c r="I34" s="34"/>
      <c r="J34" s="34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8"/>
      <c r="W34" s="39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8"/>
      <c r="W35" s="39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</row>
    <row r="36" spans="1:39" hidden="1"/>
    <row r="37" spans="1:39" hidden="1"/>
    <row r="38" spans="1:39" hidden="1"/>
    <row r="39" spans="1:39" hidden="1">
      <c r="B39" s="183"/>
      <c r="C39" s="183"/>
      <c r="D39" s="183"/>
      <c r="E39" s="183"/>
      <c r="F39" s="183"/>
      <c r="G39" s="183"/>
      <c r="H39" s="183"/>
      <c r="I39" s="183"/>
      <c r="J39" s="183" t="s">
        <v>75</v>
      </c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</row>
    <row r="40" spans="1:39" hidden="1"/>
    <row r="41" spans="1:39" hidden="1"/>
  </sheetData>
  <sheetProtection formatCells="0" formatColumns="0" formatRows="0" insertColumns="0" insertRows="0" insertHyperlinks="0" deleteColumns="0" deleteRows="0" sort="0" autoFilter="0" pivotTables="0"/>
  <mergeCells count="56">
    <mergeCell ref="Y5:Y8"/>
    <mergeCell ref="Z5:Z8"/>
    <mergeCell ref="AA5:AA8"/>
    <mergeCell ref="L8:L9"/>
    <mergeCell ref="T8:T9"/>
    <mergeCell ref="R8:R9"/>
    <mergeCell ref="S8:S9"/>
    <mergeCell ref="M8:M9"/>
    <mergeCell ref="N8:N9"/>
    <mergeCell ref="O8:O9"/>
    <mergeCell ref="P8:P9"/>
    <mergeCell ref="D8:E9"/>
    <mergeCell ref="F8:F9"/>
    <mergeCell ref="G8:G9"/>
    <mergeCell ref="J8:J9"/>
    <mergeCell ref="K8:K9"/>
    <mergeCell ref="H8:H9"/>
    <mergeCell ref="I8:I9"/>
    <mergeCell ref="B39:C39"/>
    <mergeCell ref="D39:I39"/>
    <mergeCell ref="J39:U39"/>
    <mergeCell ref="J32:U32"/>
    <mergeCell ref="B34:C34"/>
    <mergeCell ref="D34:H34"/>
    <mergeCell ref="B24:H24"/>
    <mergeCell ref="J24:U24"/>
    <mergeCell ref="B26:C26"/>
    <mergeCell ref="D26:H26"/>
    <mergeCell ref="AL5:AM7"/>
    <mergeCell ref="G6:O6"/>
    <mergeCell ref="F19:O19"/>
    <mergeCell ref="U8:U10"/>
    <mergeCell ref="B8:B9"/>
    <mergeCell ref="AF5:AG7"/>
    <mergeCell ref="AH5:AI7"/>
    <mergeCell ref="AJ5:AK7"/>
    <mergeCell ref="F18:O18"/>
    <mergeCell ref="I22:U22"/>
    <mergeCell ref="AB5:AE7"/>
    <mergeCell ref="C8:C9"/>
    <mergeCell ref="B32:C32"/>
    <mergeCell ref="D32:I32"/>
    <mergeCell ref="H1:T1"/>
    <mergeCell ref="B3:G3"/>
    <mergeCell ref="H3:U3"/>
    <mergeCell ref="B6:C6"/>
    <mergeCell ref="P6:U6"/>
    <mergeCell ref="D5:K5"/>
    <mergeCell ref="M5:U5"/>
    <mergeCell ref="B2:G2"/>
    <mergeCell ref="H2:U2"/>
    <mergeCell ref="B5:C5"/>
    <mergeCell ref="B16:C16"/>
    <mergeCell ref="F17:O17"/>
    <mergeCell ref="J21:U21"/>
    <mergeCell ref="I23:T23"/>
  </mergeCells>
  <conditionalFormatting sqref="H10:N14 P10:P14">
    <cfRule type="cellIs" dxfId="58" priority="42" operator="greaterThan">
      <formula>10</formula>
    </cfRule>
  </conditionalFormatting>
  <conditionalFormatting sqref="O23:O1048576 O3:O4 O6:O21">
    <cfRule type="duplicateValues" dxfId="57" priority="41"/>
  </conditionalFormatting>
  <conditionalFormatting sqref="H10:K14">
    <cfRule type="cellIs" dxfId="56" priority="37" stopIfTrue="1" operator="greaterThan">
      <formula>10</formula>
    </cfRule>
    <cfRule type="cellIs" dxfId="55" priority="38" stopIfTrue="1" operator="greaterThan">
      <formula>10</formula>
    </cfRule>
    <cfRule type="cellIs" dxfId="54" priority="39" stopIfTrue="1" operator="greaterThan">
      <formula>10</formula>
    </cfRule>
  </conditionalFormatting>
  <conditionalFormatting sqref="C14">
    <cfRule type="duplicateValues" dxfId="53" priority="36" stopIfTrue="1"/>
  </conditionalFormatting>
  <conditionalFormatting sqref="O23:O1048576 O2:O4 O6:O21">
    <cfRule type="duplicateValues" dxfId="52" priority="34"/>
  </conditionalFormatting>
  <conditionalFormatting sqref="C13:C14">
    <cfRule type="duplicateValues" dxfId="51" priority="29" stopIfTrue="1"/>
  </conditionalFormatting>
  <conditionalFormatting sqref="C26:C1048576 C2:C24">
    <cfRule type="duplicateValues" dxfId="50" priority="47"/>
  </conditionalFormatting>
  <conditionalFormatting sqref="O2:O3">
    <cfRule type="duplicateValues" dxfId="49" priority="28"/>
  </conditionalFormatting>
  <conditionalFormatting sqref="C1">
    <cfRule type="duplicateValues" dxfId="48" priority="27"/>
  </conditionalFormatting>
  <conditionalFormatting sqref="C23">
    <cfRule type="duplicateValues" dxfId="47" priority="26"/>
  </conditionalFormatting>
  <conditionalFormatting sqref="C11">
    <cfRule type="duplicateValues" dxfId="46" priority="21" stopIfTrue="1"/>
  </conditionalFormatting>
  <conditionalFormatting sqref="C10:C11">
    <cfRule type="duplicateValues" dxfId="45" priority="20" stopIfTrue="1"/>
  </conditionalFormatting>
  <conditionalFormatting sqref="C12">
    <cfRule type="duplicateValues" dxfId="44" priority="15" stopIfTrue="1"/>
  </conditionalFormatting>
  <conditionalFormatting sqref="H11:K11">
    <cfRule type="cellIs" dxfId="43" priority="14" operator="greaterThan">
      <formula>10</formula>
    </cfRule>
  </conditionalFormatting>
  <conditionalFormatting sqref="H11:K11">
    <cfRule type="cellIs" dxfId="42" priority="11" stopIfTrue="1" operator="greaterThan">
      <formula>10</formula>
    </cfRule>
    <cfRule type="cellIs" dxfId="41" priority="12" stopIfTrue="1" operator="greaterThan">
      <formula>10</formula>
    </cfRule>
    <cfRule type="cellIs" dxfId="40" priority="13" stopIfTrue="1" operator="greaterThan">
      <formula>10</formula>
    </cfRule>
  </conditionalFormatting>
  <conditionalFormatting sqref="H12:K12">
    <cfRule type="cellIs" dxfId="39" priority="10" operator="greaterThan">
      <formula>10</formula>
    </cfRule>
  </conditionalFormatting>
  <conditionalFormatting sqref="H12:K12">
    <cfRule type="cellIs" dxfId="38" priority="7" stopIfTrue="1" operator="greaterThan">
      <formula>10</formula>
    </cfRule>
    <cfRule type="cellIs" dxfId="37" priority="8" stopIfTrue="1" operator="greaterThan">
      <formula>10</formula>
    </cfRule>
    <cfRule type="cellIs" dxfId="36" priority="9" stopIfTrue="1" operator="greaterThan">
      <formula>10</formula>
    </cfRule>
  </conditionalFormatting>
  <conditionalFormatting sqref="H10:K10">
    <cfRule type="cellIs" dxfId="35" priority="6" operator="greaterThan">
      <formula>10</formula>
    </cfRule>
  </conditionalFormatting>
  <conditionalFormatting sqref="H10:K10">
    <cfRule type="cellIs" dxfId="34" priority="3" stopIfTrue="1" operator="greaterThan">
      <formula>10</formula>
    </cfRule>
    <cfRule type="cellIs" dxfId="33" priority="4" stopIfTrue="1" operator="greaterThan">
      <formula>10</formula>
    </cfRule>
    <cfRule type="cellIs" dxfId="32" priority="5" stopIfTrue="1" operator="greaterThan">
      <formula>10</formula>
    </cfRule>
  </conditionalFormatting>
  <conditionalFormatting sqref="O24:O32">
    <cfRule type="duplicateValues" dxfId="31" priority="2"/>
  </conditionalFormatting>
  <conditionalFormatting sqref="C23:C32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19 Y3:AM9 X10:X14"/>
  </dataValidations>
  <pageMargins left="0.74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M40"/>
  <sheetViews>
    <sheetView workbookViewId="0">
      <pane ySplit="5" topLeftCell="A12" activePane="bottomLeft" state="frozen"/>
      <selection activeCell="V1" sqref="V1:AA1048576"/>
      <selection pane="bottomLeft" activeCell="V1" sqref="V1:AA1048576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3.875" style="1" customWidth="1"/>
    <col min="5" max="5" width="7.25" style="1" customWidth="1"/>
    <col min="6" max="6" width="9.375" style="1" hidden="1" customWidth="1"/>
    <col min="7" max="7" width="7.375" style="1" bestFit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4.625" style="1" customWidth="1"/>
    <col min="21" max="21" width="7.625" style="1" hidden="1" customWidth="1"/>
    <col min="22" max="22" width="6.5" style="38" customWidth="1"/>
    <col min="23" max="23" width="6.5" style="39" customWidth="1"/>
    <col min="24" max="24" width="9" style="38"/>
    <col min="25" max="25" width="9.125" style="38" bestFit="1" customWidth="1"/>
    <col min="26" max="26" width="9" style="38"/>
    <col min="27" max="27" width="10.375" style="38" bestFit="1" customWidth="1"/>
    <col min="28" max="28" width="9.125" style="38" bestFit="1" customWidth="1"/>
    <col min="29" max="39" width="9" style="38"/>
    <col min="40" max="16384" width="9" style="1"/>
  </cols>
  <sheetData>
    <row r="1" spans="1:39" ht="18.75">
      <c r="H1" s="151" t="s">
        <v>61</v>
      </c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</row>
    <row r="2" spans="1:39" ht="27.75" customHeight="1">
      <c r="B2" s="186" t="s">
        <v>0</v>
      </c>
      <c r="C2" s="186"/>
      <c r="D2" s="186"/>
      <c r="E2" s="186"/>
      <c r="F2" s="186"/>
      <c r="G2" s="186"/>
      <c r="H2" s="153" t="s">
        <v>117</v>
      </c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203"/>
    </row>
    <row r="3" spans="1:39" ht="25.5" customHeight="1">
      <c r="B3" s="154" t="s">
        <v>1</v>
      </c>
      <c r="C3" s="154"/>
      <c r="D3" s="154"/>
      <c r="E3" s="154"/>
      <c r="F3" s="154"/>
      <c r="G3" s="154"/>
      <c r="H3" s="155" t="s">
        <v>60</v>
      </c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204"/>
      <c r="W3" s="205"/>
      <c r="AE3" s="39"/>
      <c r="AF3" s="40"/>
      <c r="AG3" s="39"/>
      <c r="AH3" s="39"/>
      <c r="AI3" s="39"/>
      <c r="AJ3" s="40"/>
      <c r="AK3" s="39"/>
    </row>
    <row r="4" spans="1:39" ht="4.5" customHeight="1">
      <c r="B4" s="4"/>
      <c r="C4" s="4"/>
      <c r="D4" s="4"/>
      <c r="E4" s="4"/>
      <c r="F4" s="4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04"/>
      <c r="W4" s="205"/>
      <c r="AF4" s="41"/>
      <c r="AJ4" s="41"/>
    </row>
    <row r="5" spans="1:39" ht="23.25" customHeight="1">
      <c r="B5" s="167" t="s">
        <v>2</v>
      </c>
      <c r="C5" s="167"/>
      <c r="D5" s="170" t="s">
        <v>77</v>
      </c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1" t="s">
        <v>78</v>
      </c>
      <c r="Q5" s="171"/>
      <c r="R5" s="171"/>
      <c r="S5" s="171"/>
      <c r="T5" s="171"/>
      <c r="U5" s="171"/>
      <c r="X5" s="39"/>
      <c r="Y5" s="156" t="s">
        <v>47</v>
      </c>
      <c r="Z5" s="156" t="s">
        <v>8</v>
      </c>
      <c r="AA5" s="156" t="s">
        <v>46</v>
      </c>
      <c r="AB5" s="156" t="s">
        <v>45</v>
      </c>
      <c r="AC5" s="156"/>
      <c r="AD5" s="156"/>
      <c r="AE5" s="156"/>
      <c r="AF5" s="156" t="s">
        <v>44</v>
      </c>
      <c r="AG5" s="156"/>
      <c r="AH5" s="156" t="s">
        <v>42</v>
      </c>
      <c r="AI5" s="156"/>
      <c r="AJ5" s="156" t="s">
        <v>43</v>
      </c>
      <c r="AK5" s="156"/>
      <c r="AL5" s="156" t="s">
        <v>41</v>
      </c>
      <c r="AM5" s="156"/>
    </row>
    <row r="6" spans="1:39" ht="17.25" customHeight="1">
      <c r="B6" s="157" t="s">
        <v>3</v>
      </c>
      <c r="C6" s="157"/>
      <c r="D6" s="72">
        <v>3</v>
      </c>
      <c r="G6" s="158" t="s">
        <v>108</v>
      </c>
      <c r="H6" s="158"/>
      <c r="I6" s="158"/>
      <c r="J6" s="158"/>
      <c r="K6" s="158"/>
      <c r="L6" s="158"/>
      <c r="M6" s="158"/>
      <c r="N6" s="158"/>
      <c r="O6" s="158"/>
      <c r="P6" s="158" t="s">
        <v>109</v>
      </c>
      <c r="Q6" s="158"/>
      <c r="R6" s="158"/>
      <c r="S6" s="158"/>
      <c r="T6" s="158"/>
      <c r="U6" s="158"/>
      <c r="X6" s="39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</row>
    <row r="7" spans="1:39" ht="5.25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35"/>
      <c r="Q7" s="3"/>
      <c r="R7" s="3"/>
      <c r="S7" s="3"/>
      <c r="T7" s="3"/>
      <c r="U7" s="3"/>
      <c r="X7" s="3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39" ht="44.25" customHeight="1">
      <c r="B8" s="159" t="s">
        <v>4</v>
      </c>
      <c r="C8" s="161" t="s">
        <v>5</v>
      </c>
      <c r="D8" s="163" t="s">
        <v>6</v>
      </c>
      <c r="E8" s="164"/>
      <c r="F8" s="159" t="s">
        <v>7</v>
      </c>
      <c r="G8" s="159" t="s">
        <v>8</v>
      </c>
      <c r="H8" s="168" t="s">
        <v>9</v>
      </c>
      <c r="I8" s="168" t="s">
        <v>10</v>
      </c>
      <c r="J8" s="168" t="s">
        <v>11</v>
      </c>
      <c r="K8" s="168" t="s">
        <v>12</v>
      </c>
      <c r="L8" s="169" t="s">
        <v>13</v>
      </c>
      <c r="M8" s="169" t="s">
        <v>14</v>
      </c>
      <c r="N8" s="169" t="s">
        <v>15</v>
      </c>
      <c r="O8" s="180" t="s">
        <v>16</v>
      </c>
      <c r="P8" s="169" t="s">
        <v>17</v>
      </c>
      <c r="Q8" s="159" t="s">
        <v>18</v>
      </c>
      <c r="R8" s="169" t="s">
        <v>19</v>
      </c>
      <c r="S8" s="159" t="s">
        <v>20</v>
      </c>
      <c r="T8" s="159" t="s">
        <v>21</v>
      </c>
      <c r="U8" s="159" t="s">
        <v>22</v>
      </c>
      <c r="X8" s="39"/>
      <c r="Y8" s="156"/>
      <c r="Z8" s="156"/>
      <c r="AA8" s="156"/>
      <c r="AB8" s="42" t="s">
        <v>23</v>
      </c>
      <c r="AC8" s="42" t="s">
        <v>24</v>
      </c>
      <c r="AD8" s="42" t="s">
        <v>25</v>
      </c>
      <c r="AE8" s="42" t="s">
        <v>26</v>
      </c>
      <c r="AF8" s="42" t="s">
        <v>27</v>
      </c>
      <c r="AG8" s="42" t="s">
        <v>26</v>
      </c>
      <c r="AH8" s="42" t="s">
        <v>27</v>
      </c>
      <c r="AI8" s="42" t="s">
        <v>26</v>
      </c>
      <c r="AJ8" s="42" t="s">
        <v>27</v>
      </c>
      <c r="AK8" s="42" t="s">
        <v>26</v>
      </c>
      <c r="AL8" s="42" t="s">
        <v>27</v>
      </c>
      <c r="AM8" s="43" t="s">
        <v>26</v>
      </c>
    </row>
    <row r="9" spans="1:39" ht="44.25" customHeight="1">
      <c r="B9" s="160"/>
      <c r="C9" s="162"/>
      <c r="D9" s="165"/>
      <c r="E9" s="166"/>
      <c r="F9" s="160"/>
      <c r="G9" s="160"/>
      <c r="H9" s="168"/>
      <c r="I9" s="168"/>
      <c r="J9" s="168"/>
      <c r="K9" s="168"/>
      <c r="L9" s="169"/>
      <c r="M9" s="169"/>
      <c r="N9" s="169"/>
      <c r="O9" s="180"/>
      <c r="P9" s="169"/>
      <c r="Q9" s="174"/>
      <c r="R9" s="169"/>
      <c r="S9" s="160"/>
      <c r="T9" s="174"/>
      <c r="U9" s="174"/>
      <c r="W9" s="206"/>
      <c r="X9" s="39"/>
      <c r="Y9" s="44" t="str">
        <f>+D5</f>
        <v>Quản trị học</v>
      </c>
      <c r="Z9" s="45" t="str">
        <f>+P5</f>
        <v>Nhóm: BSA1328-03</v>
      </c>
      <c r="AA9" s="46">
        <f>+$AJ$9+$AL$9+$AH$9</f>
        <v>1</v>
      </c>
      <c r="AB9" s="40">
        <f>COUNTIF($T$10:$T$71,"Khiển trách")</f>
        <v>0</v>
      </c>
      <c r="AC9" s="40">
        <f>COUNTIF($T$10:$T$71,"Cảnh cáo")</f>
        <v>0</v>
      </c>
      <c r="AD9" s="40">
        <f>COUNTIF($T$10:$T$71,"Đình chỉ thi")</f>
        <v>0</v>
      </c>
      <c r="AE9" s="47">
        <f>+($AB$9+$AC$9+$AD$9)/$AA$9*100%</f>
        <v>0</v>
      </c>
      <c r="AF9" s="40">
        <f>SUM(COUNTIF($T$10:$T$69,"Vắng"),COUNTIF($T$10:$T$69,"Vắng có phép"))</f>
        <v>1</v>
      </c>
      <c r="AG9" s="48">
        <f>+$AF$9/$AA$9</f>
        <v>1</v>
      </c>
      <c r="AH9" s="49">
        <f>COUNTIF($X$10:$X$69,"Thi lại")</f>
        <v>1</v>
      </c>
      <c r="AI9" s="48">
        <f>+$AH$9/$AA$9</f>
        <v>1</v>
      </c>
      <c r="AJ9" s="49">
        <f>COUNTIF($X$10:$X$70,"Học lại")</f>
        <v>0</v>
      </c>
      <c r="AK9" s="48">
        <f>+$AJ$9/$AA$9</f>
        <v>0</v>
      </c>
      <c r="AL9" s="40">
        <f>COUNTIF($X$12:$X$70,"Đạt")</f>
        <v>0</v>
      </c>
      <c r="AM9" s="47">
        <f>+$AL$9/$AA$9</f>
        <v>0</v>
      </c>
    </row>
    <row r="10" spans="1:39" ht="14.25" customHeight="1">
      <c r="B10" s="175" t="s">
        <v>28</v>
      </c>
      <c r="C10" s="176"/>
      <c r="D10" s="176"/>
      <c r="E10" s="176"/>
      <c r="F10" s="176"/>
      <c r="G10" s="177"/>
      <c r="H10" s="9">
        <v>10</v>
      </c>
      <c r="I10" s="9">
        <v>10</v>
      </c>
      <c r="J10" s="10"/>
      <c r="K10" s="9">
        <v>10</v>
      </c>
      <c r="L10" s="11"/>
      <c r="M10" s="12"/>
      <c r="N10" s="12"/>
      <c r="O10" s="13"/>
      <c r="P10" s="36">
        <f>100-(H10+I10+J10+K10)</f>
        <v>70</v>
      </c>
      <c r="Q10" s="160"/>
      <c r="R10" s="14"/>
      <c r="S10" s="14"/>
      <c r="T10" s="160"/>
      <c r="U10" s="160"/>
      <c r="X10" s="39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</row>
    <row r="11" spans="1:39" s="58" customFormat="1" ht="24.75" customHeight="1">
      <c r="B11" s="61">
        <v>1</v>
      </c>
      <c r="C11" s="78" t="s">
        <v>79</v>
      </c>
      <c r="D11" s="63" t="s">
        <v>80</v>
      </c>
      <c r="E11" s="64" t="s">
        <v>81</v>
      </c>
      <c r="F11" s="79" t="s">
        <v>82</v>
      </c>
      <c r="G11" s="79" t="s">
        <v>83</v>
      </c>
      <c r="H11" s="66">
        <v>6</v>
      </c>
      <c r="I11" s="66">
        <v>7</v>
      </c>
      <c r="J11" s="66" t="s">
        <v>29</v>
      </c>
      <c r="K11" s="66">
        <v>6</v>
      </c>
      <c r="L11" s="77"/>
      <c r="M11" s="77"/>
      <c r="N11" s="77"/>
      <c r="O11" s="68"/>
      <c r="P11" s="75"/>
      <c r="Q11" s="70">
        <f>ROUND(SUMPRODUCT(H11:P11,$H$10:$P$10)/100,0)</f>
        <v>2</v>
      </c>
      <c r="R11" s="71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80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71" t="s">
        <v>115</v>
      </c>
      <c r="U11" s="81" t="s">
        <v>57</v>
      </c>
      <c r="V11" s="207"/>
      <c r="W11" s="40"/>
      <c r="X11" s="20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209"/>
      <c r="Z11" s="209"/>
      <c r="AA11" s="209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</row>
    <row r="12" spans="1:39" ht="16.5" customHeight="1">
      <c r="A12" s="2"/>
      <c r="B12" s="15"/>
      <c r="C12" s="16"/>
      <c r="D12" s="16"/>
      <c r="E12" s="17"/>
      <c r="F12" s="17"/>
      <c r="G12" s="17"/>
      <c r="H12" s="18"/>
      <c r="I12" s="19"/>
      <c r="J12" s="19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3"/>
    </row>
    <row r="13" spans="1:39" ht="16.5" hidden="1" customHeight="1">
      <c r="A13" s="2"/>
      <c r="B13" s="178" t="s">
        <v>30</v>
      </c>
      <c r="C13" s="178"/>
      <c r="D13" s="16"/>
      <c r="E13" s="17"/>
      <c r="F13" s="17"/>
      <c r="G13" s="17"/>
      <c r="H13" s="18"/>
      <c r="I13" s="19"/>
      <c r="J13" s="19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3"/>
    </row>
    <row r="14" spans="1:39" ht="16.5" hidden="1" customHeight="1">
      <c r="A14" s="2"/>
      <c r="B14" s="21" t="s">
        <v>31</v>
      </c>
      <c r="C14" s="21"/>
      <c r="D14" s="22">
        <f>+$AA$9</f>
        <v>1</v>
      </c>
      <c r="E14" s="23" t="s">
        <v>32</v>
      </c>
      <c r="F14" s="179" t="s">
        <v>33</v>
      </c>
      <c r="G14" s="179"/>
      <c r="H14" s="179"/>
      <c r="I14" s="179"/>
      <c r="J14" s="179"/>
      <c r="K14" s="179"/>
      <c r="L14" s="179"/>
      <c r="M14" s="179"/>
      <c r="N14" s="179"/>
      <c r="O14" s="179"/>
      <c r="P14" s="24">
        <f>$AA$9 -COUNTIF($T$10:$T$201,"Vắng") -COUNTIF($T$10:$T$201,"Vắng có phép") - COUNTIF($T$10:$T$201,"Đình chỉ thi") - COUNTIF($T$10:$T$201,"Không đủ ĐKDT")</f>
        <v>0</v>
      </c>
      <c r="Q14" s="24"/>
      <c r="R14" s="24"/>
      <c r="S14" s="25"/>
      <c r="T14" s="26" t="s">
        <v>32</v>
      </c>
      <c r="U14" s="25"/>
      <c r="V14" s="203"/>
    </row>
    <row r="15" spans="1:39" ht="16.5" hidden="1" customHeight="1">
      <c r="A15" s="2"/>
      <c r="B15" s="21" t="s">
        <v>34</v>
      </c>
      <c r="C15" s="21"/>
      <c r="D15" s="22">
        <f>+$AL$9</f>
        <v>0</v>
      </c>
      <c r="E15" s="23" t="s">
        <v>32</v>
      </c>
      <c r="F15" s="179" t="s">
        <v>35</v>
      </c>
      <c r="G15" s="179"/>
      <c r="H15" s="179"/>
      <c r="I15" s="179"/>
      <c r="J15" s="179"/>
      <c r="K15" s="179"/>
      <c r="L15" s="179"/>
      <c r="M15" s="179"/>
      <c r="N15" s="179"/>
      <c r="O15" s="179"/>
      <c r="P15" s="27">
        <f>COUNTIF($T$10:$T$77,"Vắng")</f>
        <v>1</v>
      </c>
      <c r="Q15" s="27"/>
      <c r="R15" s="27"/>
      <c r="S15" s="28"/>
      <c r="T15" s="26" t="s">
        <v>32</v>
      </c>
      <c r="U15" s="28"/>
      <c r="V15" s="203"/>
    </row>
    <row r="16" spans="1:39" ht="16.5" hidden="1" customHeight="1">
      <c r="A16" s="2"/>
      <c r="B16" s="21" t="s">
        <v>48</v>
      </c>
      <c r="C16" s="21"/>
      <c r="D16" s="37" t="e">
        <f>COUNTIF(#REF!,"Học lại")</f>
        <v>#REF!</v>
      </c>
      <c r="E16" s="23" t="s">
        <v>32</v>
      </c>
      <c r="F16" s="179" t="s">
        <v>49</v>
      </c>
      <c r="G16" s="179"/>
      <c r="H16" s="179"/>
      <c r="I16" s="179"/>
      <c r="J16" s="179"/>
      <c r="K16" s="179"/>
      <c r="L16" s="179"/>
      <c r="M16" s="179"/>
      <c r="N16" s="179"/>
      <c r="O16" s="179"/>
      <c r="P16" s="24">
        <f>COUNTIF($T$10:$T$77,"Vắng có phép")</f>
        <v>0</v>
      </c>
      <c r="Q16" s="24"/>
      <c r="R16" s="24"/>
      <c r="S16" s="25"/>
      <c r="T16" s="26" t="s">
        <v>32</v>
      </c>
      <c r="U16" s="25"/>
      <c r="V16" s="203"/>
    </row>
    <row r="17" spans="1:39" ht="16.5" hidden="1" customHeight="1">
      <c r="A17" s="2"/>
      <c r="B17" s="15"/>
      <c r="C17" s="16"/>
      <c r="D17" s="16"/>
      <c r="E17" s="17"/>
      <c r="F17" s="17"/>
      <c r="G17" s="17"/>
      <c r="H17" s="18"/>
      <c r="I17" s="19"/>
      <c r="J17" s="19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3"/>
    </row>
    <row r="18" spans="1:39" ht="16.5" hidden="1" customHeight="1">
      <c r="B18" s="51" t="s">
        <v>50</v>
      </c>
      <c r="C18" s="51"/>
      <c r="D18" s="52" t="e">
        <f>COUNTIF(#REF!,"Thi lại")</f>
        <v>#REF!</v>
      </c>
      <c r="E18" s="53" t="s">
        <v>32</v>
      </c>
      <c r="F18" s="3"/>
      <c r="G18" s="3"/>
      <c r="H18" s="3"/>
      <c r="I18" s="3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203"/>
    </row>
    <row r="19" spans="1:39" ht="16.5" hidden="1" customHeight="1">
      <c r="B19" s="51"/>
      <c r="C19" s="51"/>
      <c r="D19" s="52"/>
      <c r="E19" s="53"/>
      <c r="F19" s="3"/>
      <c r="G19" s="3"/>
      <c r="H19" s="181" t="s">
        <v>84</v>
      </c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203"/>
    </row>
    <row r="20" spans="1:39" ht="24.75" customHeight="1">
      <c r="B20" s="51"/>
      <c r="C20" s="51"/>
      <c r="D20" s="52"/>
      <c r="E20" s="53"/>
      <c r="F20" s="3"/>
      <c r="G20" s="3"/>
      <c r="H20" s="148"/>
      <c r="I20" s="185" t="s">
        <v>120</v>
      </c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48"/>
      <c r="V20" s="203"/>
    </row>
    <row r="21" spans="1:39">
      <c r="A21" s="29"/>
      <c r="B21" s="172" t="s">
        <v>118</v>
      </c>
      <c r="C21" s="172"/>
      <c r="D21" s="172"/>
      <c r="E21" s="172"/>
      <c r="F21" s="172"/>
      <c r="G21" s="172"/>
      <c r="H21" s="172"/>
      <c r="I21" s="30"/>
      <c r="J21" s="182" t="s">
        <v>36</v>
      </c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203"/>
    </row>
    <row r="22" spans="1:39" ht="4.5" customHeight="1">
      <c r="A22" s="2"/>
      <c r="B22" s="15"/>
      <c r="C22" s="31"/>
      <c r="D22" s="31"/>
      <c r="E22" s="32"/>
      <c r="F22" s="32"/>
      <c r="G22" s="32"/>
      <c r="H22" s="33"/>
      <c r="I22" s="34"/>
      <c r="J22" s="3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203"/>
    </row>
    <row r="23" spans="1:39" s="2" customFormat="1">
      <c r="B23" s="172" t="s">
        <v>37</v>
      </c>
      <c r="C23" s="172"/>
      <c r="D23" s="173" t="s">
        <v>38</v>
      </c>
      <c r="E23" s="173"/>
      <c r="F23" s="173"/>
      <c r="G23" s="173"/>
      <c r="H23" s="173"/>
      <c r="I23" s="34"/>
      <c r="J23" s="34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3"/>
      <c r="W23" s="39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203"/>
      <c r="W24" s="39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03"/>
      <c r="W25" s="39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203"/>
      <c r="W26" s="39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39" s="2" customFormat="1" ht="9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203"/>
      <c r="W27" s="39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39" s="2" customFormat="1" ht="3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203"/>
      <c r="W28" s="39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s="2" customFormat="1" ht="18" customHeight="1">
      <c r="A29" s="1"/>
      <c r="B29" s="184" t="s">
        <v>119</v>
      </c>
      <c r="C29" s="184"/>
      <c r="D29" s="184" t="s">
        <v>75</v>
      </c>
      <c r="E29" s="184"/>
      <c r="F29" s="184"/>
      <c r="G29" s="184"/>
      <c r="H29" s="184"/>
      <c r="I29" s="184"/>
      <c r="J29" s="184" t="s">
        <v>39</v>
      </c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203"/>
      <c r="W29" s="39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s="2" customFormat="1" ht="36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03"/>
      <c r="W30" s="39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s="2" customFormat="1" ht="21.75" hidden="1" customHeight="1">
      <c r="A31" s="1"/>
      <c r="B31" s="172" t="s">
        <v>40</v>
      </c>
      <c r="C31" s="172"/>
      <c r="D31" s="172"/>
      <c r="E31" s="172"/>
      <c r="F31" s="172"/>
      <c r="G31" s="172"/>
      <c r="H31" s="172"/>
      <c r="I31" s="30"/>
      <c r="J31" s="182" t="s">
        <v>36</v>
      </c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203"/>
      <c r="W31" s="39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s="2" customFormat="1" hidden="1">
      <c r="A32" s="1"/>
      <c r="B32" s="15"/>
      <c r="C32" s="31"/>
      <c r="D32" s="31"/>
      <c r="E32" s="32"/>
      <c r="F32" s="32"/>
      <c r="G32" s="32"/>
      <c r="H32" s="33"/>
      <c r="I32" s="34"/>
      <c r="J32" s="34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8"/>
      <c r="W32" s="39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s="2" customFormat="1" hidden="1">
      <c r="A33" s="1"/>
      <c r="B33" s="172" t="s">
        <v>37</v>
      </c>
      <c r="C33" s="172"/>
      <c r="D33" s="173" t="s">
        <v>38</v>
      </c>
      <c r="E33" s="173"/>
      <c r="F33" s="173"/>
      <c r="G33" s="173"/>
      <c r="H33" s="173"/>
      <c r="I33" s="34"/>
      <c r="J33" s="34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38"/>
      <c r="W33" s="39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s="2" customFormat="1" hidden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8"/>
      <c r="W34" s="39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hidden="1"/>
    <row r="36" spans="1:39" hidden="1"/>
    <row r="37" spans="1:39" hidden="1"/>
    <row r="38" spans="1:39" hidden="1">
      <c r="B38" s="183"/>
      <c r="C38" s="183"/>
      <c r="D38" s="183"/>
      <c r="E38" s="183"/>
      <c r="F38" s="183"/>
      <c r="G38" s="183"/>
      <c r="H38" s="183"/>
      <c r="I38" s="183"/>
      <c r="J38" s="183" t="s">
        <v>39</v>
      </c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</row>
    <row r="39" spans="1:39" hidden="1"/>
    <row r="40" spans="1:39" hidden="1"/>
  </sheetData>
  <sheetProtection formatCells="0" formatColumns="0" formatRows="0" insertColumns="0" insertRows="0" insertHyperlinks="0" deleteColumns="0" deleteRows="0" sort="0" autoFilter="0" pivotTables="0"/>
  <mergeCells count="60">
    <mergeCell ref="B33:C33"/>
    <mergeCell ref="D33:H33"/>
    <mergeCell ref="B38:C38"/>
    <mergeCell ref="D38:I38"/>
    <mergeCell ref="J38:U38"/>
    <mergeCell ref="B31:H31"/>
    <mergeCell ref="J31:U31"/>
    <mergeCell ref="F14:O14"/>
    <mergeCell ref="F15:O15"/>
    <mergeCell ref="F16:O16"/>
    <mergeCell ref="J18:U18"/>
    <mergeCell ref="H19:U19"/>
    <mergeCell ref="I20:T20"/>
    <mergeCell ref="B21:H21"/>
    <mergeCell ref="J21:U21"/>
    <mergeCell ref="B23:C23"/>
    <mergeCell ref="D23:H23"/>
    <mergeCell ref="B29:C29"/>
    <mergeCell ref="D29:I29"/>
    <mergeCell ref="J29:U29"/>
    <mergeCell ref="B13:C13"/>
    <mergeCell ref="AF5:AG7"/>
    <mergeCell ref="AH5:AI7"/>
    <mergeCell ref="AJ5:AK7"/>
    <mergeCell ref="AL5:AM7"/>
    <mergeCell ref="G6:O6"/>
    <mergeCell ref="B8:B9"/>
    <mergeCell ref="C8:C9"/>
    <mergeCell ref="D8:E9"/>
    <mergeCell ref="F8:F9"/>
    <mergeCell ref="G8:G9"/>
    <mergeCell ref="H8:H9"/>
    <mergeCell ref="I8:I9"/>
    <mergeCell ref="J8:J9"/>
    <mergeCell ref="K8:K9"/>
    <mergeCell ref="L8:L9"/>
    <mergeCell ref="AB5:AE7"/>
    <mergeCell ref="H1:T1"/>
    <mergeCell ref="H3:U3"/>
    <mergeCell ref="B2:G2"/>
    <mergeCell ref="H2:U2"/>
    <mergeCell ref="B5:C5"/>
    <mergeCell ref="D5:O5"/>
    <mergeCell ref="P5:U5"/>
    <mergeCell ref="B3:G3"/>
    <mergeCell ref="B6:C6"/>
    <mergeCell ref="P6:U6"/>
    <mergeCell ref="Y5:Y8"/>
    <mergeCell ref="Z5:Z8"/>
    <mergeCell ref="AA5:AA8"/>
    <mergeCell ref="R8:R9"/>
    <mergeCell ref="S8:S9"/>
    <mergeCell ref="T8:T10"/>
    <mergeCell ref="U8:U10"/>
    <mergeCell ref="B10:G10"/>
    <mergeCell ref="M8:M9"/>
    <mergeCell ref="N8:N9"/>
    <mergeCell ref="O8:O9"/>
    <mergeCell ref="P8:P9"/>
    <mergeCell ref="Q8:Q10"/>
  </mergeCells>
  <conditionalFormatting sqref="P11 H11:N11">
    <cfRule type="cellIs" dxfId="29" priority="21" operator="greaterThan">
      <formula>10</formula>
    </cfRule>
  </conditionalFormatting>
  <conditionalFormatting sqref="C1:C1048576">
    <cfRule type="duplicateValues" dxfId="28" priority="19"/>
  </conditionalFormatting>
  <conditionalFormatting sqref="H11:K11">
    <cfRule type="cellIs" dxfId="27" priority="16" stopIfTrue="1" operator="greaterThan">
      <formula>10</formula>
    </cfRule>
    <cfRule type="cellIs" dxfId="26" priority="17" stopIfTrue="1" operator="greaterThan">
      <formula>10</formula>
    </cfRule>
    <cfRule type="cellIs" dxfId="25" priority="18" stopIfTrue="1" operator="greaterThan">
      <formula>10</formula>
    </cfRule>
  </conditionalFormatting>
  <conditionalFormatting sqref="O20:O1048576 O2:O18">
    <cfRule type="duplicateValues" dxfId="24" priority="13"/>
  </conditionalFormatting>
  <conditionalFormatting sqref="O3:O1048576">
    <cfRule type="duplicateValues" dxfId="23" priority="22"/>
  </conditionalFormatting>
  <conditionalFormatting sqref="C11">
    <cfRule type="duplicateValues" dxfId="22" priority="35"/>
  </conditionalFormatting>
  <conditionalFormatting sqref="C1">
    <cfRule type="duplicateValues" dxfId="21" priority="7"/>
  </conditionalFormatting>
  <conditionalFormatting sqref="O3">
    <cfRule type="duplicateValues" dxfId="20" priority="6"/>
  </conditionalFormatting>
  <conditionalFormatting sqref="O2:O3">
    <cfRule type="duplicateValues" dxfId="19" priority="5"/>
  </conditionalFormatting>
  <conditionalFormatting sqref="O2:O3">
    <cfRule type="duplicateValues" dxfId="18" priority="4"/>
  </conditionalFormatting>
  <conditionalFormatting sqref="C20">
    <cfRule type="duplicateValues" dxfId="17" priority="3"/>
  </conditionalFormatting>
  <conditionalFormatting sqref="O21:O29">
    <cfRule type="duplicateValues" dxfId="16" priority="2"/>
  </conditionalFormatting>
  <conditionalFormatting sqref="C20:C29">
    <cfRule type="duplicateValues" dxfId="15" priority="1"/>
  </conditionalFormatting>
  <dataValidations count="1">
    <dataValidation allowBlank="1" showInputMessage="1" showErrorMessage="1" errorTitle="Không xóa dữ liệu" error="Không xóa dữ liệu" prompt="Không xóa dữ liệu" sqref="D16 Y3:AM9 X11"/>
  </dataValidations>
  <pageMargins left="0.74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M41"/>
  <sheetViews>
    <sheetView tabSelected="1" workbookViewId="0">
      <pane ySplit="5" topLeftCell="A9" activePane="bottomLeft" state="frozen"/>
      <selection activeCell="L23" sqref="L23"/>
      <selection pane="bottomLeft" activeCell="V1" sqref="V1:AA1048576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3.375" style="1" customWidth="1"/>
    <col min="4" max="4" width="11.375" style="1" bestFit="1" customWidth="1"/>
    <col min="5" max="5" width="7.25" style="1" customWidth="1"/>
    <col min="6" max="6" width="9.375" style="1" hidden="1" customWidth="1"/>
    <col min="7" max="7" width="14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8" width="6.5" style="1" customWidth="1"/>
    <col min="19" max="19" width="11.875" style="1" customWidth="1"/>
    <col min="20" max="20" width="11.25" style="1" customWidth="1"/>
    <col min="21" max="21" width="7.625" style="1" hidden="1" customWidth="1"/>
    <col min="22" max="22" width="6.5" style="38" customWidth="1"/>
    <col min="23" max="23" width="6.5" style="39" customWidth="1"/>
    <col min="24" max="24" width="9" style="38"/>
    <col min="25" max="25" width="9.125" style="38" bestFit="1" customWidth="1"/>
    <col min="26" max="26" width="9" style="38"/>
    <col min="27" max="27" width="10.375" style="38" bestFit="1" customWidth="1"/>
    <col min="28" max="28" width="9.125" style="38" bestFit="1" customWidth="1"/>
    <col min="29" max="39" width="9" style="38"/>
    <col min="40" max="16384" width="9" style="1"/>
  </cols>
  <sheetData>
    <row r="1" spans="1:39" ht="18.75">
      <c r="H1" s="151" t="s">
        <v>61</v>
      </c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</row>
    <row r="2" spans="1:39" ht="27.75" customHeight="1">
      <c r="B2" s="186" t="s">
        <v>0</v>
      </c>
      <c r="C2" s="186"/>
      <c r="D2" s="186"/>
      <c r="E2" s="186"/>
      <c r="F2" s="186"/>
      <c r="G2" s="186"/>
      <c r="H2" s="153" t="s">
        <v>117</v>
      </c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203"/>
    </row>
    <row r="3" spans="1:39" ht="25.5" customHeight="1">
      <c r="B3" s="154" t="s">
        <v>1</v>
      </c>
      <c r="C3" s="154"/>
      <c r="D3" s="154"/>
      <c r="E3" s="154"/>
      <c r="F3" s="154"/>
      <c r="G3" s="154"/>
      <c r="H3" s="155" t="s">
        <v>60</v>
      </c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204"/>
      <c r="W3" s="205"/>
      <c r="AE3" s="39"/>
      <c r="AF3" s="40"/>
      <c r="AG3" s="39"/>
      <c r="AH3" s="39"/>
      <c r="AI3" s="39"/>
      <c r="AJ3" s="40"/>
      <c r="AK3" s="39"/>
    </row>
    <row r="4" spans="1:39" ht="4.5" customHeight="1">
      <c r="B4" s="4"/>
      <c r="C4" s="4"/>
      <c r="D4" s="4"/>
      <c r="E4" s="4"/>
      <c r="F4" s="4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204"/>
      <c r="W4" s="205"/>
      <c r="AF4" s="41"/>
      <c r="AJ4" s="41"/>
    </row>
    <row r="5" spans="1:39" ht="23.25" customHeight="1">
      <c r="B5" s="167" t="s">
        <v>2</v>
      </c>
      <c r="C5" s="167"/>
      <c r="D5" s="170" t="s">
        <v>85</v>
      </c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1" t="s">
        <v>98</v>
      </c>
      <c r="Q5" s="171"/>
      <c r="R5" s="171"/>
      <c r="S5" s="171"/>
      <c r="T5" s="171"/>
      <c r="U5" s="171"/>
      <c r="X5" s="39"/>
      <c r="Y5" s="156" t="s">
        <v>47</v>
      </c>
      <c r="Z5" s="156" t="s">
        <v>8</v>
      </c>
      <c r="AA5" s="156" t="s">
        <v>46</v>
      </c>
      <c r="AB5" s="156" t="s">
        <v>45</v>
      </c>
      <c r="AC5" s="156"/>
      <c r="AD5" s="156"/>
      <c r="AE5" s="156"/>
      <c r="AF5" s="156" t="s">
        <v>44</v>
      </c>
      <c r="AG5" s="156"/>
      <c r="AH5" s="156" t="s">
        <v>42</v>
      </c>
      <c r="AI5" s="156"/>
      <c r="AJ5" s="156" t="s">
        <v>43</v>
      </c>
      <c r="AK5" s="156"/>
      <c r="AL5" s="156" t="s">
        <v>41</v>
      </c>
      <c r="AM5" s="156"/>
    </row>
    <row r="6" spans="1:39" ht="17.25" customHeight="1">
      <c r="B6" s="157" t="s">
        <v>3</v>
      </c>
      <c r="C6" s="157"/>
      <c r="D6" s="72">
        <v>3</v>
      </c>
      <c r="G6" s="201" t="s">
        <v>108</v>
      </c>
      <c r="H6" s="201"/>
      <c r="I6" s="201"/>
      <c r="J6" s="201"/>
      <c r="K6" s="201"/>
      <c r="L6" s="201"/>
      <c r="M6" s="146"/>
      <c r="N6" s="201" t="s">
        <v>111</v>
      </c>
      <c r="O6" s="201"/>
      <c r="P6" s="201"/>
      <c r="Q6" s="201"/>
      <c r="R6" s="201"/>
      <c r="S6" s="201"/>
      <c r="T6" s="201"/>
      <c r="U6" s="201"/>
      <c r="X6" s="39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</row>
    <row r="7" spans="1:39" ht="5.25" customHeight="1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35"/>
      <c r="Q7" s="3"/>
      <c r="R7" s="3"/>
      <c r="S7" s="3"/>
      <c r="T7" s="3"/>
      <c r="U7" s="3"/>
      <c r="X7" s="3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</row>
    <row r="8" spans="1:39" ht="44.25" customHeight="1">
      <c r="B8" s="159" t="s">
        <v>4</v>
      </c>
      <c r="C8" s="161" t="s">
        <v>5</v>
      </c>
      <c r="D8" s="163" t="s">
        <v>6</v>
      </c>
      <c r="E8" s="164"/>
      <c r="F8" s="159" t="s">
        <v>7</v>
      </c>
      <c r="G8" s="159" t="s">
        <v>8</v>
      </c>
      <c r="H8" s="168" t="s">
        <v>9</v>
      </c>
      <c r="I8" s="168" t="s">
        <v>10</v>
      </c>
      <c r="J8" s="168" t="s">
        <v>11</v>
      </c>
      <c r="K8" s="168" t="s">
        <v>12</v>
      </c>
      <c r="L8" s="169" t="s">
        <v>13</v>
      </c>
      <c r="M8" s="169" t="s">
        <v>14</v>
      </c>
      <c r="N8" s="169" t="s">
        <v>15</v>
      </c>
      <c r="O8" s="180" t="s">
        <v>16</v>
      </c>
      <c r="P8" s="169" t="s">
        <v>17</v>
      </c>
      <c r="Q8" s="159" t="s">
        <v>18</v>
      </c>
      <c r="R8" s="169" t="s">
        <v>19</v>
      </c>
      <c r="S8" s="159" t="s">
        <v>20</v>
      </c>
      <c r="T8" s="159" t="s">
        <v>21</v>
      </c>
      <c r="U8" s="159" t="s">
        <v>22</v>
      </c>
      <c r="X8" s="39"/>
      <c r="Y8" s="156"/>
      <c r="Z8" s="156"/>
      <c r="AA8" s="156"/>
      <c r="AB8" s="42" t="s">
        <v>23</v>
      </c>
      <c r="AC8" s="42" t="s">
        <v>24</v>
      </c>
      <c r="AD8" s="42" t="s">
        <v>25</v>
      </c>
      <c r="AE8" s="42" t="s">
        <v>26</v>
      </c>
      <c r="AF8" s="42" t="s">
        <v>27</v>
      </c>
      <c r="AG8" s="42" t="s">
        <v>26</v>
      </c>
      <c r="AH8" s="42" t="s">
        <v>27</v>
      </c>
      <c r="AI8" s="42" t="s">
        <v>26</v>
      </c>
      <c r="AJ8" s="42" t="s">
        <v>27</v>
      </c>
      <c r="AK8" s="42" t="s">
        <v>26</v>
      </c>
      <c r="AL8" s="42" t="s">
        <v>27</v>
      </c>
      <c r="AM8" s="43" t="s">
        <v>26</v>
      </c>
    </row>
    <row r="9" spans="1:39" ht="44.25" customHeight="1">
      <c r="B9" s="160"/>
      <c r="C9" s="162"/>
      <c r="D9" s="165"/>
      <c r="E9" s="166"/>
      <c r="F9" s="160"/>
      <c r="G9" s="160"/>
      <c r="H9" s="168"/>
      <c r="I9" s="168"/>
      <c r="J9" s="168"/>
      <c r="K9" s="168"/>
      <c r="L9" s="169"/>
      <c r="M9" s="169"/>
      <c r="N9" s="169"/>
      <c r="O9" s="180"/>
      <c r="P9" s="169"/>
      <c r="Q9" s="174"/>
      <c r="R9" s="169"/>
      <c r="S9" s="160"/>
      <c r="T9" s="174"/>
      <c r="U9" s="174"/>
      <c r="W9" s="206"/>
      <c r="X9" s="39"/>
      <c r="Y9" s="44" t="str">
        <f>+D5</f>
        <v>Thống kê doanh nghiệp</v>
      </c>
      <c r="Z9" s="45" t="str">
        <f>+P5</f>
        <v>Nhóm: 1</v>
      </c>
      <c r="AA9" s="46">
        <f>+$AJ$9+$AL$9+$AH$9</f>
        <v>0</v>
      </c>
      <c r="AB9" s="40">
        <f>COUNTIF($T$10:$T$73,"Khiển trách")</f>
        <v>0</v>
      </c>
      <c r="AC9" s="40">
        <f>COUNTIF($T$10:$T$73,"Cảnh cáo")</f>
        <v>0</v>
      </c>
      <c r="AD9" s="40">
        <f>COUNTIF($T$10:$T$73,"Đình chỉ thi")</f>
        <v>0</v>
      </c>
      <c r="AE9" s="47" t="e">
        <f>+($AB$9+$AC$9+$AD$9)/$AA$9*100%</f>
        <v>#DIV/0!</v>
      </c>
      <c r="AF9" s="40">
        <f>SUM(COUNTIF($T$10:$T$71,"Vắng"),COUNTIF($T$10:$T$71,"Vắng có phép"))</f>
        <v>0</v>
      </c>
      <c r="AG9" s="48" t="e">
        <f>+$AF$9/$AA$9</f>
        <v>#DIV/0!</v>
      </c>
      <c r="AH9" s="49">
        <f>COUNTIF($X$10:$X$71,"Thi lại")</f>
        <v>0</v>
      </c>
      <c r="AI9" s="48" t="e">
        <f>+$AH$9/$AA$9</f>
        <v>#DIV/0!</v>
      </c>
      <c r="AJ9" s="49">
        <f>COUNTIF($X$10:$X$72,"Học lại")</f>
        <v>0</v>
      </c>
      <c r="AK9" s="48" t="e">
        <f>+$AJ$9/$AA$9</f>
        <v>#DIV/0!</v>
      </c>
      <c r="AL9" s="40">
        <f>COUNTIF($X$13:$X$72,"Đạt")</f>
        <v>0</v>
      </c>
      <c r="AM9" s="47" t="e">
        <f>+$AL$9/$AA$9</f>
        <v>#DIV/0!</v>
      </c>
    </row>
    <row r="10" spans="1:39" ht="14.25" customHeight="1">
      <c r="B10" s="175" t="s">
        <v>28</v>
      </c>
      <c r="C10" s="176"/>
      <c r="D10" s="176"/>
      <c r="E10" s="176"/>
      <c r="F10" s="176"/>
      <c r="G10" s="177"/>
      <c r="H10" s="9">
        <v>10</v>
      </c>
      <c r="I10" s="9">
        <v>10</v>
      </c>
      <c r="J10" s="10"/>
      <c r="K10" s="9">
        <v>10</v>
      </c>
      <c r="L10" s="11"/>
      <c r="M10" s="12"/>
      <c r="N10" s="12"/>
      <c r="O10" s="13"/>
      <c r="P10" s="36">
        <f>100-(H10+I10+J10+K10)</f>
        <v>70</v>
      </c>
      <c r="Q10" s="160"/>
      <c r="R10" s="14"/>
      <c r="S10" s="14"/>
      <c r="T10" s="160"/>
      <c r="U10" s="160"/>
      <c r="X10" s="39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</row>
    <row r="11" spans="1:39" s="58" customFormat="1" ht="26.25" customHeight="1">
      <c r="B11" s="83">
        <v>1</v>
      </c>
      <c r="C11" s="101" t="s">
        <v>86</v>
      </c>
      <c r="D11" s="102" t="s">
        <v>87</v>
      </c>
      <c r="E11" s="103" t="s">
        <v>81</v>
      </c>
      <c r="F11" s="104" t="s">
        <v>88</v>
      </c>
      <c r="G11" s="104" t="s">
        <v>89</v>
      </c>
      <c r="H11" s="84">
        <v>9</v>
      </c>
      <c r="I11" s="84">
        <v>6</v>
      </c>
      <c r="J11" s="85" t="s">
        <v>90</v>
      </c>
      <c r="K11" s="86">
        <v>6</v>
      </c>
      <c r="L11" s="87"/>
      <c r="M11" s="88"/>
      <c r="N11" s="88"/>
      <c r="O11" s="89">
        <v>1</v>
      </c>
      <c r="P11" s="90">
        <v>5</v>
      </c>
      <c r="Q11" s="91">
        <f>ROUND(SUMPRODUCT(H11:P11,$H$10:$P$10)/100,1)</f>
        <v>5.6</v>
      </c>
      <c r="R11" s="8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105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87"/>
      <c r="U11" s="81" t="s">
        <v>91</v>
      </c>
      <c r="V11" s="207"/>
      <c r="W11" s="40"/>
      <c r="X11" s="20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209"/>
      <c r="Z11" s="209"/>
      <c r="AA11" s="209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</row>
    <row r="12" spans="1:39" s="58" customFormat="1" ht="28.5" customHeight="1">
      <c r="B12" s="92">
        <v>2</v>
      </c>
      <c r="C12" s="106" t="s">
        <v>92</v>
      </c>
      <c r="D12" s="107" t="s">
        <v>93</v>
      </c>
      <c r="E12" s="108" t="s">
        <v>94</v>
      </c>
      <c r="F12" s="109">
        <v>35098</v>
      </c>
      <c r="G12" s="110" t="s">
        <v>89</v>
      </c>
      <c r="H12" s="93">
        <v>10</v>
      </c>
      <c r="I12" s="93">
        <v>6</v>
      </c>
      <c r="J12" s="94" t="s">
        <v>90</v>
      </c>
      <c r="K12" s="95">
        <v>7</v>
      </c>
      <c r="L12" s="96"/>
      <c r="M12" s="97"/>
      <c r="N12" s="97"/>
      <c r="O12" s="98">
        <v>2</v>
      </c>
      <c r="P12" s="99">
        <v>5</v>
      </c>
      <c r="Q12" s="100">
        <f>ROUND(SUMPRODUCT(H12:P12,$H$10:$P$10)/100,1)</f>
        <v>5.8</v>
      </c>
      <c r="R12" s="9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111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96"/>
      <c r="U12" s="81" t="s">
        <v>95</v>
      </c>
      <c r="V12" s="207"/>
      <c r="W12" s="40"/>
      <c r="X12" s="208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209"/>
      <c r="Z12" s="209"/>
      <c r="AA12" s="209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</row>
    <row r="13" spans="1:39" s="118" customFormat="1" ht="19.5" customHeight="1">
      <c r="A13" s="112"/>
      <c r="B13" s="113"/>
      <c r="C13" s="16"/>
      <c r="D13" s="16"/>
      <c r="E13" s="17"/>
      <c r="F13" s="17"/>
      <c r="G13" s="17"/>
      <c r="H13" s="114"/>
      <c r="I13" s="115"/>
      <c r="J13" s="115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207"/>
      <c r="W13" s="209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</row>
    <row r="14" spans="1:39" ht="16.5" hidden="1">
      <c r="A14" s="2"/>
      <c r="B14" s="178" t="s">
        <v>30</v>
      </c>
      <c r="C14" s="178"/>
      <c r="D14" s="16"/>
      <c r="E14" s="17"/>
      <c r="F14" s="17"/>
      <c r="G14" s="17"/>
      <c r="H14" s="18"/>
      <c r="I14" s="19"/>
      <c r="J14" s="19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3"/>
    </row>
    <row r="15" spans="1:39" ht="16.5" hidden="1" customHeight="1">
      <c r="A15" s="2"/>
      <c r="B15" s="21" t="s">
        <v>31</v>
      </c>
      <c r="C15" s="21"/>
      <c r="D15" s="22">
        <f>+$AA$9</f>
        <v>0</v>
      </c>
      <c r="E15" s="23" t="s">
        <v>32</v>
      </c>
      <c r="F15" s="179" t="s">
        <v>33</v>
      </c>
      <c r="G15" s="179"/>
      <c r="H15" s="179"/>
      <c r="I15" s="179"/>
      <c r="J15" s="179"/>
      <c r="K15" s="179"/>
      <c r="L15" s="179"/>
      <c r="M15" s="179"/>
      <c r="N15" s="179"/>
      <c r="O15" s="179"/>
      <c r="P15" s="24">
        <f>$AA$9 -COUNTIF($T$10:$T$203,"Vắng") -COUNTIF($T$10:$T$203,"Vắng có phép") - COUNTIF($T$10:$T$203,"Đình chỉ thi") - COUNTIF($T$10:$T$203,"Không đủ ĐKDT")</f>
        <v>0</v>
      </c>
      <c r="Q15" s="24"/>
      <c r="R15" s="24"/>
      <c r="S15" s="25"/>
      <c r="T15" s="26" t="s">
        <v>32</v>
      </c>
      <c r="U15" s="25"/>
      <c r="V15" s="203"/>
    </row>
    <row r="16" spans="1:39" ht="16.5" hidden="1" customHeight="1">
      <c r="A16" s="2"/>
      <c r="B16" s="21" t="s">
        <v>34</v>
      </c>
      <c r="C16" s="21"/>
      <c r="D16" s="22">
        <f>+$AL$9</f>
        <v>0</v>
      </c>
      <c r="E16" s="23" t="s">
        <v>32</v>
      </c>
      <c r="F16" s="179" t="s">
        <v>35</v>
      </c>
      <c r="G16" s="179"/>
      <c r="H16" s="179"/>
      <c r="I16" s="179"/>
      <c r="J16" s="179"/>
      <c r="K16" s="179"/>
      <c r="L16" s="179"/>
      <c r="M16" s="179"/>
      <c r="N16" s="179"/>
      <c r="O16" s="179"/>
      <c r="P16" s="27">
        <f>COUNTIF($T$10:$T$79,"Vắng")</f>
        <v>0</v>
      </c>
      <c r="Q16" s="27"/>
      <c r="R16" s="27"/>
      <c r="S16" s="28"/>
      <c r="T16" s="26" t="s">
        <v>32</v>
      </c>
      <c r="U16" s="28"/>
      <c r="V16" s="203"/>
    </row>
    <row r="17" spans="1:39" ht="16.5" hidden="1" customHeight="1">
      <c r="A17" s="2"/>
      <c r="B17" s="21" t="s">
        <v>48</v>
      </c>
      <c r="C17" s="21"/>
      <c r="D17" s="37" t="e">
        <f>COUNTIF(#REF!,"Học lại")</f>
        <v>#REF!</v>
      </c>
      <c r="E17" s="23" t="s">
        <v>32</v>
      </c>
      <c r="F17" s="179" t="s">
        <v>49</v>
      </c>
      <c r="G17" s="179"/>
      <c r="H17" s="179"/>
      <c r="I17" s="179"/>
      <c r="J17" s="179"/>
      <c r="K17" s="179"/>
      <c r="L17" s="179"/>
      <c r="M17" s="179"/>
      <c r="N17" s="179"/>
      <c r="O17" s="179"/>
      <c r="P17" s="24">
        <f>COUNTIF($T$10:$T$79,"Vắng có phép")</f>
        <v>0</v>
      </c>
      <c r="Q17" s="24"/>
      <c r="R17" s="24"/>
      <c r="S17" s="25"/>
      <c r="T17" s="26" t="s">
        <v>32</v>
      </c>
      <c r="U17" s="25"/>
      <c r="V17" s="203"/>
    </row>
    <row r="18" spans="1:39" ht="3" hidden="1" customHeight="1">
      <c r="A18" s="2"/>
      <c r="B18" s="15"/>
      <c r="C18" s="16"/>
      <c r="D18" s="16"/>
      <c r="E18" s="17"/>
      <c r="F18" s="17"/>
      <c r="G18" s="17"/>
      <c r="H18" s="18"/>
      <c r="I18" s="19"/>
      <c r="J18" s="19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3"/>
    </row>
    <row r="19" spans="1:39" hidden="1">
      <c r="B19" s="51" t="s">
        <v>50</v>
      </c>
      <c r="C19" s="51"/>
      <c r="D19" s="52" t="e">
        <f>COUNTIF(#REF!,"Thi lại")</f>
        <v>#REF!</v>
      </c>
      <c r="E19" s="53" t="s">
        <v>32</v>
      </c>
      <c r="F19" s="3"/>
      <c r="G19" s="3"/>
      <c r="H19" s="3"/>
      <c r="I19" s="3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203"/>
    </row>
    <row r="20" spans="1:39" ht="24.75" hidden="1" customHeight="1">
      <c r="B20" s="51"/>
      <c r="C20" s="51"/>
      <c r="D20" s="52"/>
      <c r="E20" s="53"/>
      <c r="F20" s="3"/>
      <c r="G20" s="3"/>
      <c r="H20" s="181" t="s">
        <v>59</v>
      </c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203"/>
    </row>
    <row r="21" spans="1:39" ht="24.75" hidden="1" customHeight="1">
      <c r="B21" s="51"/>
      <c r="C21" s="51"/>
      <c r="D21" s="52"/>
      <c r="E21" s="53"/>
      <c r="F21" s="3"/>
      <c r="G21" s="3"/>
      <c r="H21" s="148"/>
      <c r="I21" s="185" t="s">
        <v>120</v>
      </c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48"/>
      <c r="V21" s="203"/>
    </row>
    <row r="22" spans="1:39" hidden="1">
      <c r="A22" s="29"/>
      <c r="B22" s="172" t="s">
        <v>118</v>
      </c>
      <c r="C22" s="172"/>
      <c r="D22" s="172"/>
      <c r="E22" s="172"/>
      <c r="F22" s="172"/>
      <c r="G22" s="172"/>
      <c r="H22" s="172"/>
      <c r="I22" s="30"/>
      <c r="J22" s="182" t="s">
        <v>36</v>
      </c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203"/>
    </row>
    <row r="23" spans="1:39" ht="4.5" hidden="1" customHeight="1">
      <c r="A23" s="2"/>
      <c r="B23" s="15"/>
      <c r="C23" s="31"/>
      <c r="D23" s="31"/>
      <c r="E23" s="32"/>
      <c r="F23" s="32"/>
      <c r="G23" s="32"/>
      <c r="H23" s="33"/>
      <c r="I23" s="34"/>
      <c r="J23" s="3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203"/>
    </row>
    <row r="24" spans="1:39" s="2" customFormat="1" hidden="1">
      <c r="B24" s="172" t="s">
        <v>37</v>
      </c>
      <c r="C24" s="172"/>
      <c r="D24" s="173" t="s">
        <v>38</v>
      </c>
      <c r="E24" s="173"/>
      <c r="F24" s="173"/>
      <c r="G24" s="173"/>
      <c r="H24" s="173"/>
      <c r="I24" s="34"/>
      <c r="J24" s="34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3"/>
      <c r="W24" s="39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</row>
    <row r="25" spans="1:39" s="2" customFormat="1" hidden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03"/>
      <c r="W25" s="39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</row>
    <row r="26" spans="1:39" s="2" customFormat="1" hidden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203"/>
      <c r="W26" s="39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39" s="2" customFormat="1" hidden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203"/>
      <c r="W27" s="39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39" s="2" customFormat="1" ht="9.75" hidden="1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203"/>
      <c r="W28" s="39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39" s="2" customFormat="1" ht="3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203"/>
      <c r="W29" s="39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39" s="2" customFormat="1" ht="18" hidden="1" customHeight="1">
      <c r="A30" s="1"/>
      <c r="B30" s="184" t="s">
        <v>119</v>
      </c>
      <c r="C30" s="184"/>
      <c r="D30" s="184" t="s">
        <v>75</v>
      </c>
      <c r="E30" s="184"/>
      <c r="F30" s="184"/>
      <c r="G30" s="184"/>
      <c r="H30" s="184"/>
      <c r="I30" s="184"/>
      <c r="J30" s="184" t="s">
        <v>39</v>
      </c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203"/>
      <c r="W30" s="39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203"/>
      <c r="W31" s="39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203"/>
      <c r="W32" s="39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s="2" customFormat="1" ht="21.75" hidden="1" customHeight="1">
      <c r="A33" s="1"/>
      <c r="B33" s="172" t="s">
        <v>40</v>
      </c>
      <c r="C33" s="172"/>
      <c r="D33" s="172"/>
      <c r="E33" s="172"/>
      <c r="F33" s="172"/>
      <c r="G33" s="172"/>
      <c r="H33" s="172"/>
      <c r="I33" s="30"/>
      <c r="J33" s="182" t="s">
        <v>96</v>
      </c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203"/>
      <c r="W33" s="39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s="2" customFormat="1" hidden="1">
      <c r="A34" s="1"/>
      <c r="B34" s="15"/>
      <c r="C34" s="31"/>
      <c r="D34" s="31"/>
      <c r="E34" s="32"/>
      <c r="F34" s="32"/>
      <c r="G34" s="32"/>
      <c r="H34" s="33"/>
      <c r="I34" s="34"/>
      <c r="J34" s="34"/>
      <c r="K34" s="202" t="s">
        <v>97</v>
      </c>
      <c r="L34" s="202"/>
      <c r="M34" s="202"/>
      <c r="N34" s="202"/>
      <c r="O34" s="202"/>
      <c r="P34" s="202"/>
      <c r="Q34" s="202"/>
      <c r="R34" s="202"/>
      <c r="S34" s="202"/>
      <c r="T34" s="202"/>
      <c r="U34" s="202"/>
      <c r="V34" s="38"/>
      <c r="W34" s="39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s="2" customFormat="1" hidden="1">
      <c r="A35" s="1"/>
      <c r="B35" s="172" t="s">
        <v>37</v>
      </c>
      <c r="C35" s="172"/>
      <c r="D35" s="173" t="s">
        <v>38</v>
      </c>
      <c r="E35" s="173"/>
      <c r="F35" s="173"/>
      <c r="G35" s="173"/>
      <c r="H35" s="173"/>
      <c r="I35" s="34"/>
      <c r="J35" s="34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38"/>
      <c r="W35" s="39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</row>
    <row r="36" spans="1:39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8"/>
      <c r="W36" s="39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</row>
    <row r="37" spans="1:39" hidden="1"/>
    <row r="38" spans="1:39" hidden="1"/>
    <row r="39" spans="1:39" hidden="1"/>
    <row r="40" spans="1:39" hidden="1">
      <c r="B40" s="183"/>
      <c r="C40" s="183"/>
      <c r="D40" s="183"/>
      <c r="E40" s="183"/>
      <c r="F40" s="183"/>
      <c r="G40" s="183"/>
      <c r="H40" s="183"/>
      <c r="I40" s="183"/>
      <c r="J40" s="183" t="s">
        <v>75</v>
      </c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</row>
    <row r="41" spans="1:39" hidden="1"/>
  </sheetData>
  <sheetProtection formatCells="0" formatColumns="0" formatRows="0" insertColumns="0" insertRows="0" insertHyperlinks="0" deleteColumns="0" deleteRows="0" sort="0" autoFilter="0" pivotTables="0"/>
  <mergeCells count="61">
    <mergeCell ref="D35:H35"/>
    <mergeCell ref="I21:T21"/>
    <mergeCell ref="B22:H22"/>
    <mergeCell ref="J22:U22"/>
    <mergeCell ref="B24:C24"/>
    <mergeCell ref="D24:H24"/>
    <mergeCell ref="B30:C30"/>
    <mergeCell ref="D30:I30"/>
    <mergeCell ref="J30:U30"/>
    <mergeCell ref="B40:C40"/>
    <mergeCell ref="D40:I40"/>
    <mergeCell ref="J40:U40"/>
    <mergeCell ref="AF5:AG7"/>
    <mergeCell ref="B33:H33"/>
    <mergeCell ref="J33:U33"/>
    <mergeCell ref="K34:U34"/>
    <mergeCell ref="B10:G10"/>
    <mergeCell ref="B8:B9"/>
    <mergeCell ref="C8:C9"/>
    <mergeCell ref="J8:J9"/>
    <mergeCell ref="P8:P9"/>
    <mergeCell ref="F17:O17"/>
    <mergeCell ref="J19:U19"/>
    <mergeCell ref="H20:U20"/>
    <mergeCell ref="B35:C35"/>
    <mergeCell ref="AH5:AI7"/>
    <mergeCell ref="AJ5:AK7"/>
    <mergeCell ref="AL5:AM7"/>
    <mergeCell ref="AB5:AE7"/>
    <mergeCell ref="Y5:Y8"/>
    <mergeCell ref="Z5:Z8"/>
    <mergeCell ref="AA5:AA8"/>
    <mergeCell ref="H1:T1"/>
    <mergeCell ref="H3:U3"/>
    <mergeCell ref="B14:C14"/>
    <mergeCell ref="F15:O15"/>
    <mergeCell ref="F16:O16"/>
    <mergeCell ref="B2:G2"/>
    <mergeCell ref="H2:U2"/>
    <mergeCell ref="B5:C5"/>
    <mergeCell ref="D5:O5"/>
    <mergeCell ref="P5:U5"/>
    <mergeCell ref="B3:G3"/>
    <mergeCell ref="D8:E9"/>
    <mergeCell ref="F8:F9"/>
    <mergeCell ref="B6:C6"/>
    <mergeCell ref="G6:L6"/>
    <mergeCell ref="N6:U6"/>
    <mergeCell ref="T8:T10"/>
    <mergeCell ref="U8:U10"/>
    <mergeCell ref="G8:G9"/>
    <mergeCell ref="H8:H9"/>
    <mergeCell ref="I8:I9"/>
    <mergeCell ref="R8:R9"/>
    <mergeCell ref="S8:S9"/>
    <mergeCell ref="Q8:Q10"/>
    <mergeCell ref="K8:K9"/>
    <mergeCell ref="L8:L9"/>
    <mergeCell ref="M8:M9"/>
    <mergeCell ref="N8:N9"/>
    <mergeCell ref="O8:O9"/>
  </mergeCells>
  <conditionalFormatting sqref="H11:N12 P11:P12">
    <cfRule type="cellIs" dxfId="14" priority="24" operator="greaterThan">
      <formula>10</formula>
    </cfRule>
  </conditionalFormatting>
  <conditionalFormatting sqref="O21:O1048576 O3:O19">
    <cfRule type="duplicateValues" dxfId="13" priority="23"/>
  </conditionalFormatting>
  <conditionalFormatting sqref="C1:C1048576">
    <cfRule type="duplicateValues" dxfId="12" priority="22"/>
  </conditionalFormatting>
  <conditionalFormatting sqref="H11:K12">
    <cfRule type="cellIs" dxfId="11" priority="19" stopIfTrue="1" operator="greaterThan">
      <formula>10</formula>
    </cfRule>
    <cfRule type="cellIs" dxfId="10" priority="20" stopIfTrue="1" operator="greaterThan">
      <formula>10</formula>
    </cfRule>
    <cfRule type="cellIs" dxfId="9" priority="21" stopIfTrue="1" operator="greaterThan">
      <formula>10</formula>
    </cfRule>
  </conditionalFormatting>
  <conditionalFormatting sqref="C12">
    <cfRule type="duplicateValues" dxfId="8" priority="18" stopIfTrue="1"/>
  </conditionalFormatting>
  <conditionalFormatting sqref="O21:O1048576 O2:O19">
    <cfRule type="duplicateValues" dxfId="7" priority="16"/>
  </conditionalFormatting>
  <conditionalFormatting sqref="C11:C12">
    <cfRule type="duplicateValues" dxfId="6" priority="11" stopIfTrue="1"/>
  </conditionalFormatting>
  <conditionalFormatting sqref="C21">
    <cfRule type="duplicateValues" dxfId="5" priority="10"/>
  </conditionalFormatting>
  <conditionalFormatting sqref="C1">
    <cfRule type="duplicateValues" dxfId="4" priority="9"/>
  </conditionalFormatting>
  <conditionalFormatting sqref="O2:O3">
    <cfRule type="duplicateValues" dxfId="3" priority="7"/>
  </conditionalFormatting>
  <conditionalFormatting sqref="O3">
    <cfRule type="duplicateValues" dxfId="2" priority="6"/>
  </conditionalFormatting>
  <conditionalFormatting sqref="O22:O30">
    <cfRule type="duplicateValues" dxfId="1" priority="2"/>
  </conditionalFormatting>
  <conditionalFormatting sqref="C21:C30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7 X11:X12 Y3:AM9"/>
  </dataValidations>
  <pageMargins left="0.74" right="3.937007874015748E-2" top="0.23622047244094491" bottom="0.35433070866141736" header="0.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QT CHAT LUONG</vt:lpstr>
      <vt:lpstr>DĐKD&amp;VHDN_CD</vt:lpstr>
      <vt:lpstr>KT LUONG</vt:lpstr>
      <vt:lpstr>QT hoc</vt:lpstr>
      <vt:lpstr>Thong ke DN</vt:lpstr>
      <vt:lpstr>'DĐKD&amp;VHDN_CD'!Print_Titles</vt:lpstr>
      <vt:lpstr>'KT LUONG'!Print_Titles</vt:lpstr>
      <vt:lpstr>'QT CHAT LUONG'!Print_Titles</vt:lpstr>
      <vt:lpstr>'QT hoc'!Print_Titles</vt:lpstr>
      <vt:lpstr>'Thong ke DN'!Print_Titles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P.110_A1</cp:lastModifiedBy>
  <cp:lastPrinted>2016-09-16T08:16:24Z</cp:lastPrinted>
  <dcterms:created xsi:type="dcterms:W3CDTF">2015-04-17T02:48:53Z</dcterms:created>
  <dcterms:modified xsi:type="dcterms:W3CDTF">2016-09-30T10:03:09Z</dcterms:modified>
</cp:coreProperties>
</file>