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Ky 2 năm học 2015 - 2016/Thi lan 2/Bang diem hoc phan/"/>
    </mc:Choice>
  </mc:AlternateContent>
  <bookViews>
    <workbookView xWindow="360" yWindow="360" windowWidth="14940" windowHeight="7368" activeTab="1"/>
  </bookViews>
  <sheets>
    <sheet name="Duong loi CM" sheetId="2" r:id="rId1"/>
    <sheet name="Hoa hoc" sheetId="1" r:id="rId2"/>
  </sheets>
  <definedNames>
    <definedName name="_xlnm._FilterDatabase" localSheetId="0" hidden="1">'Duong loi CM'!$A$8:$AM$10</definedName>
    <definedName name="_xlnm._FilterDatabase" localSheetId="1" hidden="1">'Hoa hoc'!$A$8:$AM$12</definedName>
    <definedName name="_xlnm.Print_Titles" localSheetId="0">'Duong loi CM'!$4:$9</definedName>
    <definedName name="_xlnm.Print_Titles" localSheetId="1">'Hoa hoc'!$4:$9</definedName>
  </definedNames>
  <calcPr calcId="171027"/>
</workbook>
</file>

<file path=xl/calcChain.xml><?xml version="1.0" encoding="utf-8"?>
<calcChain xmlns="http://schemas.openxmlformats.org/spreadsheetml/2006/main">
  <c r="T10" i="2" l="1"/>
  <c r="P15" i="2" s="1"/>
  <c r="P9" i="2"/>
  <c r="AB8" i="2"/>
  <c r="Z8" i="2"/>
  <c r="Y8" i="2"/>
  <c r="Q10" i="2" l="1"/>
  <c r="R10" i="2" s="1"/>
  <c r="X10" i="2"/>
  <c r="AD8" i="2"/>
  <c r="P14" i="2"/>
  <c r="AC8" i="2"/>
  <c r="AF8" i="2"/>
  <c r="S10" i="2" l="1"/>
  <c r="D15" i="2"/>
  <c r="AL8" i="2"/>
  <c r="D14" i="2" s="1"/>
  <c r="AJ8" i="2"/>
  <c r="D17" i="2" l="1"/>
  <c r="AH8" i="2"/>
  <c r="AA8" i="2" s="1"/>
  <c r="P13" i="2" l="1"/>
  <c r="D13" i="2"/>
  <c r="AG8" i="2"/>
  <c r="AE8" i="2"/>
  <c r="AK8" i="2"/>
  <c r="AM8" i="2"/>
  <c r="AI8" i="2"/>
  <c r="T12" i="1" l="1"/>
  <c r="P9" i="1" l="1"/>
  <c r="Q12" i="1" l="1"/>
  <c r="Q11" i="1"/>
  <c r="X11" i="1" s="1"/>
  <c r="Q10" i="1"/>
  <c r="X10" i="1"/>
  <c r="Z8" i="1"/>
  <c r="Y8" i="1"/>
  <c r="X12" i="1" l="1"/>
  <c r="R10" i="1"/>
  <c r="S10" i="1"/>
  <c r="R11" i="1"/>
  <c r="S11" i="1"/>
  <c r="S12" i="1"/>
  <c r="R12" i="1"/>
  <c r="AF8" i="1"/>
  <c r="P16" i="1"/>
  <c r="P17" i="1"/>
  <c r="AD8" i="1"/>
  <c r="AB8" i="1"/>
  <c r="AC8" i="1"/>
  <c r="AL8" i="1" l="1"/>
  <c r="D16" i="1" s="1"/>
  <c r="D19" i="1"/>
  <c r="D17" i="1"/>
  <c r="AJ8" i="1"/>
  <c r="AH8" i="1"/>
  <c r="AA8" i="1" l="1"/>
  <c r="AK8" i="1" l="1"/>
  <c r="P15" i="1"/>
  <c r="D15" i="1"/>
  <c r="AG8" i="1"/>
  <c r="AM8" i="1"/>
  <c r="AE8" i="1"/>
  <c r="AI8" i="1"/>
</calcChain>
</file>

<file path=xl/sharedStrings.xml><?xml version="1.0" encoding="utf-8"?>
<sst xmlns="http://schemas.openxmlformats.org/spreadsheetml/2006/main" count="196" uniqueCount="86">
  <si>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</si>
  <si>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</si>
  <si>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</si>
  <si>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</si>
  <si>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</si>
  <si>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</si>
  <si>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</si>
  <si>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</si>
  <si>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</si>
  <si>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</si>
  <si>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</si>
  <si>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</si>
  <si>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</si>
  <si>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</si>
  <si>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</si>
  <si>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</si>
  <si>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</si>
  <si>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</si>
  <si>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</si>
  <si>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</si>
  <si>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</si>
  <si>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</si>
  <si>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</si>
  <si>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</si>
  <si>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</si>
  <si>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</si>
  <si>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</si>
  <si>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</si>
  <si>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</si>
  <si>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</si>
  <si>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</si>
  <si>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</si>
  <si>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</si>
  <si>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</si>
  <si>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</si>
  <si>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</si>
  <si>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</si>
  <si>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</si>
  <si>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</si>
  <si>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</si>
  <si>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</si>
  <si>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</si>
  <si>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</si>
  <si>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</si>
  <si>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</si>
  <si>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</si>
  <si>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</si>
  <si>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</si>
  <si>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</si>
  <si>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</si>
  <si>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n1</t>
  </si>
  <si>
    <t/>
  </si>
  <si>
    <t>BẢNG ĐIỂM HỌC PHẦN</t>
  </si>
  <si>
    <t>Nhóm</t>
  </si>
  <si>
    <t xml:space="preserve">Thi lần 2 học kỳ II năm học 2015 - 2016 </t>
  </si>
  <si>
    <t xml:space="preserve">Nhóm: </t>
  </si>
  <si>
    <t>Giờ thi:</t>
  </si>
  <si>
    <t>Nguyễn Cảnh Châu</t>
  </si>
  <si>
    <t>Ngô Hồng Quân</t>
  </si>
  <si>
    <t>1021040382</t>
  </si>
  <si>
    <t>Nguyễn Trung</t>
  </si>
  <si>
    <t>Quân</t>
  </si>
  <si>
    <t>31/10/1992</t>
  </si>
  <si>
    <t>D10ATTTM</t>
  </si>
  <si>
    <t>1021010196</t>
  </si>
  <si>
    <t xml:space="preserve">Phạm Quang </t>
  </si>
  <si>
    <t>Ánh</t>
  </si>
  <si>
    <t>09/07/1992</t>
  </si>
  <si>
    <t>D11VT3</t>
  </si>
  <si>
    <t>B112102053</t>
  </si>
  <si>
    <t>Trần Văn</t>
  </si>
  <si>
    <t>An</t>
  </si>
  <si>
    <t>17/09/1993</t>
  </si>
  <si>
    <t>D11XLTH</t>
  </si>
  <si>
    <t>Vắng</t>
  </si>
  <si>
    <t>Hóa học</t>
  </si>
  <si>
    <t>Ngày thi: 17.09.2016</t>
  </si>
  <si>
    <t>Giờ thi: 8h</t>
  </si>
  <si>
    <t>Nhóm</t>
  </si>
  <si>
    <t>Hà Nội, ngày 30 tháng 9 năm 2016</t>
  </si>
  <si>
    <t>B14DCDT094</t>
  </si>
  <si>
    <t>Nguyễn Đình</t>
  </si>
  <si>
    <t>Thịnh</t>
  </si>
  <si>
    <t>14/02/96</t>
  </si>
  <si>
    <t>D14CQDT02-B</t>
  </si>
  <si>
    <t>Đường lối cách mạng của ĐCS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</si>
</sst>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5" fillId="0" borderId="19" xfId="0" applyFont="1" applyFill="1" applyBorder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workbookViewId="0">
      <pane ySplit="3" topLeftCell="A4" activePane="bottomLeft" state="frozen"/>
      <selection activeCell="A6" sqref="A6:XFD6"/>
      <selection pane="bottomLeft" activeCell="T15" sqref="T15"/>
    </sheetView>
  </sheetViews>
  <sheetFormatPr defaultColWidth="9" defaultRowHeight="15.6"/>
  <cols>
    <col min="1" max="1" width="0.90625" style="1" hidden="1" customWidth="1"/>
    <col min="2" max="2" width="4" style="1" customWidth="1"/>
    <col min="3" max="3" width="11.08984375" style="1" customWidth="1"/>
    <col min="4" max="4" width="10.1796875" style="1" customWidth="1"/>
    <col min="5" max="5" width="5.6328125" style="1" customWidth="1"/>
    <col min="6" max="6" width="9.36328125" style="1" hidden="1" customWidth="1"/>
    <col min="7" max="7" width="10.726562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90625" style="1" customWidth="1"/>
    <col min="17" max="17" width="5" style="1" bestFit="1" customWidth="1"/>
    <col min="18" max="18" width="6.453125" style="1" hidden="1" customWidth="1"/>
    <col min="19" max="19" width="11.90625" style="1" hidden="1" customWidth="1"/>
    <col min="20" max="20" width="11.36328125" style="1" customWidth="1"/>
    <col min="21" max="21" width="5.7265625" style="1" hidden="1" customWidth="1"/>
    <col min="22" max="22" width="6.453125" style="1" hidden="1" customWidth="1"/>
    <col min="23" max="23" width="4.816406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0" t="s">
        <v>0</v>
      </c>
      <c r="C1" s="130"/>
      <c r="D1" s="130"/>
      <c r="E1" s="130"/>
      <c r="F1" s="130"/>
      <c r="G1" s="130"/>
      <c r="H1" s="131" t="s">
        <v>52</v>
      </c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3"/>
    </row>
    <row r="2" spans="1:39" ht="25.5" customHeight="1">
      <c r="B2" s="132" t="s">
        <v>1</v>
      </c>
      <c r="C2" s="132"/>
      <c r="D2" s="132"/>
      <c r="E2" s="132"/>
      <c r="F2" s="132"/>
      <c r="G2" s="132"/>
      <c r="H2" s="133" t="s">
        <v>54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34" t="s">
        <v>2</v>
      </c>
      <c r="C4" s="134"/>
      <c r="D4" s="135" t="s">
        <v>85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6" t="s">
        <v>55</v>
      </c>
      <c r="Q4" s="136"/>
      <c r="R4" s="136"/>
      <c r="S4" s="136"/>
      <c r="T4" s="136"/>
      <c r="U4" s="136"/>
      <c r="X4" s="60"/>
      <c r="Y4" s="121" t="s">
        <v>46</v>
      </c>
      <c r="Z4" s="121" t="s">
        <v>8</v>
      </c>
      <c r="AA4" s="121" t="s">
        <v>45</v>
      </c>
      <c r="AB4" s="121" t="s">
        <v>44</v>
      </c>
      <c r="AC4" s="121"/>
      <c r="AD4" s="121"/>
      <c r="AE4" s="121"/>
      <c r="AF4" s="121" t="s">
        <v>43</v>
      </c>
      <c r="AG4" s="121"/>
      <c r="AH4" s="121" t="s">
        <v>41</v>
      </c>
      <c r="AI4" s="121"/>
      <c r="AJ4" s="121" t="s">
        <v>42</v>
      </c>
      <c r="AK4" s="121"/>
      <c r="AL4" s="121" t="s">
        <v>40</v>
      </c>
      <c r="AM4" s="121"/>
    </row>
    <row r="5" spans="1:39" ht="17.25" customHeight="1">
      <c r="B5" s="122" t="s">
        <v>3</v>
      </c>
      <c r="C5" s="122"/>
      <c r="D5" s="9"/>
      <c r="G5" s="123" t="s">
        <v>76</v>
      </c>
      <c r="H5" s="123"/>
      <c r="I5" s="123"/>
      <c r="J5" s="123"/>
      <c r="K5" s="123"/>
      <c r="L5" s="123"/>
      <c r="M5" s="123"/>
      <c r="N5" s="123"/>
      <c r="O5" s="123"/>
      <c r="P5" s="123" t="s">
        <v>56</v>
      </c>
      <c r="Q5" s="123"/>
      <c r="R5" s="123"/>
      <c r="S5" s="123"/>
      <c r="T5" s="123"/>
      <c r="U5" s="123"/>
      <c r="X5" s="60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</row>
    <row r="7" spans="1:39" ht="44.25" customHeight="1">
      <c r="B7" s="105" t="s">
        <v>4</v>
      </c>
      <c r="C7" s="124" t="s">
        <v>5</v>
      </c>
      <c r="D7" s="126" t="s">
        <v>6</v>
      </c>
      <c r="E7" s="127"/>
      <c r="F7" s="105" t="s">
        <v>7</v>
      </c>
      <c r="G7" s="105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8" t="s">
        <v>13</v>
      </c>
      <c r="M7" s="118" t="s">
        <v>14</v>
      </c>
      <c r="N7" s="118" t="s">
        <v>15</v>
      </c>
      <c r="O7" s="119" t="s">
        <v>16</v>
      </c>
      <c r="P7" s="118" t="s">
        <v>17</v>
      </c>
      <c r="Q7" s="105" t="s">
        <v>18</v>
      </c>
      <c r="R7" s="118" t="s">
        <v>19</v>
      </c>
      <c r="S7" s="105" t="s">
        <v>20</v>
      </c>
      <c r="T7" s="105" t="s">
        <v>21</v>
      </c>
      <c r="U7" s="105" t="s">
        <v>53</v>
      </c>
      <c r="W7" s="105" t="s">
        <v>78</v>
      </c>
      <c r="X7" s="60"/>
      <c r="Y7" s="121"/>
      <c r="Z7" s="121"/>
      <c r="AA7" s="121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07"/>
      <c r="C8" s="125"/>
      <c r="D8" s="128"/>
      <c r="E8" s="129"/>
      <c r="F8" s="107"/>
      <c r="G8" s="107"/>
      <c r="H8" s="120"/>
      <c r="I8" s="120"/>
      <c r="J8" s="120"/>
      <c r="K8" s="120"/>
      <c r="L8" s="118"/>
      <c r="M8" s="118"/>
      <c r="N8" s="118"/>
      <c r="O8" s="119"/>
      <c r="P8" s="118"/>
      <c r="Q8" s="106"/>
      <c r="R8" s="118"/>
      <c r="S8" s="107"/>
      <c r="T8" s="106"/>
      <c r="U8" s="106"/>
      <c r="W8" s="106"/>
      <c r="X8" s="60"/>
      <c r="Y8" s="65" t="str">
        <f>+D4</f>
        <v>Đường lối cách mạng của ĐCS</v>
      </c>
      <c r="Z8" s="66" t="str">
        <f>+P4</f>
        <v xml:space="preserve">Nhóm: </v>
      </c>
      <c r="AA8" s="67">
        <f>+$AJ$8+$AL$8+$AH$8</f>
        <v>1</v>
      </c>
      <c r="AB8" s="61">
        <f>COUNTIF($T$9:$T$70,"Khiển trách")</f>
        <v>0</v>
      </c>
      <c r="AC8" s="61">
        <f>COUNTIF($T$9:$T$70,"Cảnh cáo")</f>
        <v>0</v>
      </c>
      <c r="AD8" s="61">
        <f>COUNTIF($T$9:$T$70,"Đình chỉ thi")</f>
        <v>0</v>
      </c>
      <c r="AE8" s="68">
        <f>+($AB$8+$AC$8+$AD$8)/$AA$8*100%</f>
        <v>0</v>
      </c>
      <c r="AF8" s="61">
        <f>SUM(COUNTIF($T$9:$T$68,"Vắng"),COUNTIF($T$9:$T$68,"Vắng có phép"))</f>
        <v>0</v>
      </c>
      <c r="AG8" s="69">
        <f>+$AF$8/$AA$8</f>
        <v>0</v>
      </c>
      <c r="AH8" s="70">
        <f>COUNTIF($X$9:$X$68,"Thi lại")</f>
        <v>0</v>
      </c>
      <c r="AI8" s="69">
        <f>+$AH$8/$AA$8</f>
        <v>0</v>
      </c>
      <c r="AJ8" s="70">
        <f>COUNTIF($X$9:$X$69,"Học lại")</f>
        <v>0</v>
      </c>
      <c r="AK8" s="69">
        <f>+$AJ$8/$AA$8</f>
        <v>0</v>
      </c>
      <c r="AL8" s="61">
        <f>COUNTIF($X$10:$X$69,"Đạt")</f>
        <v>1</v>
      </c>
      <c r="AM8" s="68">
        <f>+$AL$8/$AA$8</f>
        <v>1</v>
      </c>
    </row>
    <row r="9" spans="1:39" ht="14.25" customHeight="1">
      <c r="B9" s="114" t="s">
        <v>27</v>
      </c>
      <c r="C9" s="115"/>
      <c r="D9" s="115"/>
      <c r="E9" s="115"/>
      <c r="F9" s="115"/>
      <c r="G9" s="116"/>
      <c r="H9" s="12">
        <v>30</v>
      </c>
      <c r="I9" s="12">
        <v>20</v>
      </c>
      <c r="J9" s="13"/>
      <c r="K9" s="12"/>
      <c r="L9" s="14"/>
      <c r="M9" s="15"/>
      <c r="N9" s="15"/>
      <c r="O9" s="16"/>
      <c r="P9" s="57">
        <f>100-(H9+I9+J9+K9)</f>
        <v>50</v>
      </c>
      <c r="Q9" s="107"/>
      <c r="R9" s="17"/>
      <c r="S9" s="17"/>
      <c r="T9" s="107"/>
      <c r="U9" s="107"/>
      <c r="W9" s="107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41.25" customHeight="1">
      <c r="B10" s="91">
        <v>1</v>
      </c>
      <c r="C10" s="92" t="s">
        <v>80</v>
      </c>
      <c r="D10" s="93" t="s">
        <v>81</v>
      </c>
      <c r="E10" s="94" t="s">
        <v>82</v>
      </c>
      <c r="F10" s="95" t="s">
        <v>83</v>
      </c>
      <c r="G10" s="92" t="s">
        <v>84</v>
      </c>
      <c r="H10" s="96">
        <v>9</v>
      </c>
      <c r="I10" s="96">
        <v>6</v>
      </c>
      <c r="J10" s="96" t="s">
        <v>51</v>
      </c>
      <c r="K10" s="96" t="s">
        <v>51</v>
      </c>
      <c r="L10" s="97"/>
      <c r="M10" s="97"/>
      <c r="N10" s="97"/>
      <c r="O10" s="98"/>
      <c r="P10" s="99">
        <v>6</v>
      </c>
      <c r="Q10" s="100">
        <f t="shared" ref="Q10" si="0">ROUND(SUMPRODUCT(H10:P10,$H$9:$P$9)/100,0)</f>
        <v>7</v>
      </c>
      <c r="R10" s="101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101" t="str">
        <f t="shared" ref="S10" si="2">IF($Q10&lt;4,"Kém",IF(AND($Q10&gt;=4,$Q10&lt;=5.4),"Trung bình yếu",IF(AND($Q10&gt;=5.5,$Q10&lt;=6.9),"Trung bình",IF(AND($Q10&gt;=7,$Q10&lt;=8.4),"Khá",IF(AND($Q10&gt;=8.5,$Q10&lt;=10),"Giỏi","")))))</f>
        <v>Khá</v>
      </c>
      <c r="T10" s="83" t="str">
        <f>+IF(OR($H10=0,$I10=0,$J10=0,$K10=0),"Không đủ ĐKDT","")</f>
        <v/>
      </c>
      <c r="U10" s="102" t="s">
        <v>50</v>
      </c>
      <c r="V10" s="103" t="s">
        <v>50</v>
      </c>
      <c r="W10" s="83">
        <v>18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Đạt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9" customHeight="1">
      <c r="A11" s="2"/>
      <c r="B11" s="36"/>
      <c r="C11" s="37"/>
      <c r="D11" s="37"/>
      <c r="E11" s="38"/>
      <c r="F11" s="38"/>
      <c r="G11" s="38"/>
      <c r="H11" s="39"/>
      <c r="I11" s="40"/>
      <c r="J11" s="40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3"/>
    </row>
    <row r="12" spans="1:39" ht="16.8">
      <c r="A12" s="2"/>
      <c r="B12" s="117" t="s">
        <v>28</v>
      </c>
      <c r="C12" s="117"/>
      <c r="D12" s="37"/>
      <c r="E12" s="38"/>
      <c r="F12" s="38"/>
      <c r="G12" s="38"/>
      <c r="H12" s="39"/>
      <c r="I12" s="40"/>
      <c r="J12" s="40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3"/>
    </row>
    <row r="13" spans="1:39" ht="16.5" customHeight="1">
      <c r="A13" s="2"/>
      <c r="B13" s="42" t="s">
        <v>29</v>
      </c>
      <c r="C13" s="42"/>
      <c r="D13" s="43">
        <f>+$AA$8</f>
        <v>1</v>
      </c>
      <c r="E13" s="44" t="s">
        <v>30</v>
      </c>
      <c r="F13" s="113" t="s">
        <v>31</v>
      </c>
      <c r="G13" s="113"/>
      <c r="H13" s="113"/>
      <c r="I13" s="113"/>
      <c r="J13" s="113"/>
      <c r="K13" s="113"/>
      <c r="L13" s="113"/>
      <c r="M13" s="113"/>
      <c r="N13" s="113"/>
      <c r="O13" s="113"/>
      <c r="P13" s="45">
        <f>$AA$8 -COUNTIF($T$9:$T$200,"Vắng") -COUNTIF($T$9:$T$200,"Vắng có phép") - COUNTIF($T$9:$T$200,"Đình chỉ thi") - COUNTIF($T$9:$T$200,"Không đủ ĐKDT")</f>
        <v>1</v>
      </c>
      <c r="Q13" s="45"/>
      <c r="R13" s="45"/>
      <c r="S13" s="46"/>
      <c r="T13" s="47" t="s">
        <v>30</v>
      </c>
      <c r="U13" s="46"/>
      <c r="V13" s="3"/>
    </row>
    <row r="14" spans="1:39" ht="16.5" customHeight="1">
      <c r="A14" s="2"/>
      <c r="B14" s="42" t="s">
        <v>32</v>
      </c>
      <c r="C14" s="42"/>
      <c r="D14" s="43">
        <f>+$AL$8</f>
        <v>1</v>
      </c>
      <c r="E14" s="44" t="s">
        <v>30</v>
      </c>
      <c r="F14" s="113" t="s">
        <v>33</v>
      </c>
      <c r="G14" s="113"/>
      <c r="H14" s="113"/>
      <c r="I14" s="113"/>
      <c r="J14" s="113"/>
      <c r="K14" s="113"/>
      <c r="L14" s="113"/>
      <c r="M14" s="113"/>
      <c r="N14" s="113"/>
      <c r="O14" s="113"/>
      <c r="P14" s="48">
        <f>COUNTIF($T$9:$T$76,"Vắng")</f>
        <v>0</v>
      </c>
      <c r="Q14" s="48"/>
      <c r="R14" s="48"/>
      <c r="S14" s="49"/>
      <c r="T14" s="47" t="s">
        <v>30</v>
      </c>
      <c r="U14" s="49"/>
      <c r="V14" s="3"/>
    </row>
    <row r="15" spans="1:39" ht="16.5" customHeight="1">
      <c r="A15" s="2"/>
      <c r="B15" s="42" t="s">
        <v>47</v>
      </c>
      <c r="C15" s="42"/>
      <c r="D15" s="58">
        <f>COUNTIF(X10:X10,"Học lại")</f>
        <v>0</v>
      </c>
      <c r="E15" s="44" t="s">
        <v>30</v>
      </c>
      <c r="F15" s="113" t="s">
        <v>48</v>
      </c>
      <c r="G15" s="113"/>
      <c r="H15" s="113"/>
      <c r="I15" s="113"/>
      <c r="J15" s="113"/>
      <c r="K15" s="113"/>
      <c r="L15" s="113"/>
      <c r="M15" s="113"/>
      <c r="N15" s="113"/>
      <c r="O15" s="113"/>
      <c r="P15" s="45">
        <f>COUNTIF($T$9:$T$76,"Vắng có phép")</f>
        <v>0</v>
      </c>
      <c r="Q15" s="45"/>
      <c r="R15" s="45"/>
      <c r="S15" s="46"/>
      <c r="T15" s="47" t="s">
        <v>30</v>
      </c>
      <c r="U15" s="46"/>
      <c r="V15" s="3"/>
    </row>
    <row r="16" spans="1:39" ht="3" customHeight="1">
      <c r="A16" s="2"/>
      <c r="B16" s="36"/>
      <c r="C16" s="37"/>
      <c r="D16" s="37"/>
      <c r="E16" s="38"/>
      <c r="F16" s="38"/>
      <c r="G16" s="38"/>
      <c r="H16" s="39"/>
      <c r="I16" s="40"/>
      <c r="J16" s="40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3"/>
    </row>
    <row r="17" spans="1:39">
      <c r="B17" s="80" t="s">
        <v>49</v>
      </c>
      <c r="C17" s="80"/>
      <c r="D17" s="81">
        <f>COUNTIF(X10:X10,"Thi lại")</f>
        <v>0</v>
      </c>
      <c r="E17" s="82" t="s">
        <v>30</v>
      </c>
      <c r="F17" s="3"/>
      <c r="G17" s="3"/>
      <c r="H17" s="3"/>
      <c r="I17" s="3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3"/>
    </row>
    <row r="18" spans="1:39" ht="24.75" customHeight="1">
      <c r="B18" s="80"/>
      <c r="C18" s="80"/>
      <c r="D18" s="81"/>
      <c r="E18" s="82"/>
      <c r="F18" s="3"/>
      <c r="G18" s="3"/>
      <c r="H18" s="3"/>
      <c r="I18" s="3"/>
      <c r="J18" s="108" t="s">
        <v>79</v>
      </c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</row>
    <row r="19" spans="1:39">
      <c r="A19" s="50"/>
      <c r="B19" s="110" t="s">
        <v>34</v>
      </c>
      <c r="C19" s="110"/>
      <c r="D19" s="110"/>
      <c r="E19" s="110"/>
      <c r="F19" s="110"/>
      <c r="G19" s="110"/>
      <c r="H19" s="110"/>
      <c r="I19" s="51"/>
      <c r="J19" s="111" t="s">
        <v>35</v>
      </c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3"/>
    </row>
    <row r="20" spans="1:39" ht="4.5" customHeight="1">
      <c r="A20" s="2"/>
      <c r="B20" s="36"/>
      <c r="C20" s="52"/>
      <c r="D20" s="52"/>
      <c r="E20" s="53"/>
      <c r="F20" s="53"/>
      <c r="G20" s="53"/>
      <c r="H20" s="54"/>
      <c r="I20" s="55"/>
      <c r="J20" s="55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>
      <c r="B21" s="110" t="s">
        <v>36</v>
      </c>
      <c r="C21" s="110"/>
      <c r="D21" s="112" t="s">
        <v>37</v>
      </c>
      <c r="E21" s="112"/>
      <c r="F21" s="112"/>
      <c r="G21" s="112"/>
      <c r="H21" s="112"/>
      <c r="I21" s="55"/>
      <c r="J21" s="55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3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</row>
    <row r="22" spans="1:39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 ht="18" customHeight="1">
      <c r="A27" s="1"/>
      <c r="B27" s="109" t="s">
        <v>57</v>
      </c>
      <c r="C27" s="109"/>
      <c r="D27" s="109" t="s">
        <v>58</v>
      </c>
      <c r="E27" s="109"/>
      <c r="F27" s="109"/>
      <c r="G27" s="109"/>
      <c r="H27" s="109"/>
      <c r="I27" s="109"/>
      <c r="J27" s="109" t="s">
        <v>38</v>
      </c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 ht="4.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36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21.75" hidden="1" customHeight="1">
      <c r="A30" s="1"/>
      <c r="B30" s="110" t="s">
        <v>39</v>
      </c>
      <c r="C30" s="110"/>
      <c r="D30" s="110"/>
      <c r="E30" s="110"/>
      <c r="F30" s="110"/>
      <c r="G30" s="110"/>
      <c r="H30" s="110"/>
      <c r="I30" s="51"/>
      <c r="J30" s="111" t="s">
        <v>35</v>
      </c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idden="1">
      <c r="A31" s="1"/>
      <c r="B31" s="36"/>
      <c r="C31" s="52"/>
      <c r="D31" s="52"/>
      <c r="E31" s="53"/>
      <c r="F31" s="53"/>
      <c r="G31" s="53"/>
      <c r="H31" s="54"/>
      <c r="I31" s="55"/>
      <c r="J31" s="55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idden="1">
      <c r="A32" s="1"/>
      <c r="B32" s="110" t="s">
        <v>36</v>
      </c>
      <c r="C32" s="110"/>
      <c r="D32" s="112" t="s">
        <v>37</v>
      </c>
      <c r="E32" s="112"/>
      <c r="F32" s="112"/>
      <c r="G32" s="112"/>
      <c r="H32" s="112"/>
      <c r="I32" s="55"/>
      <c r="J32" s="55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1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hidden="1"/>
    <row r="35" spans="1:39" hidden="1"/>
    <row r="36" spans="1:39" hidden="1"/>
    <row r="37" spans="1:39" hidden="1">
      <c r="B37" s="104"/>
      <c r="C37" s="104"/>
      <c r="D37" s="104"/>
      <c r="E37" s="104"/>
      <c r="F37" s="104"/>
      <c r="G37" s="104"/>
      <c r="H37" s="104"/>
      <c r="I37" s="104"/>
      <c r="J37" s="104" t="s">
        <v>38</v>
      </c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39" hidden="1"/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K7:K8"/>
    <mergeCell ref="L7:L8"/>
    <mergeCell ref="M7:M8"/>
    <mergeCell ref="AJ4:AK6"/>
    <mergeCell ref="B21:C21"/>
    <mergeCell ref="D21:H21"/>
    <mergeCell ref="T7:T9"/>
    <mergeCell ref="U7:U9"/>
    <mergeCell ref="B9:G9"/>
    <mergeCell ref="B12:C12"/>
    <mergeCell ref="F13:O13"/>
    <mergeCell ref="F14:O14"/>
    <mergeCell ref="N7:N8"/>
    <mergeCell ref="O7:O8"/>
    <mergeCell ref="P7:P8"/>
    <mergeCell ref="Q7:Q9"/>
    <mergeCell ref="R7:R8"/>
    <mergeCell ref="S7:S8"/>
    <mergeCell ref="H7:H8"/>
    <mergeCell ref="I7:I8"/>
    <mergeCell ref="B37:C37"/>
    <mergeCell ref="D37:I37"/>
    <mergeCell ref="J37:U37"/>
    <mergeCell ref="W7:W9"/>
    <mergeCell ref="J18:W18"/>
    <mergeCell ref="B27:C27"/>
    <mergeCell ref="D27:I27"/>
    <mergeCell ref="J27:U27"/>
    <mergeCell ref="B30:H30"/>
    <mergeCell ref="J30:U30"/>
    <mergeCell ref="B32:C32"/>
    <mergeCell ref="D32:H32"/>
    <mergeCell ref="F15:O15"/>
    <mergeCell ref="J17:U17"/>
    <mergeCell ref="B19:H19"/>
    <mergeCell ref="J19:U19"/>
  </mergeCells>
  <conditionalFormatting sqref="P10 H10:N10">
    <cfRule type="cellIs" dxfId="11" priority="12" operator="greaterThan">
      <formula>10</formula>
    </cfRule>
  </conditionalFormatting>
  <conditionalFormatting sqref="O1:O17 O19:O1048576">
    <cfRule type="duplicateValues" dxfId="10" priority="11"/>
  </conditionalFormatting>
  <conditionalFormatting sqref="C1:C1048576">
    <cfRule type="duplicateValues" dxfId="9" priority="10"/>
  </conditionalFormatting>
  <conditionalFormatting sqref="O1">
    <cfRule type="duplicateValues" dxfId="8" priority="4"/>
  </conditionalFormatting>
  <conditionalFormatting sqref="C10">
    <cfRule type="duplicateValues" dxfId="7" priority="89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0"/>
  <sheetViews>
    <sheetView tabSelected="1" workbookViewId="0">
      <pane ySplit="3" topLeftCell="A4" activePane="bottomLeft" state="frozen"/>
      <selection activeCell="A6" sqref="A6:XFD6"/>
      <selection pane="bottomLeft" activeCell="D12" sqref="D12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9.453125" style="1" bestFit="1" customWidth="1"/>
    <col min="5" max="5" width="7.26953125" style="1" customWidth="1"/>
    <col min="6" max="6" width="9.36328125" style="1" hidden="1" customWidth="1"/>
    <col min="7" max="7" width="8.7265625" style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1.3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0" t="s">
        <v>0</v>
      </c>
      <c r="C1" s="130"/>
      <c r="D1" s="130"/>
      <c r="E1" s="130"/>
      <c r="F1" s="130"/>
      <c r="G1" s="130"/>
      <c r="H1" s="131" t="s">
        <v>52</v>
      </c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3"/>
    </row>
    <row r="2" spans="1:39" ht="25.5" customHeight="1">
      <c r="B2" s="132" t="s">
        <v>1</v>
      </c>
      <c r="C2" s="132"/>
      <c r="D2" s="132"/>
      <c r="E2" s="132"/>
      <c r="F2" s="132"/>
      <c r="G2" s="132"/>
      <c r="H2" s="133" t="s">
        <v>54</v>
      </c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34" t="s">
        <v>2</v>
      </c>
      <c r="C4" s="134"/>
      <c r="D4" s="135" t="s">
        <v>75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6" t="s">
        <v>55</v>
      </c>
      <c r="Q4" s="136"/>
      <c r="R4" s="136"/>
      <c r="S4" s="136"/>
      <c r="T4" s="136"/>
      <c r="U4" s="136"/>
      <c r="X4" s="60"/>
      <c r="Y4" s="121" t="s">
        <v>46</v>
      </c>
      <c r="Z4" s="121" t="s">
        <v>8</v>
      </c>
      <c r="AA4" s="121" t="s">
        <v>45</v>
      </c>
      <c r="AB4" s="121" t="s">
        <v>44</v>
      </c>
      <c r="AC4" s="121"/>
      <c r="AD4" s="121"/>
      <c r="AE4" s="121"/>
      <c r="AF4" s="121" t="s">
        <v>43</v>
      </c>
      <c r="AG4" s="121"/>
      <c r="AH4" s="121" t="s">
        <v>41</v>
      </c>
      <c r="AI4" s="121"/>
      <c r="AJ4" s="121" t="s">
        <v>42</v>
      </c>
      <c r="AK4" s="121"/>
      <c r="AL4" s="121" t="s">
        <v>40</v>
      </c>
      <c r="AM4" s="121"/>
    </row>
    <row r="5" spans="1:39" ht="17.25" customHeight="1">
      <c r="B5" s="122" t="s">
        <v>3</v>
      </c>
      <c r="C5" s="122"/>
      <c r="D5" s="9"/>
      <c r="G5" s="123" t="s">
        <v>76</v>
      </c>
      <c r="H5" s="123"/>
      <c r="I5" s="123"/>
      <c r="J5" s="123"/>
      <c r="K5" s="123"/>
      <c r="L5" s="123"/>
      <c r="M5" s="123"/>
      <c r="N5" s="123"/>
      <c r="O5" s="123"/>
      <c r="P5" s="123" t="s">
        <v>77</v>
      </c>
      <c r="Q5" s="123"/>
      <c r="R5" s="123"/>
      <c r="S5" s="123"/>
      <c r="T5" s="123"/>
      <c r="U5" s="123"/>
      <c r="X5" s="60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</row>
    <row r="7" spans="1:39" ht="44.25" customHeight="1">
      <c r="B7" s="105" t="s">
        <v>4</v>
      </c>
      <c r="C7" s="124" t="s">
        <v>5</v>
      </c>
      <c r="D7" s="126" t="s">
        <v>6</v>
      </c>
      <c r="E7" s="127"/>
      <c r="F7" s="105" t="s">
        <v>7</v>
      </c>
      <c r="G7" s="105" t="s">
        <v>8</v>
      </c>
      <c r="H7" s="120" t="s">
        <v>9</v>
      </c>
      <c r="I7" s="120" t="s">
        <v>10</v>
      </c>
      <c r="J7" s="120" t="s">
        <v>11</v>
      </c>
      <c r="K7" s="120" t="s">
        <v>12</v>
      </c>
      <c r="L7" s="118" t="s">
        <v>13</v>
      </c>
      <c r="M7" s="118" t="s">
        <v>14</v>
      </c>
      <c r="N7" s="118" t="s">
        <v>15</v>
      </c>
      <c r="O7" s="119" t="s">
        <v>16</v>
      </c>
      <c r="P7" s="118" t="s">
        <v>17</v>
      </c>
      <c r="Q7" s="105" t="s">
        <v>18</v>
      </c>
      <c r="R7" s="118" t="s">
        <v>19</v>
      </c>
      <c r="S7" s="105" t="s">
        <v>20</v>
      </c>
      <c r="T7" s="105" t="s">
        <v>21</v>
      </c>
      <c r="U7" s="105" t="s">
        <v>53</v>
      </c>
      <c r="W7" s="105" t="s">
        <v>78</v>
      </c>
      <c r="X7" s="60"/>
      <c r="Y7" s="121"/>
      <c r="Z7" s="121"/>
      <c r="AA7" s="121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07"/>
      <c r="C8" s="125"/>
      <c r="D8" s="128"/>
      <c r="E8" s="129"/>
      <c r="F8" s="107"/>
      <c r="G8" s="107"/>
      <c r="H8" s="120"/>
      <c r="I8" s="120"/>
      <c r="J8" s="120"/>
      <c r="K8" s="120"/>
      <c r="L8" s="118"/>
      <c r="M8" s="118"/>
      <c r="N8" s="118"/>
      <c r="O8" s="119"/>
      <c r="P8" s="118"/>
      <c r="Q8" s="106"/>
      <c r="R8" s="118"/>
      <c r="S8" s="107"/>
      <c r="T8" s="106"/>
      <c r="U8" s="106"/>
      <c r="W8" s="106"/>
      <c r="X8" s="60"/>
      <c r="Y8" s="65" t="str">
        <f>+D4</f>
        <v>Hóa học</v>
      </c>
      <c r="Z8" s="66" t="str">
        <f>+P4</f>
        <v xml:space="preserve">Nhóm: </v>
      </c>
      <c r="AA8" s="67">
        <f>+$AJ$8+$AL$8+$AH$8</f>
        <v>3</v>
      </c>
      <c r="AB8" s="61">
        <f>COUNTIF($T$9:$T$72,"Khiển trách")</f>
        <v>0</v>
      </c>
      <c r="AC8" s="61">
        <f>COUNTIF($T$9:$T$72,"Cảnh cáo")</f>
        <v>0</v>
      </c>
      <c r="AD8" s="61">
        <f>COUNTIF($T$9:$T$72,"Đình chỉ thi")</f>
        <v>0</v>
      </c>
      <c r="AE8" s="68">
        <f>+($AB$8+$AC$8+$AD$8)/$AA$8*100%</f>
        <v>0</v>
      </c>
      <c r="AF8" s="61">
        <f>SUM(COUNTIF($T$9:$T$70,"Vắng"),COUNTIF($T$9:$T$70,"Vắng có phép"))</f>
        <v>2</v>
      </c>
      <c r="AG8" s="69">
        <f>+$AF$8/$AA$8</f>
        <v>0.66666666666666663</v>
      </c>
      <c r="AH8" s="70">
        <f>COUNTIF($X$9:$X$70,"Thi lại")</f>
        <v>0</v>
      </c>
      <c r="AI8" s="69">
        <f>+$AH$8/$AA$8</f>
        <v>0</v>
      </c>
      <c r="AJ8" s="70">
        <f>COUNTIF($X$9:$X$71,"Học lại")</f>
        <v>2</v>
      </c>
      <c r="AK8" s="69">
        <f>+$AJ$8/$AA$8</f>
        <v>0.66666666666666663</v>
      </c>
      <c r="AL8" s="61">
        <f>COUNTIF($X$10:$X$71,"Đạt")</f>
        <v>1</v>
      </c>
      <c r="AM8" s="68">
        <f>+$AL$8/$AA$8</f>
        <v>0.33333333333333331</v>
      </c>
    </row>
    <row r="9" spans="1:39" ht="14.25" customHeight="1">
      <c r="B9" s="114" t="s">
        <v>27</v>
      </c>
      <c r="C9" s="115"/>
      <c r="D9" s="115"/>
      <c r="E9" s="115"/>
      <c r="F9" s="115"/>
      <c r="G9" s="116"/>
      <c r="H9" s="12">
        <v>10</v>
      </c>
      <c r="I9" s="12">
        <v>20</v>
      </c>
      <c r="J9" s="13"/>
      <c r="K9" s="12"/>
      <c r="L9" s="14"/>
      <c r="M9" s="15"/>
      <c r="N9" s="15"/>
      <c r="O9" s="16"/>
      <c r="P9" s="57">
        <f>100-(H9+I9+J9+K9)</f>
        <v>70</v>
      </c>
      <c r="Q9" s="107"/>
      <c r="R9" s="17"/>
      <c r="S9" s="17"/>
      <c r="T9" s="107"/>
      <c r="U9" s="107"/>
      <c r="W9" s="107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41.25" customHeight="1">
      <c r="B10" s="18">
        <v>1</v>
      </c>
      <c r="C10" s="84" t="s">
        <v>59</v>
      </c>
      <c r="D10" s="85" t="s">
        <v>60</v>
      </c>
      <c r="E10" s="86" t="s">
        <v>61</v>
      </c>
      <c r="F10" s="87" t="s">
        <v>62</v>
      </c>
      <c r="G10" s="84" t="s">
        <v>63</v>
      </c>
      <c r="H10" s="88">
        <v>7</v>
      </c>
      <c r="I10" s="88">
        <v>5.5</v>
      </c>
      <c r="J10" s="88" t="s">
        <v>51</v>
      </c>
      <c r="K10" s="88" t="s">
        <v>51</v>
      </c>
      <c r="L10" s="89"/>
      <c r="M10" s="89"/>
      <c r="N10" s="89"/>
      <c r="O10" s="78"/>
      <c r="P10" s="90"/>
      <c r="Q10" s="19">
        <f t="shared" ref="Q10:Q12" si="0">ROUND(SUMPRODUCT(H10:P10,$H$9:$P$9)/100,0)</f>
        <v>2</v>
      </c>
      <c r="R10" s="20" t="str">
        <f t="shared" ref="R10:R1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0" t="str">
        <f t="shared" ref="S10:S12" si="2">IF($Q10&lt;4,"Kém",IF(AND($Q10&gt;=4,$Q10&lt;=5.4),"Trung bình yếu",IF(AND($Q10&gt;=5.5,$Q10&lt;=6.9),"Trung bình",IF(AND($Q10&gt;=7,$Q10&lt;=8.4),"Khá",IF(AND($Q10&gt;=8.5,$Q10&lt;=10),"Giỏi","")))))</f>
        <v>Kém</v>
      </c>
      <c r="T10" s="33" t="s">
        <v>74</v>
      </c>
      <c r="U10" s="21" t="s">
        <v>50</v>
      </c>
      <c r="V10" s="3" t="s">
        <v>50</v>
      </c>
      <c r="W10" s="33">
        <v>2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Học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41.25" customHeight="1">
      <c r="B11" s="22">
        <v>2</v>
      </c>
      <c r="C11" s="23" t="s">
        <v>64</v>
      </c>
      <c r="D11" s="24" t="s">
        <v>65</v>
      </c>
      <c r="E11" s="25" t="s">
        <v>66</v>
      </c>
      <c r="F11" s="26" t="s">
        <v>67</v>
      </c>
      <c r="G11" s="23" t="s">
        <v>68</v>
      </c>
      <c r="H11" s="27">
        <v>7</v>
      </c>
      <c r="I11" s="27">
        <v>6</v>
      </c>
      <c r="J11" s="27" t="s">
        <v>51</v>
      </c>
      <c r="K11" s="27" t="s">
        <v>51</v>
      </c>
      <c r="L11" s="28"/>
      <c r="M11" s="28"/>
      <c r="N11" s="28"/>
      <c r="O11" s="79"/>
      <c r="P11" s="29"/>
      <c r="Q11" s="30">
        <f t="shared" si="0"/>
        <v>2</v>
      </c>
      <c r="R11" s="31" t="str">
        <f t="shared" si="1"/>
        <v>F</v>
      </c>
      <c r="S11" s="32" t="str">
        <f t="shared" si="2"/>
        <v>Kém</v>
      </c>
      <c r="T11" s="33" t="s">
        <v>74</v>
      </c>
      <c r="U11" s="34" t="s">
        <v>50</v>
      </c>
      <c r="V11" s="3" t="s">
        <v>50</v>
      </c>
      <c r="W11" s="33">
        <v>2</v>
      </c>
      <c r="X11" s="72" t="str">
        <f t="shared" ref="X11:X12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Học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41.25" customHeight="1">
      <c r="B12" s="22">
        <v>3</v>
      </c>
      <c r="C12" s="23" t="s">
        <v>69</v>
      </c>
      <c r="D12" s="24" t="s">
        <v>70</v>
      </c>
      <c r="E12" s="25" t="s">
        <v>71</v>
      </c>
      <c r="F12" s="26" t="s">
        <v>72</v>
      </c>
      <c r="G12" s="23" t="s">
        <v>73</v>
      </c>
      <c r="H12" s="27">
        <v>5</v>
      </c>
      <c r="I12" s="27">
        <v>7</v>
      </c>
      <c r="J12" s="27" t="s">
        <v>51</v>
      </c>
      <c r="K12" s="27" t="s">
        <v>51</v>
      </c>
      <c r="L12" s="35"/>
      <c r="M12" s="35"/>
      <c r="N12" s="35"/>
      <c r="O12" s="79"/>
      <c r="P12" s="29">
        <v>6</v>
      </c>
      <c r="Q12" s="30">
        <f t="shared" si="0"/>
        <v>6</v>
      </c>
      <c r="R12" s="31" t="str">
        <f t="shared" si="1"/>
        <v>C</v>
      </c>
      <c r="S12" s="32" t="str">
        <f t="shared" si="2"/>
        <v>Trung bình</v>
      </c>
      <c r="T12" s="33" t="str">
        <f t="shared" ref="T12" si="4">+IF(OR($H12=0,$I12=0,$J12=0,$K12=0),"Không đủ ĐKDT","")</f>
        <v/>
      </c>
      <c r="U12" s="34" t="s">
        <v>50</v>
      </c>
      <c r="V12" s="3" t="s">
        <v>50</v>
      </c>
      <c r="W12" s="33">
        <v>3</v>
      </c>
      <c r="X12" s="72" t="str">
        <f t="shared" si="3"/>
        <v>Đạt</v>
      </c>
      <c r="Y12" s="73"/>
      <c r="Z12" s="73"/>
      <c r="AA12" s="7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9" customHeight="1">
      <c r="A13" s="2"/>
      <c r="B13" s="36"/>
      <c r="C13" s="37"/>
      <c r="D13" s="37"/>
      <c r="E13" s="38"/>
      <c r="F13" s="38"/>
      <c r="G13" s="38"/>
      <c r="H13" s="39"/>
      <c r="I13" s="40"/>
      <c r="J13" s="40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3"/>
    </row>
    <row r="14" spans="1:39" ht="16.8">
      <c r="A14" s="2"/>
      <c r="B14" s="117" t="s">
        <v>28</v>
      </c>
      <c r="C14" s="117"/>
      <c r="D14" s="37"/>
      <c r="E14" s="38"/>
      <c r="F14" s="38"/>
      <c r="G14" s="38"/>
      <c r="H14" s="39"/>
      <c r="I14" s="40"/>
      <c r="J14" s="40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3"/>
    </row>
    <row r="15" spans="1:39" ht="16.5" customHeight="1">
      <c r="A15" s="2"/>
      <c r="B15" s="42" t="s">
        <v>29</v>
      </c>
      <c r="C15" s="42"/>
      <c r="D15" s="43">
        <f>+$AA$8</f>
        <v>3</v>
      </c>
      <c r="E15" s="44" t="s">
        <v>30</v>
      </c>
      <c r="F15" s="113" t="s">
        <v>31</v>
      </c>
      <c r="G15" s="113"/>
      <c r="H15" s="113"/>
      <c r="I15" s="113"/>
      <c r="J15" s="113"/>
      <c r="K15" s="113"/>
      <c r="L15" s="113"/>
      <c r="M15" s="113"/>
      <c r="N15" s="113"/>
      <c r="O15" s="113"/>
      <c r="P15" s="45">
        <f>$AA$8 -COUNTIF($T$9:$T$202,"Vắng") -COUNTIF($T$9:$T$202,"Vắng có phép") - COUNTIF($T$9:$T$202,"Đình chỉ thi") - COUNTIF($T$9:$T$202,"Không đủ ĐKDT")</f>
        <v>1</v>
      </c>
      <c r="Q15" s="45"/>
      <c r="R15" s="45"/>
      <c r="S15" s="46"/>
      <c r="T15" s="47" t="s">
        <v>30</v>
      </c>
      <c r="U15" s="46"/>
      <c r="V15" s="3"/>
    </row>
    <row r="16" spans="1:39" ht="16.5" customHeight="1">
      <c r="A16" s="2"/>
      <c r="B16" s="42" t="s">
        <v>32</v>
      </c>
      <c r="C16" s="42"/>
      <c r="D16" s="43">
        <f>+$AL$8</f>
        <v>1</v>
      </c>
      <c r="E16" s="44" t="s">
        <v>30</v>
      </c>
      <c r="F16" s="113" t="s">
        <v>33</v>
      </c>
      <c r="G16" s="113"/>
      <c r="H16" s="113"/>
      <c r="I16" s="113"/>
      <c r="J16" s="113"/>
      <c r="K16" s="113"/>
      <c r="L16" s="113"/>
      <c r="M16" s="113"/>
      <c r="N16" s="113"/>
      <c r="O16" s="113"/>
      <c r="P16" s="48">
        <f>COUNTIF($T$9:$T$78,"Vắng")</f>
        <v>2</v>
      </c>
      <c r="Q16" s="48"/>
      <c r="R16" s="48"/>
      <c r="S16" s="49"/>
      <c r="T16" s="47" t="s">
        <v>30</v>
      </c>
      <c r="U16" s="49"/>
      <c r="V16" s="3"/>
    </row>
    <row r="17" spans="1:39" ht="16.5" customHeight="1">
      <c r="A17" s="2"/>
      <c r="B17" s="42" t="s">
        <v>47</v>
      </c>
      <c r="C17" s="42"/>
      <c r="D17" s="58">
        <f>COUNTIF(X10:X12,"Học lại")</f>
        <v>2</v>
      </c>
      <c r="E17" s="44" t="s">
        <v>30</v>
      </c>
      <c r="F17" s="113" t="s">
        <v>48</v>
      </c>
      <c r="G17" s="113"/>
      <c r="H17" s="113"/>
      <c r="I17" s="113"/>
      <c r="J17" s="113"/>
      <c r="K17" s="113"/>
      <c r="L17" s="113"/>
      <c r="M17" s="113"/>
      <c r="N17" s="113"/>
      <c r="O17" s="113"/>
      <c r="P17" s="45">
        <f>COUNTIF($T$9:$T$78,"Vắng có phép")</f>
        <v>0</v>
      </c>
      <c r="Q17" s="45"/>
      <c r="R17" s="45"/>
      <c r="S17" s="46"/>
      <c r="T17" s="47" t="s">
        <v>30</v>
      </c>
      <c r="U17" s="46"/>
      <c r="V17" s="3"/>
    </row>
    <row r="18" spans="1:39" ht="3" customHeight="1">
      <c r="A18" s="2"/>
      <c r="B18" s="36"/>
      <c r="C18" s="37"/>
      <c r="D18" s="37"/>
      <c r="E18" s="38"/>
      <c r="F18" s="38"/>
      <c r="G18" s="38"/>
      <c r="H18" s="39"/>
      <c r="I18" s="40"/>
      <c r="J18" s="40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3"/>
    </row>
    <row r="19" spans="1:39" hidden="1">
      <c r="B19" s="80" t="s">
        <v>49</v>
      </c>
      <c r="C19" s="80"/>
      <c r="D19" s="81">
        <f>COUNTIF(X10:X12,"Thi lại")</f>
        <v>0</v>
      </c>
      <c r="E19" s="82" t="s">
        <v>30</v>
      </c>
      <c r="F19" s="3"/>
      <c r="G19" s="3"/>
      <c r="H19" s="3"/>
      <c r="I19" s="3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3"/>
    </row>
    <row r="20" spans="1:39" ht="24.75" customHeight="1">
      <c r="B20" s="80"/>
      <c r="C20" s="80"/>
      <c r="D20" s="81"/>
      <c r="E20" s="82"/>
      <c r="F20" s="3"/>
      <c r="G20" s="3"/>
      <c r="H20" s="3"/>
      <c r="I20" s="3"/>
      <c r="J20" s="108" t="s">
        <v>79</v>
      </c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</row>
    <row r="21" spans="1:39">
      <c r="A21" s="50"/>
      <c r="B21" s="110" t="s">
        <v>34</v>
      </c>
      <c r="C21" s="110"/>
      <c r="D21" s="110"/>
      <c r="E21" s="110"/>
      <c r="F21" s="110"/>
      <c r="G21" s="110"/>
      <c r="H21" s="110"/>
      <c r="I21" s="51"/>
      <c r="J21" s="111" t="s">
        <v>35</v>
      </c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3"/>
    </row>
    <row r="22" spans="1:39" ht="4.5" customHeight="1">
      <c r="A22" s="2"/>
      <c r="B22" s="36"/>
      <c r="C22" s="52"/>
      <c r="D22" s="52"/>
      <c r="E22" s="53"/>
      <c r="F22" s="53"/>
      <c r="G22" s="53"/>
      <c r="H22" s="54"/>
      <c r="I22" s="55"/>
      <c r="J22" s="5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10" t="s">
        <v>36</v>
      </c>
      <c r="C23" s="110"/>
      <c r="D23" s="112" t="s">
        <v>37</v>
      </c>
      <c r="E23" s="112"/>
      <c r="F23" s="112"/>
      <c r="G23" s="112"/>
      <c r="H23" s="112"/>
      <c r="I23" s="55"/>
      <c r="J23" s="55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18" customHeight="1">
      <c r="A29" s="1"/>
      <c r="B29" s="109" t="s">
        <v>57</v>
      </c>
      <c r="C29" s="109"/>
      <c r="D29" s="109" t="s">
        <v>58</v>
      </c>
      <c r="E29" s="109"/>
      <c r="F29" s="109"/>
      <c r="G29" s="109"/>
      <c r="H29" s="109"/>
      <c r="I29" s="109"/>
      <c r="J29" s="109" t="s">
        <v>38</v>
      </c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21.75" hidden="1" customHeight="1">
      <c r="A32" s="1"/>
      <c r="B32" s="110" t="s">
        <v>39</v>
      </c>
      <c r="C32" s="110"/>
      <c r="D32" s="110"/>
      <c r="E32" s="110"/>
      <c r="F32" s="110"/>
      <c r="G32" s="110"/>
      <c r="H32" s="110"/>
      <c r="I32" s="51"/>
      <c r="J32" s="111" t="s">
        <v>35</v>
      </c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6"/>
      <c r="C33" s="52"/>
      <c r="D33" s="52"/>
      <c r="E33" s="53"/>
      <c r="F33" s="53"/>
      <c r="G33" s="53"/>
      <c r="H33" s="54"/>
      <c r="I33" s="55"/>
      <c r="J33" s="5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idden="1">
      <c r="A34" s="1"/>
      <c r="B34" s="110" t="s">
        <v>36</v>
      </c>
      <c r="C34" s="110"/>
      <c r="D34" s="112" t="s">
        <v>37</v>
      </c>
      <c r="E34" s="112"/>
      <c r="F34" s="112"/>
      <c r="G34" s="112"/>
      <c r="H34" s="112"/>
      <c r="I34" s="55"/>
      <c r="J34" s="55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1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hidden="1"/>
    <row r="37" spans="1:39" hidden="1"/>
    <row r="38" spans="1:39" hidden="1"/>
    <row r="39" spans="1:39" hidden="1">
      <c r="B39" s="104"/>
      <c r="C39" s="104"/>
      <c r="D39" s="104"/>
      <c r="E39" s="104"/>
      <c r="F39" s="104"/>
      <c r="G39" s="104"/>
      <c r="H39" s="104"/>
      <c r="I39" s="104"/>
      <c r="J39" s="104" t="s">
        <v>38</v>
      </c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39" hidden="1"/>
  </sheetData>
  <sheetProtection formatCells="0" formatColumns="0" formatRows="0" insertColumns="0" insertRows="0" insertHyperlinks="0" deleteColumns="0" deleteRows="0" sort="0" autoFilter="0" pivotTables="0"/>
  <autoFilter ref="A8:AM12">
    <filterColumn colId="3" showButton="0"/>
  </autoFilter>
  <sortState ref="B10:V17">
    <sortCondition ref="B10:B17"/>
  </sortState>
  <mergeCells count="59">
    <mergeCell ref="P4:U4"/>
    <mergeCell ref="P5:U5"/>
    <mergeCell ref="B1:G1"/>
    <mergeCell ref="H1:U1"/>
    <mergeCell ref="B2:G2"/>
    <mergeCell ref="H2:U2"/>
    <mergeCell ref="D4:O4"/>
    <mergeCell ref="G5:O5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23:C23"/>
    <mergeCell ref="D23:H23"/>
    <mergeCell ref="S7:S8"/>
    <mergeCell ref="T7:T9"/>
    <mergeCell ref="U7:U9"/>
    <mergeCell ref="B9:G9"/>
    <mergeCell ref="B14:C14"/>
    <mergeCell ref="M7:M8"/>
    <mergeCell ref="N7:N8"/>
    <mergeCell ref="O7:O8"/>
    <mergeCell ref="P7:P8"/>
    <mergeCell ref="Q7:Q9"/>
    <mergeCell ref="R7:R8"/>
    <mergeCell ref="G7:G8"/>
    <mergeCell ref="J19:U19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W7:W9"/>
    <mergeCell ref="J20:W20"/>
    <mergeCell ref="B21:H21"/>
    <mergeCell ref="J21:U21"/>
    <mergeCell ref="F17:O17"/>
    <mergeCell ref="F15:O15"/>
    <mergeCell ref="F16:O16"/>
    <mergeCell ref="L7:L8"/>
    <mergeCell ref="H7:H8"/>
  </mergeCells>
  <conditionalFormatting sqref="P10:P12 H10:N12">
    <cfRule type="cellIs" dxfId="6" priority="38" operator="greaterThan">
      <formula>10</formula>
    </cfRule>
  </conditionalFormatting>
  <conditionalFormatting sqref="O1:O19 O21:O1048576">
    <cfRule type="duplicateValues" dxfId="5" priority="30"/>
  </conditionalFormatting>
  <conditionalFormatting sqref="C1:C1048576">
    <cfRule type="duplicateValues" dxfId="4" priority="29"/>
  </conditionalFormatting>
  <conditionalFormatting sqref="C10:C11">
    <cfRule type="duplicateValues" dxfId="3" priority="27"/>
  </conditionalFormatting>
  <conditionalFormatting sqref="O1">
    <cfRule type="duplicateValues" dxfId="2" priority="4"/>
  </conditionalFormatting>
  <conditionalFormatting sqref="C10:C12">
    <cfRule type="duplicateValues" dxfId="1" priority="74"/>
  </conditionalFormatting>
  <conditionalFormatting sqref="C12">
    <cfRule type="duplicateValues" dxfId="0" priority="82"/>
  </conditionalFormatting>
  <dataValidations count="1">
    <dataValidation allowBlank="1" showInputMessage="1" showErrorMessage="1" errorTitle="Không xóa dữ liệu" error="Không xóa dữ liệu" prompt="Không xóa dữ liệu" sqref="D17 Y2:AM8 X10:X12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2</vt:i4>
      </vt:variant>
      <vt:variant>
        <vt:lpstr>Phạm vi Có tên</vt:lpstr>
      </vt:variant>
      <vt:variant>
        <vt:i4>2</vt:i4>
      </vt:variant>
    </vt:vector>
  </HeadingPairs>
  <TitlesOfParts>
    <vt:vector size="4" baseType="lpstr">
      <vt:lpstr>Duong loi CM</vt:lpstr>
      <vt:lpstr>Hoa hoc</vt:lpstr>
      <vt:lpstr>'Duong loi CM'!Print_Titles</vt:lpstr>
      <vt:lpstr>'Hoa hoc'!Print_Titles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2016-10-03T04:13:16Z</cp:lastPrinted>
  <dcterms:created xsi:type="dcterms:W3CDTF">2015-04-17T02:48:53Z</dcterms:created>
  <dcterms:modified xsi:type="dcterms:W3CDTF">2016-10-03T04:37:31Z</dcterms:modified>
</cp:coreProperties>
</file>