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QTTH" sheetId="9" r:id="rId1"/>
    <sheet name="Lap va tham dinh DADT" sheetId="3" r:id="rId2"/>
    <sheet name="PTHD SXKD" sheetId="2" r:id="rId3"/>
    <sheet name="KT Vĩ mo" sheetId="7" r:id="rId4"/>
    <sheet name="Toan kinh te" sheetId="1" r:id="rId5"/>
    <sheet name="QTVP" sheetId="8" r:id="rId6"/>
  </sheets>
  <definedNames>
    <definedName name="_xlnm._FilterDatabase" localSheetId="3" hidden="1">'KT Vĩ mo'!$A$9:$AM$14</definedName>
    <definedName name="_xlnm._FilterDatabase" localSheetId="1" hidden="1">'Lap va tham dinh DADT'!#REF!</definedName>
    <definedName name="_xlnm._FilterDatabase" localSheetId="2" hidden="1">'PTHD SXKD'!$A$8:$AM$9</definedName>
    <definedName name="_xlnm._FilterDatabase" localSheetId="4" hidden="1">'Toan kinh te'!$A$9:$AM$10</definedName>
    <definedName name="_xlnm.Print_Titles" localSheetId="3">'KT Vĩ mo'!$5:$10</definedName>
    <definedName name="_xlnm.Print_Titles" localSheetId="1">'Lap va tham dinh DADT'!$4:$6</definedName>
    <definedName name="_xlnm.Print_Titles" localSheetId="2">'PTHD SXKD'!$4:$9</definedName>
    <definedName name="_xlnm.Print_Titles" localSheetId="4">'Toan kinh te'!$5:$10</definedName>
  </definedNames>
  <calcPr calcId="124519"/>
</workbook>
</file>

<file path=xl/calcChain.xml><?xml version="1.0" encoding="utf-8"?>
<calcChain xmlns="http://schemas.openxmlformats.org/spreadsheetml/2006/main">
  <c r="D19" i="9"/>
  <c r="P17"/>
  <c r="D17"/>
  <c r="P16"/>
  <c r="X12"/>
  <c r="P11"/>
  <c r="AL10"/>
  <c r="D16" s="1"/>
  <c r="AF10"/>
  <c r="AD10"/>
  <c r="AC10"/>
  <c r="AB10"/>
  <c r="Z10"/>
  <c r="Y10"/>
  <c r="P17" i="8"/>
  <c r="P16"/>
  <c r="P11"/>
  <c r="AF10"/>
  <c r="AD10"/>
  <c r="AC10"/>
  <c r="AB10"/>
  <c r="Z10"/>
  <c r="Y10"/>
  <c r="D18" i="1"/>
  <c r="P16"/>
  <c r="D16"/>
  <c r="P15"/>
  <c r="L11"/>
  <c r="P10"/>
  <c r="AL9"/>
  <c r="AF9"/>
  <c r="AD9"/>
  <c r="AC9"/>
  <c r="AB9"/>
  <c r="Z9"/>
  <c r="Y9"/>
  <c r="Q11" l="1"/>
  <c r="R11" s="1"/>
  <c r="AJ10" i="9"/>
  <c r="AH10"/>
  <c r="S12"/>
  <c r="R12"/>
  <c r="X11" i="1"/>
  <c r="D15"/>
  <c r="S11" l="1"/>
  <c r="AA10" i="9"/>
  <c r="AK10" s="1"/>
  <c r="AJ9" i="1"/>
  <c r="AH9"/>
  <c r="AI10" i="9" l="1"/>
  <c r="P15"/>
  <c r="D15"/>
  <c r="AG10"/>
  <c r="AE10"/>
  <c r="AM10"/>
  <c r="AA9" i="1"/>
  <c r="P14" l="1"/>
  <c r="D14"/>
  <c r="AE9"/>
  <c r="AG9"/>
  <c r="AM9"/>
  <c r="AI9"/>
  <c r="AK9"/>
  <c r="P10" i="7" l="1"/>
  <c r="Q11" s="1"/>
  <c r="AC9"/>
  <c r="Z9"/>
  <c r="Y9"/>
  <c r="S11" l="1"/>
  <c r="R11"/>
  <c r="X11"/>
  <c r="AB9"/>
  <c r="AD9"/>
  <c r="AF9"/>
  <c r="AJ9" l="1"/>
  <c r="AH9"/>
  <c r="AL9"/>
  <c r="AA9" l="1"/>
  <c r="AK9" s="1"/>
  <c r="AM9" l="1"/>
  <c r="AI9"/>
  <c r="AE9"/>
  <c r="AG9"/>
  <c r="S12" i="8"/>
  <c r="R12"/>
  <c r="X12"/>
  <c r="D17" s="1"/>
  <c r="AJ10" l="1"/>
  <c r="AH10"/>
  <c r="D19"/>
  <c r="AL10"/>
  <c r="AA10" l="1"/>
  <c r="AK10" s="1"/>
  <c r="D16"/>
  <c r="AM10"/>
  <c r="AI10" l="1"/>
  <c r="AE10"/>
  <c r="D15"/>
  <c r="AG10"/>
  <c r="P15"/>
</calcChain>
</file>

<file path=xl/sharedStrings.xml><?xml version="1.0" encoding="utf-8"?>
<sst xmlns="http://schemas.openxmlformats.org/spreadsheetml/2006/main" count="324" uniqueCount="94">
  <si>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</si>
  <si>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</si>
  <si>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</si>
  <si>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</si>
  <si>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</si>
  <si>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</si>
  <si>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</si>
  <si>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</si>
  <si>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</si>
  <si>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</si>
  <si>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</si>
  <si>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</si>
  <si>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</si>
  <si>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</si>
  <si>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Số tờ</t>
  </si>
  <si>
    <t>Ký tên</t>
  </si>
  <si>
    <t>Số Phách</t>
  </si>
  <si>
    <t>Điểm
THI</t>
  </si>
  <si>
    <t>Điểm
KTHP</t>
  </si>
  <si>
    <t>Điểm hệ
chữ</t>
  </si>
  <si>
    <t>Xếp loại</t>
  </si>
  <si>
    <t>Ghi chú</t>
  </si>
  <si>
    <t>Phòng thi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</si>
  <si>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</si>
  <si>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</si>
  <si>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</si>
  <si>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</si>
  <si>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</si>
  <si>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</si>
  <si>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</si>
  <si>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</si>
  <si>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</si>
  <si>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</si>
  <si>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</si>
  <si>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</si>
  <si>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</si>
  <si>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TRƯỞNG TRUNG TÂM</t>
  </si>
  <si>
    <t>SỐ 1</t>
  </si>
  <si>
    <t>SỐ 2</t>
  </si>
  <si>
    <t>Nguyễn Xuân Trường</t>
  </si>
  <si>
    <t>CÁN BỘ COI THI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</si>
  <si>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</si>
  <si>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</si>
  <si>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</si>
  <si>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</si>
  <si>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</si>
  <si>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</si>
  <si>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</si>
  <si>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- Số SV thi không đạt:</t>
  </si>
  <si>
    <t>- Số SV vắng thi có phép:</t>
  </si>
  <si>
    <t>- Số SV thi lại:</t>
  </si>
  <si>
    <t>D15CQKT03-B</t>
  </si>
  <si>
    <t>B15DCKT075</t>
  </si>
  <si>
    <t>Hoàng Thị Thanh</t>
  </si>
  <si>
    <t>Huyền</t>
  </si>
  <si>
    <t>20/08/97</t>
  </si>
  <si>
    <t>Kinh tế Vĩ mô</t>
  </si>
  <si>
    <t>KHÔNG THI LẠI</t>
  </si>
  <si>
    <t>Nhóm: BSA1310 (01-06)</t>
  </si>
  <si>
    <t xml:space="preserve">Thi lần 2 học kỳ II năm học 2015 - 2016 </t>
  </si>
  <si>
    <t>Phòng thi:</t>
  </si>
  <si>
    <t>Toán kinh tế</t>
  </si>
  <si>
    <t xml:space="preserve">Nhóm: </t>
  </si>
  <si>
    <t>B112402037</t>
  </si>
  <si>
    <t>Trần Thị Ngọc</t>
  </si>
  <si>
    <t>Quỳnh</t>
  </si>
  <si>
    <t>09/06/1993</t>
  </si>
  <si>
    <t>D11KT1</t>
  </si>
  <si>
    <t>Hà Nội, ngày  25 tháng  7 năm 2016</t>
  </si>
  <si>
    <r>
      <t xml:space="preserve">KT.TRƯỞNG TRUNG TÂM
</t>
    </r>
    <r>
      <rPr>
        <b/>
        <sz val="10"/>
        <rFont val="Times New Roman"/>
        <family val="1"/>
      </rPr>
      <t xml:space="preserve">PHÓ TRƯỞNG TRUNG TÂM </t>
    </r>
  </si>
  <si>
    <t>Trần Thị Mỹ Hạnh</t>
  </si>
  <si>
    <t>Ngày thi: 17/9/2016</t>
  </si>
  <si>
    <t>Giờ thi: 8-10h</t>
  </si>
  <si>
    <t>Phòng thi: 207A3</t>
  </si>
  <si>
    <t>Quản trị văn phòng (Môn thay thế thi TN)</t>
  </si>
  <si>
    <t>Nhóm: 02 (D12QTM1)</t>
  </si>
  <si>
    <t>Nhóm</t>
  </si>
  <si>
    <t>B12DCQT188</t>
  </si>
  <si>
    <t>Đào Nhật</t>
  </si>
  <si>
    <t>Minh</t>
  </si>
  <si>
    <t>07/02/94</t>
  </si>
  <si>
    <t>D12QTM1</t>
  </si>
  <si>
    <t>Hà Nội, ngày 12 tháng 7 năm 2016</t>
  </si>
  <si>
    <t>Ngày thi: 17/6/2016</t>
  </si>
  <si>
    <t>Quản trị thương hiệu ( Môn thay thế thi TN)</t>
  </si>
  <si>
    <t xml:space="preserve">Ngày thi: </t>
  </si>
  <si>
    <t xml:space="preserve">Giờ thi: </t>
  </si>
  <si>
    <t>,</t>
  </si>
  <si>
    <t>Giờ thi: 13-15h</t>
  </si>
  <si>
    <t>vắng</t>
  </si>
  <si>
    <t>BẢNG ĐiỂM HỌC PHẦN</t>
  </si>
  <si>
    <t>CÁN BỘ KHỚP PHÁCH</t>
  </si>
  <si>
    <t>Hồ Thanh Nga</t>
  </si>
  <si>
    <t>Ngày 28/9/2016</t>
  </si>
</sst>
</file>

<file path=xl/styles.xml><?xml version="1.0" encoding="utf-8"?>
<styleSheet xmlns="http://schemas.openxmlformats.org/spreadsheetml/2006/main">
  <numFmts count="3">
    <numFmt numFmtId="164" formatCode="0.0_);[Red]\(0.0\)"/>
    <numFmt numFmtId="165" formatCode="#,##0.0"/>
    <numFmt numFmtId="166" formatCode="0.0"/>
  </numFmts>
  <fonts count="34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  <font>
      <b/>
      <sz val="10"/>
      <color rgb="FFFF0000"/>
      <name val="Arial"/>
      <family val="2"/>
    </font>
    <font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4"/>
      <name val="Times New Roman"/>
      <family val="1"/>
    </font>
    <font>
      <b/>
      <sz val="14"/>
      <color rgb="FFFF0000"/>
      <name val="Times New Roman"/>
      <family val="1"/>
    </font>
    <font>
      <sz val="20"/>
      <name val="Times New Roman"/>
      <family val="1"/>
    </font>
    <font>
      <sz val="10"/>
      <color theme="1"/>
      <name val="Calibri"/>
      <family val="2"/>
      <scheme val="minor"/>
    </font>
    <font>
      <b/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2" fillId="0" borderId="0"/>
    <xf numFmtId="0" fontId="2" fillId="0" borderId="0"/>
    <xf numFmtId="0" fontId="19" fillId="0" borderId="0"/>
  </cellStyleXfs>
  <cellXfs count="212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7" fillId="0" borderId="0" xfId="0" applyFont="1" applyBorder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0" borderId="0" xfId="1" applyFont="1" applyFill="1" applyProtection="1"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4" xfId="1" applyFont="1" applyFill="1" applyBorder="1" applyAlignment="1" applyProtection="1">
      <alignment horizontal="center" vertical="center"/>
      <protection locked="0"/>
    </xf>
    <xf numFmtId="164" fontId="3" fillId="0" borderId="15" xfId="4" quotePrefix="1" applyNumberFormat="1" applyFont="1" applyBorder="1" applyAlignment="1" applyProtection="1">
      <alignment horizontal="center" vertical="center"/>
      <protection locked="0"/>
    </xf>
    <xf numFmtId="0" fontId="3" fillId="0" borderId="15" xfId="4" quotePrefix="1" applyFont="1" applyBorder="1" applyAlignment="1" applyProtection="1">
      <alignment horizontal="center" vertical="center"/>
      <protection locked="0"/>
    </xf>
    <xf numFmtId="165" fontId="3" fillId="0" borderId="14" xfId="0" applyNumberFormat="1" applyFont="1" applyFill="1" applyBorder="1" applyAlignment="1" applyProtection="1">
      <alignment horizontal="center" vertical="center"/>
      <protection locked="0"/>
    </xf>
    <xf numFmtId="165" fontId="15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164" fontId="3" fillId="0" borderId="16" xfId="4" quotePrefix="1" applyNumberFormat="1" applyFont="1" applyBorder="1" applyAlignment="1" applyProtection="1">
      <alignment horizontal="center" vertical="center"/>
      <protection locked="0"/>
    </xf>
    <xf numFmtId="0" fontId="3" fillId="0" borderId="16" xfId="4" quotePrefix="1" applyFont="1" applyBorder="1" applyAlignment="1" applyProtection="1">
      <alignment horizontal="center" vertical="center"/>
      <protection locked="0"/>
    </xf>
    <xf numFmtId="165" fontId="3" fillId="0" borderId="17" xfId="0" applyNumberFormat="1" applyFont="1" applyFill="1" applyBorder="1" applyAlignment="1" applyProtection="1">
      <alignment horizontal="center" vertical="center"/>
      <protection locked="0"/>
    </xf>
    <xf numFmtId="165" fontId="15" fillId="0" borderId="17" xfId="0" applyNumberFormat="1" applyFont="1" applyFill="1" applyBorder="1" applyAlignment="1" applyProtection="1">
      <alignment horizontal="center" vertical="center"/>
      <protection hidden="1"/>
    </xf>
    <xf numFmtId="0" fontId="3" fillId="0" borderId="17" xfId="0" applyFont="1" applyFill="1" applyBorder="1" applyAlignment="1" applyProtection="1">
      <alignment horizontal="center" vertical="center"/>
      <protection hidden="1"/>
    </xf>
    <xf numFmtId="0" fontId="25" fillId="0" borderId="0" xfId="0" applyFont="1" applyFill="1" applyProtection="1">
      <protection locked="0"/>
    </xf>
    <xf numFmtId="0" fontId="27" fillId="0" borderId="0" xfId="0" applyFont="1" applyFill="1" applyBorder="1" applyAlignment="1" applyProtection="1">
      <alignment horizontal="center"/>
      <protection hidden="1"/>
    </xf>
    <xf numFmtId="0" fontId="27" fillId="0" borderId="0" xfId="0" applyFont="1" applyFill="1" applyBorder="1" applyProtection="1">
      <protection hidden="1"/>
    </xf>
    <xf numFmtId="0" fontId="27" fillId="0" borderId="0" xfId="0" applyFont="1" applyFill="1" applyProtection="1">
      <protection locked="0"/>
    </xf>
    <xf numFmtId="0" fontId="27" fillId="0" borderId="0" xfId="0" applyFont="1" applyFill="1" applyBorder="1" applyProtection="1">
      <protection locked="0"/>
    </xf>
    <xf numFmtId="0" fontId="24" fillId="0" borderId="4" xfId="1" applyFont="1" applyFill="1" applyBorder="1" applyAlignment="1" applyProtection="1">
      <alignment horizontal="center" vertical="center"/>
      <protection locked="0"/>
    </xf>
    <xf numFmtId="0" fontId="24" fillId="0" borderId="4" xfId="0" applyFont="1" applyFill="1" applyBorder="1" applyAlignment="1" applyProtection="1">
      <alignment horizontal="center" vertical="center"/>
      <protection locked="0"/>
    </xf>
    <xf numFmtId="165" fontId="24" fillId="0" borderId="4" xfId="0" applyNumberFormat="1" applyFont="1" applyFill="1" applyBorder="1" applyAlignment="1" applyProtection="1">
      <alignment horizontal="center" vertical="center"/>
      <protection locked="0"/>
    </xf>
    <xf numFmtId="165" fontId="26" fillId="0" borderId="4" xfId="0" applyNumberFormat="1" applyFont="1" applyFill="1" applyBorder="1" applyAlignment="1" applyProtection="1">
      <alignment horizontal="center" vertical="center"/>
      <protection hidden="1"/>
    </xf>
    <xf numFmtId="0" fontId="24" fillId="0" borderId="4" xfId="0" applyFont="1" applyFill="1" applyBorder="1" applyAlignment="1" applyProtection="1">
      <alignment horizontal="center" vertical="center"/>
      <protection hidden="1"/>
    </xf>
    <xf numFmtId="0" fontId="24" fillId="0" borderId="12" xfId="1" applyFont="1" applyFill="1" applyBorder="1" applyAlignment="1" applyProtection="1">
      <alignment horizontal="center" vertical="center"/>
      <protection locked="0"/>
    </xf>
    <xf numFmtId="0" fontId="24" fillId="0" borderId="13" xfId="4" applyFont="1" applyBorder="1" applyAlignment="1" applyProtection="1">
      <alignment horizontal="center" vertical="center"/>
      <protection locked="0"/>
    </xf>
    <xf numFmtId="0" fontId="24" fillId="0" borderId="12" xfId="0" applyFont="1" applyFill="1" applyBorder="1" applyAlignment="1" applyProtection="1">
      <alignment horizontal="center" vertical="center"/>
      <protection locked="0"/>
    </xf>
    <xf numFmtId="165" fontId="24" fillId="0" borderId="12" xfId="0" applyNumberFormat="1" applyFont="1" applyFill="1" applyBorder="1" applyAlignment="1" applyProtection="1">
      <alignment horizontal="center" vertical="center"/>
      <protection locked="0"/>
    </xf>
    <xf numFmtId="165" fontId="26" fillId="0" borderId="12" xfId="0" applyNumberFormat="1" applyFont="1" applyFill="1" applyBorder="1" applyAlignment="1" applyProtection="1">
      <alignment horizontal="center" vertical="center"/>
      <protection hidden="1"/>
    </xf>
    <xf numFmtId="0" fontId="24" fillId="0" borderId="12" xfId="0" applyFont="1" applyFill="1" applyBorder="1" applyAlignment="1" applyProtection="1">
      <alignment horizontal="center" vertical="center"/>
      <protection hidden="1"/>
    </xf>
    <xf numFmtId="165" fontId="3" fillId="0" borderId="14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17" xfId="1" applyFont="1" applyFill="1" applyBorder="1" applyAlignment="1" applyProtection="1">
      <alignment horizontal="center" vertical="center"/>
      <protection locked="0"/>
    </xf>
    <xf numFmtId="0" fontId="3" fillId="0" borderId="16" xfId="4" applyFont="1" applyBorder="1" applyAlignment="1" applyProtection="1">
      <alignment horizontal="center" vertical="center"/>
      <protection locked="0"/>
    </xf>
    <xf numFmtId="0" fontId="3" fillId="0" borderId="17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Alignment="1" applyProtection="1">
      <alignment vertical="center"/>
      <protection locked="0"/>
    </xf>
    <xf numFmtId="0" fontId="24" fillId="0" borderId="12" xfId="0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vertical="center"/>
    </xf>
    <xf numFmtId="0" fontId="25" fillId="0" borderId="13" xfId="0" applyFont="1" applyFill="1" applyBorder="1" applyAlignment="1">
      <alignment vertical="center"/>
    </xf>
    <xf numFmtId="14" fontId="25" fillId="0" borderId="12" xfId="0" applyNumberFormat="1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/>
    </xf>
    <xf numFmtId="165" fontId="24" fillId="0" borderId="12" xfId="0" quotePrefix="1" applyNumberFormat="1" applyFont="1" applyFill="1" applyBorder="1" applyAlignment="1" applyProtection="1">
      <alignment horizontal="center" vertical="center"/>
      <protection hidden="1"/>
    </xf>
    <xf numFmtId="1" fontId="24" fillId="0" borderId="14" xfId="0" applyNumberFormat="1" applyFont="1" applyFill="1" applyBorder="1" applyAlignment="1" applyProtection="1">
      <alignment horizontal="center" vertical="center"/>
      <protection hidden="1"/>
    </xf>
    <xf numFmtId="0" fontId="28" fillId="0" borderId="0" xfId="0" applyFont="1" applyFill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center" vertical="center"/>
      <protection hidden="1"/>
    </xf>
    <xf numFmtId="0" fontId="27" fillId="0" borderId="0" xfId="0" applyFont="1" applyFill="1" applyBorder="1" applyAlignment="1" applyProtection="1">
      <alignment vertical="center"/>
      <protection hidden="1"/>
    </xf>
    <xf numFmtId="0" fontId="27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5" fillId="0" borderId="14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1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hidden="1"/>
    </xf>
    <xf numFmtId="165" fontId="3" fillId="0" borderId="14" xfId="0" quotePrefix="1" applyNumberFormat="1" applyFont="1" applyFill="1" applyBorder="1" applyAlignment="1" applyProtection="1">
      <alignment horizontal="center" vertical="center"/>
      <protection hidden="1"/>
    </xf>
    <xf numFmtId="1" fontId="3" fillId="0" borderId="14" xfId="0" applyNumberFormat="1" applyFont="1" applyFill="1" applyBorder="1" applyAlignment="1" applyProtection="1">
      <alignment horizontal="center" vertical="center"/>
      <protection hidden="1"/>
    </xf>
    <xf numFmtId="0" fontId="5" fillId="0" borderId="17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165" fontId="3" fillId="0" borderId="17" xfId="0" quotePrefix="1" applyNumberFormat="1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1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164" fontId="25" fillId="0" borderId="13" xfId="4" quotePrefix="1" applyNumberFormat="1" applyFont="1" applyBorder="1" applyAlignment="1" applyProtection="1">
      <alignment horizontal="center" vertical="center"/>
      <protection locked="0"/>
    </xf>
    <xf numFmtId="0" fontId="25" fillId="0" borderId="13" xfId="4" quotePrefix="1" applyFont="1" applyBorder="1" applyAlignment="1" applyProtection="1">
      <alignment horizontal="center" vertical="center"/>
      <protection locked="0"/>
    </xf>
    <xf numFmtId="1" fontId="24" fillId="0" borderId="21" xfId="0" applyNumberFormat="1" applyFont="1" applyFill="1" applyBorder="1" applyAlignment="1" applyProtection="1">
      <alignment horizontal="center"/>
      <protection hidden="1"/>
    </xf>
    <xf numFmtId="164" fontId="24" fillId="0" borderId="11" xfId="4" quotePrefix="1" applyNumberFormat="1" applyFont="1" applyFill="1" applyBorder="1" applyAlignment="1" applyProtection="1">
      <alignment horizontal="right" vertical="center"/>
      <protection locked="0"/>
    </xf>
    <xf numFmtId="166" fontId="24" fillId="0" borderId="11" xfId="4" quotePrefix="1" applyNumberFormat="1" applyFont="1" applyFill="1" applyBorder="1" applyAlignment="1" applyProtection="1">
      <alignment horizontal="right" vertical="center"/>
      <protection locked="0"/>
    </xf>
    <xf numFmtId="0" fontId="24" fillId="0" borderId="11" xfId="4" applyFont="1" applyFill="1" applyBorder="1" applyAlignment="1" applyProtection="1">
      <alignment horizontal="center" vertical="center"/>
      <protection locked="0"/>
    </xf>
    <xf numFmtId="0" fontId="24" fillId="0" borderId="4" xfId="0" applyFont="1" applyFill="1" applyBorder="1" applyAlignment="1">
      <alignment vertical="center"/>
    </xf>
    <xf numFmtId="0" fontId="25" fillId="0" borderId="9" xfId="0" applyFont="1" applyFill="1" applyBorder="1" applyAlignment="1">
      <alignment vertical="center"/>
    </xf>
    <xf numFmtId="0" fontId="25" fillId="0" borderId="11" xfId="0" applyFont="1" applyFill="1" applyBorder="1" applyAlignment="1">
      <alignment vertical="center"/>
    </xf>
    <xf numFmtId="0" fontId="24" fillId="0" borderId="4" xfId="0" applyFont="1" applyFill="1" applyBorder="1" applyAlignment="1">
      <alignment horizontal="center" vertical="center"/>
    </xf>
    <xf numFmtId="165" fontId="24" fillId="0" borderId="4" xfId="0" quotePrefix="1" applyNumberFormat="1" applyFont="1" applyFill="1" applyBorder="1" applyAlignment="1" applyProtection="1">
      <alignment horizontal="center" vertical="center"/>
      <protection hidden="1"/>
    </xf>
    <xf numFmtId="0" fontId="31" fillId="0" borderId="0" xfId="0" applyFont="1" applyFill="1" applyAlignment="1" applyProtection="1">
      <alignment horizontal="center"/>
      <protection locked="0"/>
    </xf>
    <xf numFmtId="0" fontId="1" fillId="0" borderId="4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11" xfId="4" applyFont="1" applyBorder="1" applyAlignment="1" applyProtection="1">
      <alignment horizontal="center" vertical="center"/>
      <protection locked="0"/>
    </xf>
    <xf numFmtId="0" fontId="1" fillId="0" borderId="22" xfId="4" quotePrefix="1" applyFont="1" applyBorder="1" applyAlignment="1" applyProtection="1">
      <alignment vertical="center"/>
      <protection locked="0"/>
    </xf>
    <xf numFmtId="0" fontId="11" fillId="0" borderId="11" xfId="4" applyFont="1" applyBorder="1" applyAlignment="1" applyProtection="1">
      <alignment vertical="center"/>
      <protection locked="0"/>
    </xf>
    <xf numFmtId="14" fontId="14" fillId="0" borderId="11" xfId="4" applyNumberFormat="1" applyFont="1" applyBorder="1" applyAlignment="1" applyProtection="1">
      <alignment horizontal="center" vertical="center"/>
      <protection locked="0"/>
    </xf>
    <xf numFmtId="164" fontId="3" fillId="0" borderId="11" xfId="4" quotePrefix="1" applyNumberFormat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165" fontId="3" fillId="0" borderId="4" xfId="0" applyNumberFormat="1" applyFont="1" applyFill="1" applyBorder="1" applyAlignment="1" applyProtection="1">
      <alignment horizontal="center" vertical="center"/>
      <protection locked="0"/>
    </xf>
    <xf numFmtId="165" fontId="15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 applyProtection="1">
      <alignment horizontal="center" vertical="center"/>
      <protection hidden="1"/>
    </xf>
    <xf numFmtId="165" fontId="3" fillId="0" borderId="4" xfId="0" quotePrefix="1" applyNumberFormat="1" applyFont="1" applyFill="1" applyBorder="1" applyAlignment="1" applyProtection="1">
      <alignment horizontal="center" vertical="center"/>
      <protection hidden="1"/>
    </xf>
    <xf numFmtId="1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4" fontId="3" fillId="0" borderId="4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/>
    </xf>
    <xf numFmtId="1" fontId="14" fillId="0" borderId="4" xfId="0" applyNumberFormat="1" applyFont="1" applyFill="1" applyBorder="1" applyAlignment="1" applyProtection="1">
      <alignment horizontal="center" vertical="center"/>
      <protection hidden="1"/>
    </xf>
    <xf numFmtId="165" fontId="12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/>
      <protection locked="0"/>
    </xf>
    <xf numFmtId="0" fontId="4" fillId="0" borderId="0" xfId="1" applyFont="1" applyFill="1" applyAlignment="1" applyProtection="1"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64" fontId="3" fillId="0" borderId="0" xfId="4" quotePrefix="1" applyNumberFormat="1" applyFont="1" applyBorder="1" applyAlignment="1" applyProtection="1">
      <alignment horizontal="center" vertical="center"/>
      <protection locked="0"/>
    </xf>
    <xf numFmtId="0" fontId="3" fillId="0" borderId="0" xfId="4" quotePrefix="1" applyFont="1" applyBorder="1" applyAlignment="1" applyProtection="1">
      <alignment horizontal="center" vertical="center"/>
      <protection locked="0"/>
    </xf>
    <xf numFmtId="0" fontId="3" fillId="0" borderId="0" xfId="4" applyFont="1" applyBorder="1" applyAlignment="1" applyProtection="1">
      <alignment horizontal="center" vertical="center"/>
      <protection locked="0"/>
    </xf>
    <xf numFmtId="165" fontId="3" fillId="0" borderId="0" xfId="0" applyNumberFormat="1" applyFont="1" applyFill="1" applyBorder="1" applyAlignment="1" applyProtection="1">
      <alignment horizontal="center" vertical="center"/>
      <protection locked="0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165" fontId="3" fillId="0" borderId="0" xfId="0" quotePrefix="1" applyNumberFormat="1" applyFont="1" applyFill="1" applyBorder="1" applyAlignment="1" applyProtection="1">
      <alignment horizontal="center" vertical="center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Fill="1" applyAlignment="1" applyProtection="1">
      <alignment horizontal="center"/>
      <protection locked="0"/>
    </xf>
    <xf numFmtId="0" fontId="29" fillId="0" borderId="0" xfId="0" applyFont="1" applyFill="1" applyAlignment="1" applyProtection="1">
      <alignment horizontal="left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 wrapText="1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30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4" fillId="0" borderId="0" xfId="1" applyFont="1" applyFill="1" applyAlignment="1" applyProtection="1">
      <alignment horizontal="left" vertical="center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74"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ill>
        <patternFill>
          <f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AM31"/>
  <sheetViews>
    <sheetView tabSelected="1" topLeftCell="A2" workbookViewId="0">
      <selection activeCell="I26" sqref="I26"/>
    </sheetView>
  </sheetViews>
  <sheetFormatPr defaultColWidth="9" defaultRowHeight="15.75"/>
  <cols>
    <col min="1" max="1" width="0.625" style="1" customWidth="1"/>
    <col min="2" max="2" width="4" style="1" customWidth="1"/>
    <col min="3" max="3" width="11.625" style="1" customWidth="1"/>
    <col min="4" max="4" width="10.75" style="1" customWidth="1"/>
    <col min="5" max="5" width="5.625" style="1" customWidth="1"/>
    <col min="6" max="6" width="9.375" style="1" hidden="1" customWidth="1"/>
    <col min="7" max="7" width="9.1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7" style="1" hidden="1" customWidth="1"/>
    <col min="15" max="15" width="9.125" style="1" hidden="1" customWidth="1"/>
    <col min="16" max="16" width="4.25" style="1" customWidth="1"/>
    <col min="17" max="17" width="4.5" style="1" customWidth="1"/>
    <col min="18" max="18" width="5.625" style="1" customWidth="1"/>
    <col min="19" max="19" width="6.75" style="1" customWidth="1"/>
    <col min="20" max="20" width="8.875" style="1" customWidth="1"/>
    <col min="21" max="21" width="5.75" style="1" customWidth="1"/>
    <col min="22" max="22" width="5.75" style="1" hidden="1" customWidth="1"/>
    <col min="23" max="23" width="6.5" style="2" customWidth="1"/>
    <col min="24" max="24" width="9" style="48"/>
    <col min="25" max="25" width="9.125" style="48" bestFit="1" customWidth="1"/>
    <col min="26" max="26" width="9" style="48"/>
    <col min="27" max="27" width="10.375" style="48" bestFit="1" customWidth="1"/>
    <col min="28" max="28" width="9.125" style="48" bestFit="1" customWidth="1"/>
    <col min="29" max="39" width="9" style="48"/>
    <col min="40" max="16384" width="9" style="1"/>
  </cols>
  <sheetData>
    <row r="1" spans="1:39" ht="26.25" hidden="1">
      <c r="H1" s="197" t="s">
        <v>60</v>
      </c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</row>
    <row r="2" spans="1:39" ht="26.25"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33"/>
    </row>
    <row r="3" spans="1:39" ht="20.25">
      <c r="B3" s="199" t="s">
        <v>0</v>
      </c>
      <c r="C3" s="199"/>
      <c r="D3" s="199"/>
      <c r="E3" s="199"/>
      <c r="F3" s="199"/>
      <c r="G3" s="199"/>
      <c r="H3" s="200" t="s">
        <v>90</v>
      </c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</row>
    <row r="4" spans="1:39">
      <c r="B4" s="201" t="s">
        <v>1</v>
      </c>
      <c r="C4" s="201"/>
      <c r="D4" s="201"/>
      <c r="E4" s="201"/>
      <c r="F4" s="201"/>
      <c r="G4" s="201"/>
      <c r="H4" s="202" t="s">
        <v>59</v>
      </c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5"/>
      <c r="AE4" s="49"/>
      <c r="AF4" s="50"/>
      <c r="AG4" s="49"/>
      <c r="AH4" s="49"/>
      <c r="AI4" s="49"/>
      <c r="AJ4" s="50"/>
      <c r="AK4" s="49"/>
    </row>
    <row r="5" spans="1:39" ht="4.5" customHeight="1">
      <c r="B5" s="6"/>
      <c r="C5" s="6"/>
      <c r="D5" s="6"/>
      <c r="E5" s="6"/>
      <c r="F5" s="6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4"/>
      <c r="V5" s="8"/>
      <c r="W5" s="5"/>
      <c r="AF5" s="51"/>
      <c r="AJ5" s="51"/>
    </row>
    <row r="6" spans="1:39" ht="23.25" customHeight="1">
      <c r="B6" s="188" t="s">
        <v>2</v>
      </c>
      <c r="C6" s="188"/>
      <c r="D6" s="189" t="s">
        <v>84</v>
      </c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90" t="s">
        <v>75</v>
      </c>
      <c r="Q6" s="190"/>
      <c r="R6" s="190"/>
      <c r="S6" s="190"/>
      <c r="T6" s="190"/>
      <c r="U6" s="190"/>
      <c r="X6" s="49"/>
      <c r="Y6" s="175" t="s">
        <v>47</v>
      </c>
      <c r="Z6" s="175" t="s">
        <v>8</v>
      </c>
      <c r="AA6" s="175" t="s">
        <v>46</v>
      </c>
      <c r="AB6" s="175" t="s">
        <v>45</v>
      </c>
      <c r="AC6" s="175"/>
      <c r="AD6" s="175"/>
      <c r="AE6" s="175"/>
      <c r="AF6" s="175" t="s">
        <v>44</v>
      </c>
      <c r="AG6" s="175"/>
      <c r="AH6" s="175" t="s">
        <v>42</v>
      </c>
      <c r="AI6" s="175"/>
      <c r="AJ6" s="175" t="s">
        <v>43</v>
      </c>
      <c r="AK6" s="175"/>
      <c r="AL6" s="175" t="s">
        <v>41</v>
      </c>
      <c r="AM6" s="175"/>
    </row>
    <row r="7" spans="1:39" ht="17.25" customHeight="1">
      <c r="B7" s="186" t="s">
        <v>3</v>
      </c>
      <c r="C7" s="186"/>
      <c r="D7" s="9"/>
      <c r="G7" s="187" t="s">
        <v>85</v>
      </c>
      <c r="H7" s="187"/>
      <c r="I7" s="187"/>
      <c r="J7" s="187"/>
      <c r="K7" s="187"/>
      <c r="L7" s="187"/>
      <c r="M7" s="187"/>
      <c r="N7" s="187"/>
      <c r="O7" s="187"/>
      <c r="P7" s="187" t="s">
        <v>86</v>
      </c>
      <c r="Q7" s="187"/>
      <c r="R7" s="187"/>
      <c r="S7" s="187"/>
      <c r="T7" s="187"/>
      <c r="U7" s="187"/>
      <c r="V7" s="187"/>
      <c r="X7" s="49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</row>
    <row r="8" spans="1:39" ht="12" customHeight="1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1"/>
      <c r="P8" s="45"/>
      <c r="Q8" s="3"/>
      <c r="R8" s="3"/>
      <c r="S8" s="3"/>
      <c r="T8" s="3"/>
      <c r="V8" s="3"/>
      <c r="X8" s="49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</row>
    <row r="9" spans="1:39" ht="44.25" customHeight="1">
      <c r="B9" s="177" t="s">
        <v>4</v>
      </c>
      <c r="C9" s="191" t="s">
        <v>5</v>
      </c>
      <c r="D9" s="193" t="s">
        <v>6</v>
      </c>
      <c r="E9" s="194"/>
      <c r="F9" s="177" t="s">
        <v>7</v>
      </c>
      <c r="G9" s="177" t="s">
        <v>8</v>
      </c>
      <c r="H9" s="203" t="s">
        <v>9</v>
      </c>
      <c r="I9" s="203" t="s">
        <v>10</v>
      </c>
      <c r="J9" s="203" t="s">
        <v>11</v>
      </c>
      <c r="K9" s="203" t="s">
        <v>12</v>
      </c>
      <c r="L9" s="184" t="s">
        <v>13</v>
      </c>
      <c r="M9" s="184" t="s">
        <v>14</v>
      </c>
      <c r="N9" s="184" t="s">
        <v>15</v>
      </c>
      <c r="O9" s="185" t="s">
        <v>16</v>
      </c>
      <c r="P9" s="184" t="s">
        <v>17</v>
      </c>
      <c r="Q9" s="177" t="s">
        <v>18</v>
      </c>
      <c r="R9" s="184" t="s">
        <v>19</v>
      </c>
      <c r="S9" s="177" t="s">
        <v>20</v>
      </c>
      <c r="T9" s="177" t="s">
        <v>21</v>
      </c>
      <c r="U9" s="177" t="s">
        <v>76</v>
      </c>
      <c r="V9" s="177" t="s">
        <v>22</v>
      </c>
      <c r="X9" s="49"/>
      <c r="Y9" s="175"/>
      <c r="Z9" s="175"/>
      <c r="AA9" s="175"/>
      <c r="AB9" s="52" t="s">
        <v>23</v>
      </c>
      <c r="AC9" s="52" t="s">
        <v>24</v>
      </c>
      <c r="AD9" s="52" t="s">
        <v>25</v>
      </c>
      <c r="AE9" s="52" t="s">
        <v>26</v>
      </c>
      <c r="AF9" s="52" t="s">
        <v>27</v>
      </c>
      <c r="AG9" s="52" t="s">
        <v>26</v>
      </c>
      <c r="AH9" s="52" t="s">
        <v>27</v>
      </c>
      <c r="AI9" s="52" t="s">
        <v>26</v>
      </c>
      <c r="AJ9" s="52" t="s">
        <v>27</v>
      </c>
      <c r="AK9" s="52" t="s">
        <v>26</v>
      </c>
      <c r="AL9" s="52" t="s">
        <v>27</v>
      </c>
      <c r="AM9" s="53" t="s">
        <v>26</v>
      </c>
    </row>
    <row r="10" spans="1:39" ht="25.5" customHeight="1">
      <c r="B10" s="178"/>
      <c r="C10" s="192"/>
      <c r="D10" s="195"/>
      <c r="E10" s="196"/>
      <c r="F10" s="178"/>
      <c r="G10" s="178"/>
      <c r="H10" s="203"/>
      <c r="I10" s="203"/>
      <c r="J10" s="203"/>
      <c r="K10" s="203"/>
      <c r="L10" s="184"/>
      <c r="M10" s="184"/>
      <c r="N10" s="184"/>
      <c r="O10" s="185"/>
      <c r="P10" s="184"/>
      <c r="Q10" s="179"/>
      <c r="R10" s="184"/>
      <c r="S10" s="178"/>
      <c r="T10" s="179"/>
      <c r="U10" s="179"/>
      <c r="V10" s="179"/>
      <c r="W10" s="12"/>
      <c r="X10" s="49"/>
      <c r="Y10" s="54" t="str">
        <f>+D6</f>
        <v>Quản trị thương hiệu ( Môn thay thế thi TN)</v>
      </c>
      <c r="Z10" s="55" t="str">
        <f>+P6</f>
        <v>Nhóm: 02 (D12QTM1)</v>
      </c>
      <c r="AA10" s="56">
        <f>+$AJ$10+$AL$10+$AH$10</f>
        <v>1</v>
      </c>
      <c r="AB10" s="50" t="e">
        <f>COUNTIF(#REF!,"Khiển trách")</f>
        <v>#REF!</v>
      </c>
      <c r="AC10" s="50" t="e">
        <f>COUNTIF(#REF!,"Cảnh cáo")</f>
        <v>#REF!</v>
      </c>
      <c r="AD10" s="50" t="e">
        <f>COUNTIF(#REF!,"Đình chỉ thi")</f>
        <v>#REF!</v>
      </c>
      <c r="AE10" s="57" t="e">
        <f>+($AB$10+$AC$10+$AD$10)/$AA$10*100%</f>
        <v>#REF!</v>
      </c>
      <c r="AF10" s="50" t="e">
        <f>SUM(COUNTIF(#REF!,"Vắng"),COUNTIF(#REF!,"Vắng có phép"))</f>
        <v>#REF!</v>
      </c>
      <c r="AG10" s="58" t="e">
        <f>+$AF$10/$AA$10</f>
        <v>#REF!</v>
      </c>
      <c r="AH10" s="59">
        <f>COUNTIF($X$11:$X$62,"Thi lại")</f>
        <v>0</v>
      </c>
      <c r="AI10" s="58">
        <f>+$AH$10/$AA$10</f>
        <v>0</v>
      </c>
      <c r="AJ10" s="59">
        <f>COUNTIF($X$11:$X$63,"Học lại")</f>
        <v>1</v>
      </c>
      <c r="AK10" s="58">
        <f>+$AJ$10/$AA$10</f>
        <v>1</v>
      </c>
      <c r="AL10" s="50">
        <f>COUNTIF($X$13:$X$63,"Đạt")</f>
        <v>0</v>
      </c>
      <c r="AM10" s="57">
        <f>+$AL$10/$AA$10</f>
        <v>0</v>
      </c>
    </row>
    <row r="11" spans="1:39" s="102" customFormat="1" ht="14.25" customHeight="1">
      <c r="B11" s="180" t="s">
        <v>28</v>
      </c>
      <c r="C11" s="181"/>
      <c r="D11" s="181"/>
      <c r="E11" s="181"/>
      <c r="F11" s="181"/>
      <c r="G11" s="182"/>
      <c r="H11" s="13">
        <v>10</v>
      </c>
      <c r="I11" s="13">
        <v>10</v>
      </c>
      <c r="J11" s="14"/>
      <c r="K11" s="13">
        <v>20</v>
      </c>
      <c r="L11" s="15"/>
      <c r="M11" s="16"/>
      <c r="N11" s="16"/>
      <c r="O11" s="17"/>
      <c r="P11" s="46">
        <f>100-(H11+I11+J11+K11)</f>
        <v>60</v>
      </c>
      <c r="Q11" s="178"/>
      <c r="R11" s="134"/>
      <c r="S11" s="134"/>
      <c r="T11" s="178"/>
      <c r="U11" s="178"/>
      <c r="V11" s="178"/>
      <c r="W11" s="135"/>
      <c r="X11" s="118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</row>
    <row r="12" spans="1:39" s="102" customFormat="1" ht="37.5" customHeight="1">
      <c r="B12" s="136">
        <v>1</v>
      </c>
      <c r="C12" s="148" t="s">
        <v>77</v>
      </c>
      <c r="D12" s="149" t="s">
        <v>78</v>
      </c>
      <c r="E12" s="150" t="s">
        <v>79</v>
      </c>
      <c r="F12" s="151"/>
      <c r="G12" s="152" t="s">
        <v>81</v>
      </c>
      <c r="H12" s="153">
        <v>9</v>
      </c>
      <c r="I12" s="154">
        <v>8</v>
      </c>
      <c r="J12" s="154" t="s">
        <v>87</v>
      </c>
      <c r="K12" s="154">
        <v>9</v>
      </c>
      <c r="L12" s="137"/>
      <c r="M12" s="137"/>
      <c r="N12" s="137"/>
      <c r="O12" s="142"/>
      <c r="P12" s="143">
        <v>0</v>
      </c>
      <c r="Q12" s="144">
        <v>3.5</v>
      </c>
      <c r="R12" s="145" t="str">
        <f t="shared" ref="R12" si="0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146" t="str">
        <f t="shared" ref="S12" si="1">IF($Q12&lt;4,"Kém",IF(AND($Q12&gt;=4,$Q12&lt;=5.4),"Trung bình yếu",IF(AND($Q12&gt;=5.5,$Q12&lt;=6.9),"Trung bình",IF(AND($Q12&gt;=7,$Q12&lt;=8.4),"Khá",IF(AND($Q12&gt;=8.5,$Q12&lt;=10),"Giỏi","")))))</f>
        <v>Kém</v>
      </c>
      <c r="T12" s="145" t="s">
        <v>89</v>
      </c>
      <c r="U12" s="155">
        <v>2</v>
      </c>
      <c r="V12" s="108"/>
      <c r="W12" s="109"/>
      <c r="X12" s="110" t="str">
        <f t="shared" ref="X1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Học lại</v>
      </c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</row>
    <row r="13" spans="1:39" ht="16.5">
      <c r="A13" s="2"/>
      <c r="B13" s="25"/>
      <c r="C13" s="26"/>
      <c r="D13" s="26"/>
      <c r="E13" s="27"/>
      <c r="F13" s="27"/>
      <c r="G13" s="27"/>
      <c r="H13" s="28"/>
      <c r="I13" s="29"/>
      <c r="J13" s="29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"/>
      <c r="V13" s="30"/>
    </row>
    <row r="14" spans="1:39" ht="16.5" hidden="1">
      <c r="A14" s="2"/>
      <c r="B14" s="183" t="s">
        <v>30</v>
      </c>
      <c r="C14" s="183"/>
      <c r="D14" s="26"/>
      <c r="E14" s="27"/>
      <c r="F14" s="27"/>
      <c r="G14" s="27"/>
      <c r="H14" s="28"/>
      <c r="I14" s="29"/>
      <c r="J14" s="29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"/>
      <c r="V14" s="30"/>
    </row>
    <row r="15" spans="1:39" ht="16.5" hidden="1" customHeight="1">
      <c r="A15" s="2"/>
      <c r="B15" s="31" t="s">
        <v>31</v>
      </c>
      <c r="C15" s="31"/>
      <c r="D15" s="32">
        <f>+$AA$10</f>
        <v>1</v>
      </c>
      <c r="E15" s="33" t="s">
        <v>32</v>
      </c>
      <c r="F15" s="173" t="s">
        <v>33</v>
      </c>
      <c r="G15" s="173"/>
      <c r="H15" s="173"/>
      <c r="I15" s="173"/>
      <c r="J15" s="173"/>
      <c r="K15" s="173"/>
      <c r="L15" s="173"/>
      <c r="M15" s="173"/>
      <c r="N15" s="173"/>
      <c r="O15" s="173"/>
      <c r="P15" s="34" t="e">
        <f>$AA$10 -COUNTIF(#REF!,"Vắng") -COUNTIF(#REF!,"Vắng có phép") - COUNTIF(#REF!,"Đình chỉ thi") - COUNTIF(#REF!,"Không đủ ĐKDT")</f>
        <v>#REF!</v>
      </c>
      <c r="Q15" s="34"/>
      <c r="R15" s="34"/>
      <c r="S15" s="35"/>
      <c r="T15" s="36" t="s">
        <v>32</v>
      </c>
      <c r="U15" s="3"/>
      <c r="V15" s="35"/>
    </row>
    <row r="16" spans="1:39" ht="16.5" hidden="1" customHeight="1">
      <c r="A16" s="2"/>
      <c r="B16" s="31" t="s">
        <v>34</v>
      </c>
      <c r="C16" s="31"/>
      <c r="D16" s="32">
        <f>+$AL$10</f>
        <v>0</v>
      </c>
      <c r="E16" s="33" t="s">
        <v>32</v>
      </c>
      <c r="F16" s="173" t="s">
        <v>35</v>
      </c>
      <c r="G16" s="173"/>
      <c r="H16" s="173"/>
      <c r="I16" s="173"/>
      <c r="J16" s="173"/>
      <c r="K16" s="173"/>
      <c r="L16" s="173"/>
      <c r="M16" s="173"/>
      <c r="N16" s="173"/>
      <c r="O16" s="173"/>
      <c r="P16" s="37" t="e">
        <f>COUNTIF(#REF!,"Vắng")</f>
        <v>#REF!</v>
      </c>
      <c r="Q16" s="37"/>
      <c r="R16" s="37"/>
      <c r="S16" s="38"/>
      <c r="T16" s="36" t="s">
        <v>32</v>
      </c>
      <c r="U16" s="3"/>
      <c r="V16" s="38"/>
    </row>
    <row r="17" spans="1:39" ht="16.5" hidden="1" customHeight="1">
      <c r="A17" s="2"/>
      <c r="B17" s="31" t="s">
        <v>48</v>
      </c>
      <c r="C17" s="31"/>
      <c r="D17" s="47" t="e">
        <f>COUNTIF(#REF!,"Học lại")</f>
        <v>#REF!</v>
      </c>
      <c r="E17" s="33" t="s">
        <v>32</v>
      </c>
      <c r="F17" s="173" t="s">
        <v>49</v>
      </c>
      <c r="G17" s="173"/>
      <c r="H17" s="173"/>
      <c r="I17" s="173"/>
      <c r="J17" s="173"/>
      <c r="K17" s="173"/>
      <c r="L17" s="173"/>
      <c r="M17" s="173"/>
      <c r="N17" s="173"/>
      <c r="O17" s="173"/>
      <c r="P17" s="34" t="e">
        <f>COUNTIF(#REF!,"Vắng có phép")</f>
        <v>#REF!</v>
      </c>
      <c r="Q17" s="34"/>
      <c r="R17" s="34"/>
      <c r="S17" s="35"/>
      <c r="T17" s="36" t="s">
        <v>32</v>
      </c>
      <c r="U17" s="3"/>
      <c r="V17" s="35"/>
    </row>
    <row r="18" spans="1:39" ht="3" hidden="1" customHeight="1">
      <c r="A18" s="2"/>
      <c r="B18" s="25"/>
      <c r="C18" s="26"/>
      <c r="D18" s="26"/>
      <c r="E18" s="27"/>
      <c r="F18" s="27"/>
      <c r="G18" s="27"/>
      <c r="H18" s="28"/>
      <c r="I18" s="29"/>
      <c r="J18" s="29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"/>
      <c r="V18" s="30"/>
    </row>
    <row r="19" spans="1:39" hidden="1">
      <c r="B19" s="62" t="s">
        <v>50</v>
      </c>
      <c r="C19" s="62"/>
      <c r="D19" s="63" t="e">
        <f>COUNTIF(#REF!,"Thi lại")</f>
        <v>#REF!</v>
      </c>
      <c r="E19" s="64" t="s">
        <v>32</v>
      </c>
      <c r="F19" s="3"/>
      <c r="G19" s="3"/>
      <c r="H19" s="3"/>
      <c r="I19" s="3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</row>
    <row r="20" spans="1:39" ht="24.75" hidden="1" customHeight="1">
      <c r="B20" s="62"/>
      <c r="C20" s="62"/>
      <c r="D20" s="63"/>
      <c r="E20" s="64"/>
      <c r="F20" s="3"/>
      <c r="G20" s="3"/>
      <c r="H20" s="3"/>
      <c r="I20" s="3"/>
      <c r="J20" s="174" t="s">
        <v>82</v>
      </c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</row>
    <row r="21" spans="1:39" ht="24.75" customHeight="1">
      <c r="B21" s="62"/>
      <c r="C21" s="62"/>
      <c r="D21" s="63"/>
      <c r="E21" s="64"/>
      <c r="F21" s="3"/>
      <c r="G21" s="3"/>
      <c r="H21" s="3"/>
      <c r="I21" s="169" t="s">
        <v>93</v>
      </c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57"/>
    </row>
    <row r="22" spans="1:39">
      <c r="A22" s="39"/>
      <c r="B22" s="170" t="s">
        <v>91</v>
      </c>
      <c r="C22" s="170"/>
      <c r="D22" s="170"/>
      <c r="E22" s="170"/>
      <c r="F22" s="170"/>
      <c r="G22" s="170"/>
      <c r="H22" s="170"/>
      <c r="I22" s="40"/>
      <c r="J22" s="176" t="s">
        <v>36</v>
      </c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</row>
    <row r="23" spans="1:39" ht="4.5" customHeight="1">
      <c r="A23" s="2"/>
      <c r="B23" s="25"/>
      <c r="C23" s="41"/>
      <c r="D23" s="41"/>
      <c r="E23" s="42"/>
      <c r="F23" s="42"/>
      <c r="G23" s="42"/>
      <c r="H23" s="43"/>
      <c r="I23" s="44"/>
      <c r="J23" s="44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39" s="2" customFormat="1">
      <c r="B24" s="170" t="s">
        <v>37</v>
      </c>
      <c r="C24" s="170"/>
      <c r="D24" s="171" t="s">
        <v>38</v>
      </c>
      <c r="E24" s="171"/>
      <c r="F24" s="171"/>
      <c r="G24" s="171"/>
      <c r="H24" s="171"/>
      <c r="I24" s="44"/>
      <c r="J24" s="44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"/>
      <c r="V24" s="30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</row>
    <row r="30" spans="1:39" s="2" customFormat="1" ht="18" customHeight="1">
      <c r="A30" s="1"/>
      <c r="B30" s="172" t="s">
        <v>92</v>
      </c>
      <c r="C30" s="172"/>
      <c r="D30" s="172" t="s">
        <v>70</v>
      </c>
      <c r="E30" s="172"/>
      <c r="F30" s="172"/>
      <c r="G30" s="172"/>
      <c r="H30" s="172"/>
      <c r="I30" s="172"/>
      <c r="J30" s="172" t="s">
        <v>39</v>
      </c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</row>
    <row r="31" spans="1:39" s="2" customFormat="1" ht="4.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</row>
  </sheetData>
  <mergeCells count="56">
    <mergeCell ref="F9:F10"/>
    <mergeCell ref="H1:K1"/>
    <mergeCell ref="L1:V1"/>
    <mergeCell ref="H2:U2"/>
    <mergeCell ref="B3:G3"/>
    <mergeCell ref="H3:V3"/>
    <mergeCell ref="B4:G4"/>
    <mergeCell ref="H4:V4"/>
    <mergeCell ref="I9:I10"/>
    <mergeCell ref="J9:J10"/>
    <mergeCell ref="K9:K10"/>
    <mergeCell ref="L9:L10"/>
    <mergeCell ref="H9:H10"/>
    <mergeCell ref="AF6:AG8"/>
    <mergeCell ref="AH6:AI8"/>
    <mergeCell ref="AJ6:AK8"/>
    <mergeCell ref="AL6:AM8"/>
    <mergeCell ref="B7:C7"/>
    <mergeCell ref="G7:O7"/>
    <mergeCell ref="P7:V7"/>
    <mergeCell ref="B6:C6"/>
    <mergeCell ref="D6:O6"/>
    <mergeCell ref="P6:U6"/>
    <mergeCell ref="Y6:Y9"/>
    <mergeCell ref="Z6:Z9"/>
    <mergeCell ref="AA6:AA9"/>
    <mergeCell ref="B9:B10"/>
    <mergeCell ref="C9:C10"/>
    <mergeCell ref="D9:E10"/>
    <mergeCell ref="AB6:AE8"/>
    <mergeCell ref="B22:H22"/>
    <mergeCell ref="J22:V22"/>
    <mergeCell ref="S9:S10"/>
    <mergeCell ref="T9:T11"/>
    <mergeCell ref="U9:U11"/>
    <mergeCell ref="V9:V11"/>
    <mergeCell ref="B11:G11"/>
    <mergeCell ref="B14:C14"/>
    <mergeCell ref="M9:M10"/>
    <mergeCell ref="N9:N10"/>
    <mergeCell ref="O9:O10"/>
    <mergeCell ref="P9:P10"/>
    <mergeCell ref="Q9:Q11"/>
    <mergeCell ref="R9:R10"/>
    <mergeCell ref="G9:G10"/>
    <mergeCell ref="F15:O15"/>
    <mergeCell ref="F16:O16"/>
    <mergeCell ref="F17:O17"/>
    <mergeCell ref="J19:V19"/>
    <mergeCell ref="J20:V20"/>
    <mergeCell ref="I21:U21"/>
    <mergeCell ref="B24:C24"/>
    <mergeCell ref="D24:H24"/>
    <mergeCell ref="B30:C30"/>
    <mergeCell ref="D30:I30"/>
    <mergeCell ref="J30:V30"/>
  </mergeCells>
  <conditionalFormatting sqref="P12:P13 H12:N13">
    <cfRule type="cellIs" dxfId="73" priority="19" operator="greaterThan">
      <formula>10</formula>
    </cfRule>
  </conditionalFormatting>
  <conditionalFormatting sqref="O1:O20 O22:O1048576">
    <cfRule type="duplicateValues" dxfId="72" priority="18"/>
  </conditionalFormatting>
  <conditionalFormatting sqref="C1:C1048576">
    <cfRule type="duplicateValues" dxfId="71" priority="17"/>
  </conditionalFormatting>
  <conditionalFormatting sqref="O13">
    <cfRule type="duplicateValues" dxfId="70" priority="16"/>
  </conditionalFormatting>
  <conditionalFormatting sqref="C13">
    <cfRule type="duplicateValues" dxfId="69" priority="15"/>
  </conditionalFormatting>
  <conditionalFormatting sqref="O6">
    <cfRule type="duplicateValues" dxfId="68" priority="14"/>
  </conditionalFormatting>
  <conditionalFormatting sqref="C6">
    <cfRule type="duplicateValues" dxfId="67" priority="13"/>
  </conditionalFormatting>
  <conditionalFormatting sqref="O12">
    <cfRule type="duplicateValues" dxfId="66" priority="12"/>
  </conditionalFormatting>
  <conditionalFormatting sqref="C12">
    <cfRule type="duplicateValues" dxfId="65" priority="11"/>
  </conditionalFormatting>
  <conditionalFormatting sqref="H12:K12">
    <cfRule type="cellIs" dxfId="64" priority="8" stopIfTrue="1" operator="greaterThan">
      <formula>10</formula>
    </cfRule>
    <cfRule type="cellIs" dxfId="63" priority="9" stopIfTrue="1" operator="greaterThan">
      <formula>10</formula>
    </cfRule>
    <cfRule type="cellIs" dxfId="62" priority="10" stopIfTrue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17 X12 Y4:AM10"/>
  </dataValidations>
  <pageMargins left="0.7" right="0.2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AM34"/>
  <sheetViews>
    <sheetView workbookViewId="0">
      <pane ySplit="3" topLeftCell="A13" activePane="bottomLeft" state="frozen"/>
      <selection activeCell="L24" sqref="L24"/>
      <selection pane="bottomLeft" activeCell="L24" sqref="L24"/>
    </sheetView>
  </sheetViews>
  <sheetFormatPr defaultColWidth="9" defaultRowHeight="15.75"/>
  <cols>
    <col min="1" max="1" width="0.625" style="1" customWidth="1"/>
    <col min="2" max="2" width="4" style="1" customWidth="1"/>
    <col min="3" max="3" width="10.625" style="1" customWidth="1"/>
    <col min="4" max="4" width="15.5" style="1" customWidth="1"/>
    <col min="5" max="5" width="7.25" style="1" customWidth="1"/>
    <col min="6" max="6" width="9.375" style="1" customWidth="1"/>
    <col min="7" max="7" width="12.3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5" style="1" customWidth="1"/>
    <col min="21" max="21" width="7.625" style="1" hidden="1" customWidth="1"/>
    <col min="22" max="22" width="6.5" style="1" customWidth="1"/>
    <col min="23" max="23" width="6.5" style="2" customWidth="1"/>
    <col min="24" max="24" width="9" style="48"/>
    <col min="25" max="25" width="9.125" style="48" bestFit="1" customWidth="1"/>
    <col min="26" max="26" width="9" style="48"/>
    <col min="27" max="27" width="10.375" style="48" bestFit="1" customWidth="1"/>
    <col min="28" max="28" width="9.125" style="48" bestFit="1" customWidth="1"/>
    <col min="29" max="39" width="9" style="48"/>
    <col min="40" max="16384" width="9" style="1"/>
  </cols>
  <sheetData>
    <row r="1" spans="1:39" ht="27.75" customHeight="1">
      <c r="B1" s="199"/>
      <c r="C1" s="199"/>
      <c r="D1" s="199"/>
      <c r="E1" s="199"/>
      <c r="F1" s="199"/>
      <c r="G1" s="199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74"/>
    </row>
    <row r="2" spans="1:39" ht="25.5" customHeight="1">
      <c r="B2" s="205" t="s">
        <v>57</v>
      </c>
      <c r="C2" s="205"/>
      <c r="D2" s="205"/>
      <c r="E2" s="205"/>
      <c r="F2" s="205"/>
      <c r="G2" s="205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4"/>
      <c r="W2" s="5"/>
      <c r="AE2" s="49"/>
      <c r="AF2" s="50"/>
      <c r="AG2" s="49"/>
      <c r="AH2" s="49"/>
      <c r="AI2" s="49"/>
      <c r="AJ2" s="50"/>
      <c r="AK2" s="49"/>
    </row>
    <row r="3" spans="1:39" ht="4.5" customHeight="1">
      <c r="B3" s="6"/>
      <c r="C3" s="6"/>
      <c r="D3" s="6"/>
      <c r="E3" s="6"/>
      <c r="F3" s="6"/>
      <c r="G3" s="7"/>
      <c r="H3" s="158" t="s">
        <v>90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51"/>
      <c r="AJ3" s="51"/>
    </row>
    <row r="4" spans="1:39" ht="23.25" customHeight="1">
      <c r="B4" s="188"/>
      <c r="C4" s="188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90"/>
      <c r="R4" s="190"/>
      <c r="S4" s="190"/>
      <c r="T4" s="190"/>
      <c r="U4" s="190"/>
      <c r="X4" s="49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</row>
    <row r="5" spans="1:39" ht="17.25" customHeight="1">
      <c r="B5" s="186"/>
      <c r="C5" s="186"/>
      <c r="D5" s="9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X5" s="49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45"/>
      <c r="Q6" s="3"/>
      <c r="R6" s="3"/>
      <c r="S6" s="3"/>
      <c r="T6" s="3"/>
      <c r="U6" s="3"/>
      <c r="X6" s="49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</row>
    <row r="7" spans="1:39" ht="9" customHeight="1">
      <c r="A7" s="2"/>
      <c r="B7" s="25"/>
      <c r="C7" s="26"/>
      <c r="D7" s="26"/>
      <c r="E7" s="27"/>
      <c r="F7" s="27"/>
      <c r="G7" s="27"/>
      <c r="H7" s="28"/>
      <c r="I7" s="29"/>
      <c r="J7" s="29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"/>
    </row>
    <row r="8" spans="1:39" ht="16.5">
      <c r="A8" s="2"/>
      <c r="B8" s="183"/>
      <c r="C8" s="183"/>
      <c r="D8" s="26"/>
      <c r="E8" s="27"/>
      <c r="F8" s="27"/>
      <c r="G8" s="27"/>
      <c r="H8" s="28"/>
      <c r="I8" s="29"/>
      <c r="J8" s="29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"/>
    </row>
    <row r="9" spans="1:39" ht="16.5" customHeight="1">
      <c r="A9" s="2"/>
      <c r="B9" s="31"/>
      <c r="C9" s="31"/>
      <c r="D9" s="32"/>
      <c r="E9" s="3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34"/>
      <c r="Q9" s="34"/>
      <c r="R9" s="34"/>
      <c r="S9" s="35"/>
      <c r="T9" s="36"/>
      <c r="U9" s="35"/>
      <c r="V9" s="3"/>
    </row>
    <row r="10" spans="1:39" ht="16.5" customHeight="1">
      <c r="A10" s="2"/>
      <c r="B10" s="31"/>
      <c r="C10" s="31"/>
      <c r="D10" s="32"/>
      <c r="E10" s="3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37"/>
      <c r="Q10" s="37"/>
      <c r="R10" s="37"/>
      <c r="S10" s="38"/>
      <c r="T10" s="36"/>
      <c r="U10" s="38"/>
      <c r="V10" s="3"/>
    </row>
    <row r="11" spans="1:39" ht="16.5" customHeight="1">
      <c r="A11" s="2"/>
      <c r="B11" s="31"/>
      <c r="C11" s="31"/>
      <c r="D11" s="47"/>
      <c r="E11" s="3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34"/>
      <c r="Q11" s="34"/>
      <c r="R11" s="34"/>
      <c r="S11" s="35"/>
      <c r="T11" s="36"/>
      <c r="U11" s="35"/>
      <c r="V11" s="3"/>
    </row>
    <row r="12" spans="1:39" ht="3" customHeight="1">
      <c r="A12" s="2"/>
      <c r="B12" s="25"/>
      <c r="C12" s="26"/>
      <c r="D12" s="26"/>
      <c r="E12" s="27"/>
      <c r="F12" s="27"/>
      <c r="G12" s="27"/>
      <c r="H12" s="28"/>
      <c r="I12" s="29"/>
      <c r="J12" s="29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"/>
    </row>
    <row r="13" spans="1:39">
      <c r="B13" s="62"/>
      <c r="C13" s="62"/>
      <c r="D13" s="63"/>
      <c r="E13" s="64"/>
      <c r="F13" s="3"/>
      <c r="G13" s="3"/>
      <c r="H13" s="3"/>
      <c r="I13" s="3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3"/>
    </row>
    <row r="14" spans="1:39" ht="24" customHeight="1">
      <c r="B14" s="62"/>
      <c r="C14" s="62"/>
      <c r="D14" s="63"/>
      <c r="E14" s="64"/>
      <c r="F14" s="3"/>
      <c r="G14" s="3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3"/>
    </row>
    <row r="15" spans="1:39">
      <c r="A15" s="39"/>
      <c r="B15" s="170"/>
      <c r="C15" s="170"/>
      <c r="D15" s="170"/>
      <c r="E15" s="170"/>
      <c r="F15" s="170"/>
      <c r="G15" s="170"/>
      <c r="H15" s="170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3"/>
    </row>
    <row r="16" spans="1:39" ht="4.5" customHeight="1">
      <c r="A16" s="2"/>
      <c r="B16" s="25"/>
      <c r="C16" s="41"/>
      <c r="D16" s="41"/>
      <c r="E16" s="42"/>
      <c r="F16" s="42"/>
      <c r="G16" s="42"/>
      <c r="H16" s="43"/>
      <c r="I16" s="44"/>
      <c r="J16" s="44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39" s="2" customFormat="1">
      <c r="B17" s="170"/>
      <c r="C17" s="170"/>
      <c r="D17" s="171"/>
      <c r="E17" s="171"/>
      <c r="F17" s="171"/>
      <c r="G17" s="171"/>
      <c r="H17" s="171"/>
      <c r="I17" s="44"/>
      <c r="J17" s="44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</row>
    <row r="18" spans="1:39" s="2" customFormat="1">
      <c r="A18" s="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</row>
    <row r="19" spans="1:39" s="2" customFormat="1">
      <c r="A19" s="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</row>
    <row r="20" spans="1:39" s="2" customFormat="1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</row>
    <row r="21" spans="1:39" s="2" customFormat="1" ht="9.75" customHeight="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</row>
    <row r="22" spans="1:39" s="2" customFormat="1" ht="3.75" customHeigh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</row>
    <row r="23" spans="1:39" s="2" customFormat="1" ht="18" customHeight="1">
      <c r="A23" s="1"/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3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</row>
    <row r="24" spans="1:39" s="2" customFormat="1" ht="4.5" customHeigh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</row>
    <row r="25" spans="1:39" s="2" customFormat="1" ht="36.75" customHeigh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</row>
    <row r="26" spans="1:39" s="2" customFormat="1" ht="21.75" hidden="1" customHeight="1">
      <c r="A26" s="1"/>
      <c r="B26" s="170"/>
      <c r="C26" s="170"/>
      <c r="D26" s="170"/>
      <c r="E26" s="170"/>
      <c r="F26" s="170"/>
      <c r="G26" s="170"/>
      <c r="H26" s="170"/>
      <c r="I26" s="40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3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</row>
    <row r="27" spans="1:39" s="2" customFormat="1" hidden="1">
      <c r="A27" s="1"/>
      <c r="B27" s="25"/>
      <c r="C27" s="41"/>
      <c r="D27" s="41"/>
      <c r="E27" s="42"/>
      <c r="F27" s="42"/>
      <c r="G27" s="42"/>
      <c r="H27" s="43"/>
      <c r="I27" s="44"/>
      <c r="J27" s="44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1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</row>
    <row r="28" spans="1:39" s="2" customFormat="1" hidden="1">
      <c r="A28" s="1"/>
      <c r="B28" s="170"/>
      <c r="C28" s="170"/>
      <c r="D28" s="171"/>
      <c r="E28" s="171"/>
      <c r="F28" s="171"/>
      <c r="G28" s="171"/>
      <c r="H28" s="171"/>
      <c r="I28" s="44"/>
      <c r="J28" s="44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1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</row>
    <row r="29" spans="1:39" s="2" customFormat="1" hidden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1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</row>
    <row r="30" spans="1:39" hidden="1"/>
    <row r="31" spans="1:39" hidden="1"/>
    <row r="32" spans="1:39" hidden="1"/>
    <row r="33" spans="2:21" hidden="1"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</row>
    <row r="34" spans="2:21" hidden="1"/>
  </sheetData>
  <sheetProtection formatCells="0" formatColumns="0" formatRows="0" insertColumns="0" insertRows="0" insertHyperlinks="0" deleteColumns="0" deleteRows="0" sort="0" autoFilter="0" pivotTables="0"/>
  <sortState ref="A10:AM82">
    <sortCondition ref="G10:G82"/>
  </sortState>
  <mergeCells count="38">
    <mergeCell ref="B33:C33"/>
    <mergeCell ref="D33:I33"/>
    <mergeCell ref="J33:U33"/>
    <mergeCell ref="B23:C23"/>
    <mergeCell ref="D23:I23"/>
    <mergeCell ref="J23:U23"/>
    <mergeCell ref="B26:H26"/>
    <mergeCell ref="J26:U26"/>
    <mergeCell ref="B28:C28"/>
    <mergeCell ref="D28:H28"/>
    <mergeCell ref="B17:C17"/>
    <mergeCell ref="D17:H17"/>
    <mergeCell ref="B8:C8"/>
    <mergeCell ref="F9:O9"/>
    <mergeCell ref="F10:O10"/>
    <mergeCell ref="F11:O11"/>
    <mergeCell ref="J13:U13"/>
    <mergeCell ref="B15:H15"/>
    <mergeCell ref="H14:U14"/>
    <mergeCell ref="I15:U15"/>
    <mergeCell ref="AL4:AM6"/>
    <mergeCell ref="B5:C5"/>
    <mergeCell ref="G5:O5"/>
    <mergeCell ref="P5:U5"/>
    <mergeCell ref="Y4:Y6"/>
    <mergeCell ref="Z4:Z6"/>
    <mergeCell ref="AA4:AA6"/>
    <mergeCell ref="AB4:AE6"/>
    <mergeCell ref="AF4:AG6"/>
    <mergeCell ref="AH4:AI6"/>
    <mergeCell ref="AJ4:AK6"/>
    <mergeCell ref="B1:G1"/>
    <mergeCell ref="H1:U1"/>
    <mergeCell ref="B2:G2"/>
    <mergeCell ref="H2:U2"/>
    <mergeCell ref="B4:C4"/>
    <mergeCell ref="D4:O4"/>
    <mergeCell ref="P4:U4"/>
  </mergeCells>
  <conditionalFormatting sqref="O1:O1048576">
    <cfRule type="duplicateValues" dxfId="61" priority="14"/>
  </conditionalFormatting>
  <conditionalFormatting sqref="C1:C1048576">
    <cfRule type="duplicateValues" dxfId="60" priority="13"/>
  </conditionalFormatting>
  <conditionalFormatting sqref="O14:O23">
    <cfRule type="duplicateValues" dxfId="59" priority="8"/>
  </conditionalFormatting>
  <conditionalFormatting sqref="C14:C23">
    <cfRule type="duplicateValues" dxfId="58" priority="7"/>
  </conditionalFormatting>
  <conditionalFormatting sqref="O14:O23">
    <cfRule type="duplicateValues" dxfId="57" priority="6"/>
  </conditionalFormatting>
  <conditionalFormatting sqref="C14:C23">
    <cfRule type="duplicateValues" dxfId="56" priority="5"/>
  </conditionalFormatting>
  <conditionalFormatting sqref="O14:O23">
    <cfRule type="duplicateValues" dxfId="55" priority="4"/>
  </conditionalFormatting>
  <conditionalFormatting sqref="C14:C23">
    <cfRule type="duplicateValues" dxfId="54" priority="3"/>
  </conditionalFormatting>
  <conditionalFormatting sqref="O16:O23">
    <cfRule type="duplicateValues" dxfId="53" priority="2"/>
  </conditionalFormatting>
  <conditionalFormatting sqref="C14:C23">
    <cfRule type="duplicateValues" dxfId="52" priority="1"/>
  </conditionalFormatting>
  <dataValidations count="1">
    <dataValidation allowBlank="1" showInputMessage="1" showErrorMessage="1" errorTitle="Không xóa dữ liệu" error="Không xóa dữ liệu" prompt="Không xóa dữ liệu" sqref="D11 Y2:AM6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AM36"/>
  <sheetViews>
    <sheetView workbookViewId="0">
      <pane ySplit="3" topLeftCell="A4" activePane="bottomLeft" state="frozen"/>
      <selection activeCell="L24" sqref="L24"/>
      <selection pane="bottomLeft" activeCell="L24" sqref="L24"/>
    </sheetView>
  </sheetViews>
  <sheetFormatPr defaultColWidth="9" defaultRowHeight="15.75"/>
  <cols>
    <col min="1" max="1" width="0.625" style="1" customWidth="1"/>
    <col min="2" max="2" width="4" style="1" customWidth="1"/>
    <col min="3" max="3" width="12" style="1" customWidth="1"/>
    <col min="4" max="4" width="15.5" style="1" customWidth="1"/>
    <col min="5" max="5" width="7.25" style="1" customWidth="1"/>
    <col min="6" max="6" width="9.375" style="1" customWidth="1"/>
    <col min="7" max="7" width="12.12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2.5" style="1" customWidth="1"/>
    <col min="21" max="21" width="7.625" style="1" hidden="1" customWidth="1"/>
    <col min="22" max="22" width="6.5" style="1" customWidth="1"/>
    <col min="23" max="23" width="6.5" style="2" customWidth="1"/>
    <col min="24" max="24" width="9" style="48"/>
    <col min="25" max="25" width="9.125" style="48" bestFit="1" customWidth="1"/>
    <col min="26" max="26" width="9" style="48"/>
    <col min="27" max="27" width="10.375" style="48" bestFit="1" customWidth="1"/>
    <col min="28" max="28" width="9.125" style="48" bestFit="1" customWidth="1"/>
    <col min="29" max="39" width="9" style="48"/>
    <col min="40" max="16384" width="9" style="1"/>
  </cols>
  <sheetData>
    <row r="1" spans="1:39" ht="27.75" customHeight="1">
      <c r="B1" s="199"/>
      <c r="C1" s="199"/>
      <c r="D1" s="199"/>
      <c r="E1" s="199"/>
      <c r="F1" s="199"/>
      <c r="G1" s="199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74"/>
    </row>
    <row r="2" spans="1:39" ht="25.5" customHeight="1">
      <c r="B2" s="205" t="s">
        <v>57</v>
      </c>
      <c r="C2" s="205"/>
      <c r="D2" s="205"/>
      <c r="E2" s="205"/>
      <c r="F2" s="205"/>
      <c r="G2" s="205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4"/>
      <c r="W2" s="5"/>
      <c r="AE2" s="49"/>
      <c r="AF2" s="50"/>
      <c r="AG2" s="49"/>
      <c r="AH2" s="49"/>
      <c r="AI2" s="49"/>
      <c r="AJ2" s="50"/>
      <c r="AK2" s="49"/>
    </row>
    <row r="3" spans="1:39" ht="4.5" customHeight="1">
      <c r="B3" s="6"/>
      <c r="C3" s="6"/>
      <c r="D3" s="6"/>
      <c r="E3" s="6"/>
      <c r="F3" s="6"/>
      <c r="G3" s="7"/>
      <c r="H3" s="158" t="s">
        <v>90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4"/>
      <c r="W3" s="5"/>
      <c r="AF3" s="51"/>
      <c r="AJ3" s="51"/>
    </row>
    <row r="4" spans="1:39" ht="23.25" customHeight="1">
      <c r="B4" s="188"/>
      <c r="C4" s="188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90"/>
      <c r="Q4" s="190"/>
      <c r="R4" s="190"/>
      <c r="S4" s="190"/>
      <c r="T4" s="190"/>
      <c r="U4" s="190"/>
      <c r="X4" s="49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</row>
    <row r="5" spans="1:39" ht="17.25" customHeight="1">
      <c r="B5" s="186"/>
      <c r="C5" s="186"/>
      <c r="D5" s="9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X5" s="49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</row>
    <row r="6" spans="1:39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/>
      <c r="P6" s="45"/>
      <c r="Q6" s="3"/>
      <c r="R6" s="3"/>
      <c r="S6" s="3"/>
      <c r="T6" s="3"/>
      <c r="U6" s="3"/>
      <c r="X6" s="49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</row>
    <row r="7" spans="1:39" ht="44.25" customHeight="1">
      <c r="B7" s="177"/>
      <c r="C7" s="191"/>
      <c r="D7" s="193"/>
      <c r="E7" s="194"/>
      <c r="F7" s="177"/>
      <c r="G7" s="177"/>
      <c r="H7" s="203"/>
      <c r="I7" s="203"/>
      <c r="J7" s="203"/>
      <c r="K7" s="203"/>
      <c r="L7" s="184"/>
      <c r="M7" s="184"/>
      <c r="N7" s="184"/>
      <c r="O7" s="185"/>
      <c r="P7" s="184"/>
      <c r="Q7" s="177"/>
      <c r="R7" s="184"/>
      <c r="S7" s="177"/>
      <c r="T7" s="177"/>
      <c r="U7" s="177"/>
      <c r="X7" s="49"/>
      <c r="Y7" s="175"/>
      <c r="Z7" s="175"/>
      <c r="AA7" s="175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3"/>
    </row>
    <row r="8" spans="1:39" ht="44.25" customHeight="1">
      <c r="B8" s="178"/>
      <c r="C8" s="192"/>
      <c r="D8" s="195"/>
      <c r="E8" s="196"/>
      <c r="F8" s="178"/>
      <c r="G8" s="178"/>
      <c r="H8" s="203"/>
      <c r="I8" s="203"/>
      <c r="J8" s="203"/>
      <c r="K8" s="203"/>
      <c r="L8" s="184"/>
      <c r="M8" s="184"/>
      <c r="N8" s="184"/>
      <c r="O8" s="185"/>
      <c r="P8" s="184"/>
      <c r="Q8" s="179"/>
      <c r="R8" s="184"/>
      <c r="S8" s="178"/>
      <c r="T8" s="179"/>
      <c r="U8" s="179"/>
      <c r="W8" s="12"/>
      <c r="X8" s="49"/>
      <c r="Y8" s="54"/>
      <c r="Z8" s="55"/>
      <c r="AA8" s="56"/>
      <c r="AB8" s="50"/>
      <c r="AC8" s="50"/>
      <c r="AD8" s="50"/>
      <c r="AE8" s="57"/>
      <c r="AF8" s="50"/>
      <c r="AG8" s="58"/>
      <c r="AH8" s="59"/>
      <c r="AI8" s="58"/>
      <c r="AJ8" s="59"/>
      <c r="AK8" s="58"/>
      <c r="AL8" s="50"/>
      <c r="AM8" s="57"/>
    </row>
    <row r="9" spans="1:39" ht="14.25" customHeight="1">
      <c r="B9" s="180"/>
      <c r="C9" s="181"/>
      <c r="D9" s="181"/>
      <c r="E9" s="181"/>
      <c r="F9" s="181"/>
      <c r="G9" s="182"/>
      <c r="H9" s="13"/>
      <c r="I9" s="13"/>
      <c r="J9" s="14"/>
      <c r="K9" s="13"/>
      <c r="L9" s="15"/>
      <c r="M9" s="16"/>
      <c r="N9" s="16"/>
      <c r="O9" s="17"/>
      <c r="P9" s="46"/>
      <c r="Q9" s="178"/>
      <c r="R9" s="18"/>
      <c r="S9" s="18"/>
      <c r="T9" s="178"/>
      <c r="U9" s="178"/>
      <c r="X9" s="49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</row>
    <row r="10" spans="1:39" ht="9" customHeight="1">
      <c r="A10" s="2"/>
      <c r="B10" s="25"/>
      <c r="C10" s="26"/>
      <c r="D10" s="26"/>
      <c r="E10" s="27"/>
      <c r="F10" s="27"/>
      <c r="G10" s="27"/>
      <c r="H10" s="28"/>
      <c r="I10" s="29"/>
      <c r="J10" s="29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"/>
    </row>
    <row r="11" spans="1:39" ht="16.5">
      <c r="A11" s="2"/>
      <c r="B11" s="183"/>
      <c r="C11" s="183"/>
      <c r="D11" s="26"/>
      <c r="E11" s="27"/>
      <c r="F11" s="27"/>
      <c r="G11" s="27"/>
      <c r="H11" s="28"/>
      <c r="I11" s="29"/>
      <c r="J11" s="29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"/>
    </row>
    <row r="12" spans="1:39" ht="16.5" customHeight="1">
      <c r="A12" s="2"/>
      <c r="B12" s="31"/>
      <c r="C12" s="31"/>
      <c r="D12" s="32"/>
      <c r="E12" s="3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34"/>
      <c r="Q12" s="34"/>
      <c r="R12" s="34"/>
      <c r="S12" s="35"/>
      <c r="T12" s="36"/>
      <c r="U12" s="35"/>
      <c r="V12" s="3"/>
    </row>
    <row r="13" spans="1:39" ht="16.5" customHeight="1">
      <c r="A13" s="2"/>
      <c r="B13" s="31"/>
      <c r="C13" s="31"/>
      <c r="D13" s="32"/>
      <c r="E13" s="3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37"/>
      <c r="Q13" s="37"/>
      <c r="R13" s="37"/>
      <c r="S13" s="38"/>
      <c r="T13" s="36"/>
      <c r="U13" s="38"/>
      <c r="V13" s="3"/>
    </row>
    <row r="14" spans="1:39" ht="16.5" customHeight="1">
      <c r="A14" s="2"/>
      <c r="B14" s="31"/>
      <c r="C14" s="31"/>
      <c r="D14" s="47"/>
      <c r="E14" s="3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34"/>
      <c r="Q14" s="34"/>
      <c r="R14" s="34"/>
      <c r="S14" s="35"/>
      <c r="T14" s="36"/>
      <c r="U14" s="35"/>
      <c r="V14" s="3"/>
    </row>
    <row r="15" spans="1:39" ht="3" customHeight="1">
      <c r="A15" s="2"/>
      <c r="B15" s="25"/>
      <c r="C15" s="26"/>
      <c r="D15" s="26"/>
      <c r="E15" s="27"/>
      <c r="F15" s="27"/>
      <c r="G15" s="27"/>
      <c r="H15" s="28"/>
      <c r="I15" s="29"/>
      <c r="J15" s="29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"/>
    </row>
    <row r="16" spans="1:39">
      <c r="B16" s="62"/>
      <c r="C16" s="62"/>
      <c r="D16" s="63"/>
      <c r="E16" s="64"/>
      <c r="F16" s="3"/>
      <c r="G16" s="3"/>
      <c r="H16" s="3"/>
      <c r="I16" s="3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3"/>
    </row>
    <row r="17" spans="1:39" ht="24" customHeight="1">
      <c r="B17" s="62"/>
      <c r="C17" s="62"/>
      <c r="D17" s="63"/>
      <c r="E17" s="64"/>
      <c r="F17" s="3"/>
      <c r="G17" s="3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3"/>
    </row>
    <row r="18" spans="1:39">
      <c r="A18" s="39"/>
      <c r="B18" s="170"/>
      <c r="C18" s="170"/>
      <c r="D18" s="170"/>
      <c r="E18" s="170"/>
      <c r="F18" s="170"/>
      <c r="G18" s="170"/>
      <c r="H18" s="170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3"/>
    </row>
    <row r="19" spans="1:39" ht="4.5" customHeight="1">
      <c r="A19" s="2"/>
      <c r="B19" s="25"/>
      <c r="C19" s="41"/>
      <c r="D19" s="41"/>
      <c r="E19" s="42"/>
      <c r="F19" s="42"/>
      <c r="G19" s="42"/>
      <c r="H19" s="43"/>
      <c r="I19" s="44"/>
      <c r="J19" s="44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39" s="2" customFormat="1">
      <c r="B20" s="170"/>
      <c r="C20" s="170"/>
      <c r="D20" s="171"/>
      <c r="E20" s="171"/>
      <c r="F20" s="171"/>
      <c r="G20" s="171"/>
      <c r="H20" s="171"/>
      <c r="I20" s="44"/>
      <c r="J20" s="44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</row>
    <row r="21" spans="1:39" s="2" customFormat="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</row>
    <row r="22" spans="1:39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</row>
    <row r="23" spans="1:39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</row>
    <row r="24" spans="1:39" s="2" customFormat="1" ht="9.75" customHeigh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</row>
    <row r="25" spans="1:39" s="2" customFormat="1" ht="3.75" customHeigh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</row>
    <row r="26" spans="1:39" s="2" customFormat="1" ht="18" customHeight="1">
      <c r="A26" s="1"/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72"/>
      <c r="R26" s="172"/>
      <c r="S26" s="172"/>
      <c r="T26" s="172"/>
      <c r="U26" s="172"/>
      <c r="V26" s="3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</row>
    <row r="27" spans="1:39" s="2" customFormat="1" ht="4.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</row>
    <row r="28" spans="1:39" s="2" customFormat="1" ht="36.75" customHeigh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</row>
    <row r="29" spans="1:39" s="2" customFormat="1" ht="21.75" hidden="1" customHeight="1">
      <c r="A29" s="1"/>
      <c r="B29" s="170"/>
      <c r="C29" s="170"/>
      <c r="D29" s="170"/>
      <c r="E29" s="170"/>
      <c r="F29" s="170"/>
      <c r="G29" s="170"/>
      <c r="H29" s="170"/>
      <c r="I29" s="40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3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</row>
    <row r="30" spans="1:39" s="2" customFormat="1" hidden="1">
      <c r="A30" s="1"/>
      <c r="B30" s="25"/>
      <c r="C30" s="41"/>
      <c r="D30" s="41"/>
      <c r="E30" s="42"/>
      <c r="F30" s="42"/>
      <c r="G30" s="42"/>
      <c r="H30" s="43"/>
      <c r="I30" s="44"/>
      <c r="J30" s="44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1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</row>
    <row r="31" spans="1:39" s="2" customFormat="1" hidden="1">
      <c r="A31" s="1"/>
      <c r="B31" s="170"/>
      <c r="C31" s="170"/>
      <c r="D31" s="171"/>
      <c r="E31" s="171"/>
      <c r="F31" s="171"/>
      <c r="G31" s="171"/>
      <c r="H31" s="171"/>
      <c r="I31" s="44"/>
      <c r="J31" s="44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1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</row>
    <row r="32" spans="1:39" s="2" customFormat="1" hidden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1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</row>
    <row r="33" spans="2:21" hidden="1"/>
    <row r="34" spans="2:21" hidden="1"/>
    <row r="35" spans="2:21" hidden="1"/>
    <row r="36" spans="2:21" hidden="1">
      <c r="B36" s="207"/>
      <c r="C36" s="207"/>
      <c r="D36" s="207"/>
      <c r="E36" s="207"/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</row>
  </sheetData>
  <sheetProtection formatCells="0" formatColumns="0" formatRows="0" insertColumns="0" insertRows="0" insertHyperlinks="0" deleteColumns="0" deleteRows="0" sort="0" autoFilter="0" pivotTables="0"/>
  <sortState ref="B10:U79">
    <sortCondition ref="B10:B79"/>
  </sortState>
  <mergeCells count="58">
    <mergeCell ref="J16:U16"/>
    <mergeCell ref="B18:H18"/>
    <mergeCell ref="B36:C36"/>
    <mergeCell ref="D36:I36"/>
    <mergeCell ref="J36:U36"/>
    <mergeCell ref="B26:C26"/>
    <mergeCell ref="D26:I26"/>
    <mergeCell ref="J26:U26"/>
    <mergeCell ref="B29:H29"/>
    <mergeCell ref="J29:U29"/>
    <mergeCell ref="B31:C31"/>
    <mergeCell ref="D31:H31"/>
    <mergeCell ref="H17:U17"/>
    <mergeCell ref="I18:U18"/>
    <mergeCell ref="I7:I8"/>
    <mergeCell ref="F14:O14"/>
    <mergeCell ref="K7:K8"/>
    <mergeCell ref="L7:L8"/>
    <mergeCell ref="M7:M8"/>
    <mergeCell ref="AJ4:AK6"/>
    <mergeCell ref="B20:C20"/>
    <mergeCell ref="D20:H20"/>
    <mergeCell ref="T7:T9"/>
    <mergeCell ref="U7:U9"/>
    <mergeCell ref="B9:G9"/>
    <mergeCell ref="B11:C11"/>
    <mergeCell ref="F12:O12"/>
    <mergeCell ref="F13:O13"/>
    <mergeCell ref="N7:N8"/>
    <mergeCell ref="O7:O8"/>
    <mergeCell ref="P7:P8"/>
    <mergeCell ref="Q7:Q9"/>
    <mergeCell ref="R7:R8"/>
    <mergeCell ref="S7:S8"/>
    <mergeCell ref="H7:H8"/>
    <mergeCell ref="AL4:AM6"/>
    <mergeCell ref="B5:C5"/>
    <mergeCell ref="G5:O5"/>
    <mergeCell ref="P5:U5"/>
    <mergeCell ref="B7:B8"/>
    <mergeCell ref="C7:C8"/>
    <mergeCell ref="D7:E8"/>
    <mergeCell ref="F7:F8"/>
    <mergeCell ref="G7:G8"/>
    <mergeCell ref="Y4:Y7"/>
    <mergeCell ref="Z4:Z7"/>
    <mergeCell ref="AA4:AA7"/>
    <mergeCell ref="AB4:AE6"/>
    <mergeCell ref="AF4:AG6"/>
    <mergeCell ref="AH4:AI6"/>
    <mergeCell ref="J7:J8"/>
    <mergeCell ref="B1:G1"/>
    <mergeCell ref="H1:U1"/>
    <mergeCell ref="B2:G2"/>
    <mergeCell ref="H2:U2"/>
    <mergeCell ref="B4:C4"/>
    <mergeCell ref="D4:O4"/>
    <mergeCell ref="P4:U4"/>
  </mergeCells>
  <conditionalFormatting sqref="O1:O1048576">
    <cfRule type="duplicateValues" dxfId="51" priority="21"/>
  </conditionalFormatting>
  <conditionalFormatting sqref="C1:C1048576">
    <cfRule type="duplicateValues" dxfId="50" priority="20"/>
  </conditionalFormatting>
  <conditionalFormatting sqref="O17:O26">
    <cfRule type="duplicateValues" dxfId="49" priority="11"/>
  </conditionalFormatting>
  <conditionalFormatting sqref="C17:C26">
    <cfRule type="duplicateValues" dxfId="48" priority="10"/>
  </conditionalFormatting>
  <conditionalFormatting sqref="O17:O26">
    <cfRule type="duplicateValues" dxfId="47" priority="9"/>
  </conditionalFormatting>
  <conditionalFormatting sqref="C17:C26">
    <cfRule type="duplicateValues" dxfId="46" priority="8"/>
  </conditionalFormatting>
  <conditionalFormatting sqref="O17:O26">
    <cfRule type="duplicateValues" dxfId="45" priority="7"/>
  </conditionalFormatting>
  <conditionalFormatting sqref="C17:C26">
    <cfRule type="duplicateValues" dxfId="44" priority="6"/>
  </conditionalFormatting>
  <conditionalFormatting sqref="O17:O26">
    <cfRule type="duplicateValues" dxfId="43" priority="5"/>
  </conditionalFormatting>
  <conditionalFormatting sqref="C17:C26">
    <cfRule type="duplicateValues" dxfId="42" priority="4"/>
  </conditionalFormatting>
  <conditionalFormatting sqref="O19:O26">
    <cfRule type="duplicateValues" dxfId="41" priority="3"/>
  </conditionalFormatting>
  <conditionalFormatting sqref="C17:C26">
    <cfRule type="duplicateValues" dxfId="40" priority="2"/>
  </conditionalFormatting>
  <conditionalFormatting sqref="C2">
    <cfRule type="duplicateValues" dxfId="39" priority="1"/>
  </conditionalFormatting>
  <dataValidations count="1">
    <dataValidation allowBlank="1" showInputMessage="1" showErrorMessage="1" errorTitle="Không xóa dữ liệu" error="Không xóa dữ liệu" prompt="Không xóa dữ liệu" sqref="D14 Y2:AM8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M33"/>
  <sheetViews>
    <sheetView workbookViewId="0">
      <pane ySplit="4" topLeftCell="A5" activePane="bottomLeft" state="frozen"/>
      <selection activeCell="L24" sqref="L24"/>
      <selection pane="bottomLeft" activeCell="E21" sqref="E21"/>
    </sheetView>
  </sheetViews>
  <sheetFormatPr defaultColWidth="9" defaultRowHeight="15.75"/>
  <cols>
    <col min="1" max="1" width="2" style="1" customWidth="1"/>
    <col min="2" max="2" width="3.5" style="1" customWidth="1"/>
    <col min="3" max="3" width="10.5" style="1" customWidth="1"/>
    <col min="4" max="4" width="14.5" style="1" customWidth="1"/>
    <col min="5" max="5" width="5.75" style="1" customWidth="1"/>
    <col min="6" max="6" width="9.375" style="1" hidden="1" customWidth="1"/>
    <col min="7" max="7" width="12.75" style="1" bestFit="1" customWidth="1"/>
    <col min="8" max="8" width="5.125" style="1" customWidth="1"/>
    <col min="9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9" style="1" hidden="1" customWidth="1"/>
    <col min="15" max="15" width="9.125" style="1" hidden="1" customWidth="1"/>
    <col min="16" max="16" width="4.25" style="1" customWidth="1"/>
    <col min="17" max="17" width="5.375" style="1" customWidth="1"/>
    <col min="18" max="18" width="4.375" style="1" customWidth="1"/>
    <col min="19" max="19" width="6.875" style="1" hidden="1" customWidth="1"/>
    <col min="20" max="20" width="13.125" style="1" customWidth="1"/>
    <col min="21" max="21" width="7.625" style="1" hidden="1" customWidth="1"/>
    <col min="22" max="22" width="6.5" style="1" customWidth="1"/>
    <col min="23" max="23" width="6.5" style="2" customWidth="1"/>
    <col min="24" max="24" width="9" style="48"/>
    <col min="25" max="25" width="9.125" style="48" bestFit="1" customWidth="1"/>
    <col min="26" max="26" width="9" style="48"/>
    <col min="27" max="27" width="10.375" style="48" bestFit="1" customWidth="1"/>
    <col min="28" max="28" width="9.125" style="48" bestFit="1" customWidth="1"/>
    <col min="29" max="39" width="9" style="48"/>
    <col min="40" max="16384" width="9" style="1"/>
  </cols>
  <sheetData>
    <row r="1" spans="2:39" ht="18.75"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</row>
    <row r="2" spans="2:39" ht="27.75" customHeight="1">
      <c r="B2" s="199" t="s">
        <v>0</v>
      </c>
      <c r="C2" s="199"/>
      <c r="D2" s="199"/>
      <c r="E2" s="199"/>
      <c r="F2" s="199"/>
      <c r="G2" s="199"/>
      <c r="H2" s="209" t="s">
        <v>90</v>
      </c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74"/>
    </row>
    <row r="3" spans="2:39" ht="25.5" customHeight="1">
      <c r="B3" s="201" t="s">
        <v>1</v>
      </c>
      <c r="C3" s="201"/>
      <c r="D3" s="201"/>
      <c r="E3" s="201"/>
      <c r="F3" s="201"/>
      <c r="G3" s="201"/>
      <c r="H3" s="209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4"/>
      <c r="W3" s="5"/>
      <c r="AE3" s="49"/>
      <c r="AF3" s="50"/>
      <c r="AG3" s="49"/>
      <c r="AH3" s="49"/>
      <c r="AI3" s="49"/>
      <c r="AJ3" s="50"/>
      <c r="AK3" s="49"/>
    </row>
    <row r="4" spans="2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51"/>
      <c r="AJ4" s="51"/>
    </row>
    <row r="5" spans="2:39" ht="23.25" customHeight="1">
      <c r="B5" s="188" t="s">
        <v>2</v>
      </c>
      <c r="C5" s="188"/>
      <c r="D5" s="189" t="s">
        <v>56</v>
      </c>
      <c r="E5" s="189"/>
      <c r="F5" s="189"/>
      <c r="G5" s="189"/>
      <c r="H5" s="120"/>
      <c r="I5" s="120"/>
      <c r="J5" s="120"/>
      <c r="K5" s="208" t="s">
        <v>58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X5" s="49"/>
      <c r="Y5" s="175" t="s">
        <v>47</v>
      </c>
      <c r="Z5" s="175" t="s">
        <v>8</v>
      </c>
      <c r="AA5" s="175" t="s">
        <v>46</v>
      </c>
      <c r="AB5" s="175" t="s">
        <v>45</v>
      </c>
      <c r="AC5" s="175"/>
      <c r="AD5" s="175"/>
      <c r="AE5" s="175"/>
      <c r="AF5" s="175" t="s">
        <v>44</v>
      </c>
      <c r="AG5" s="175"/>
      <c r="AH5" s="175" t="s">
        <v>42</v>
      </c>
      <c r="AI5" s="175"/>
      <c r="AJ5" s="175" t="s">
        <v>43</v>
      </c>
      <c r="AK5" s="175"/>
      <c r="AL5" s="175" t="s">
        <v>41</v>
      </c>
      <c r="AM5" s="175"/>
    </row>
    <row r="6" spans="2:39" ht="17.25" customHeight="1">
      <c r="B6" s="186" t="s">
        <v>3</v>
      </c>
      <c r="C6" s="186"/>
      <c r="D6" s="119">
        <v>3</v>
      </c>
      <c r="E6" s="207" t="s">
        <v>71</v>
      </c>
      <c r="F6" s="207"/>
      <c r="G6" s="207"/>
      <c r="H6" s="207"/>
      <c r="I6" s="207"/>
      <c r="J6" s="207"/>
      <c r="K6" s="207"/>
      <c r="L6" s="121"/>
      <c r="M6" s="187" t="s">
        <v>88</v>
      </c>
      <c r="N6" s="187"/>
      <c r="O6" s="187"/>
      <c r="P6" s="187"/>
      <c r="Q6" s="187"/>
      <c r="R6" s="187"/>
      <c r="S6" s="187"/>
      <c r="T6" s="187"/>
      <c r="U6" s="187"/>
      <c r="X6" s="49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</row>
    <row r="7" spans="2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5"/>
      <c r="Q7" s="3"/>
      <c r="R7" s="3"/>
      <c r="S7" s="3"/>
      <c r="T7" s="3"/>
      <c r="U7" s="3"/>
      <c r="X7" s="49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</row>
    <row r="8" spans="2:39" ht="44.25" customHeight="1">
      <c r="B8" s="177" t="s">
        <v>4</v>
      </c>
      <c r="C8" s="191" t="s">
        <v>5</v>
      </c>
      <c r="D8" s="193" t="s">
        <v>6</v>
      </c>
      <c r="E8" s="194"/>
      <c r="F8" s="177" t="s">
        <v>7</v>
      </c>
      <c r="G8" s="177" t="s">
        <v>8</v>
      </c>
      <c r="H8" s="203" t="s">
        <v>9</v>
      </c>
      <c r="I8" s="203" t="s">
        <v>10</v>
      </c>
      <c r="J8" s="203" t="s">
        <v>11</v>
      </c>
      <c r="K8" s="203" t="s">
        <v>12</v>
      </c>
      <c r="L8" s="184" t="s">
        <v>13</v>
      </c>
      <c r="M8" s="184" t="s">
        <v>14</v>
      </c>
      <c r="N8" s="184" t="s">
        <v>15</v>
      </c>
      <c r="O8" s="185" t="s">
        <v>16</v>
      </c>
      <c r="P8" s="184" t="s">
        <v>17</v>
      </c>
      <c r="Q8" s="177" t="s">
        <v>18</v>
      </c>
      <c r="R8" s="184" t="s">
        <v>19</v>
      </c>
      <c r="S8" s="177" t="s">
        <v>20</v>
      </c>
      <c r="T8" s="177" t="s">
        <v>21</v>
      </c>
      <c r="U8" s="177" t="s">
        <v>22</v>
      </c>
      <c r="X8" s="49"/>
      <c r="Y8" s="175"/>
      <c r="Z8" s="175"/>
      <c r="AA8" s="175"/>
      <c r="AB8" s="52" t="s">
        <v>23</v>
      </c>
      <c r="AC8" s="52" t="s">
        <v>24</v>
      </c>
      <c r="AD8" s="52" t="s">
        <v>25</v>
      </c>
      <c r="AE8" s="52" t="s">
        <v>26</v>
      </c>
      <c r="AF8" s="52" t="s">
        <v>27</v>
      </c>
      <c r="AG8" s="52" t="s">
        <v>26</v>
      </c>
      <c r="AH8" s="52" t="s">
        <v>27</v>
      </c>
      <c r="AI8" s="52" t="s">
        <v>26</v>
      </c>
      <c r="AJ8" s="52" t="s">
        <v>27</v>
      </c>
      <c r="AK8" s="52" t="s">
        <v>26</v>
      </c>
      <c r="AL8" s="52" t="s">
        <v>27</v>
      </c>
      <c r="AM8" s="53" t="s">
        <v>26</v>
      </c>
    </row>
    <row r="9" spans="2:39" ht="44.25" customHeight="1">
      <c r="B9" s="178"/>
      <c r="C9" s="192"/>
      <c r="D9" s="195"/>
      <c r="E9" s="196"/>
      <c r="F9" s="178"/>
      <c r="G9" s="178"/>
      <c r="H9" s="203"/>
      <c r="I9" s="203"/>
      <c r="J9" s="203"/>
      <c r="K9" s="203"/>
      <c r="L9" s="184"/>
      <c r="M9" s="184"/>
      <c r="N9" s="184"/>
      <c r="O9" s="185"/>
      <c r="P9" s="184"/>
      <c r="Q9" s="179"/>
      <c r="R9" s="184"/>
      <c r="S9" s="178"/>
      <c r="T9" s="179"/>
      <c r="U9" s="179"/>
      <c r="W9" s="12"/>
      <c r="X9" s="49"/>
      <c r="Y9" s="54" t="str">
        <f>+D5</f>
        <v>Kinh tế Vĩ mô</v>
      </c>
      <c r="Z9" s="55" t="str">
        <f>+K5</f>
        <v>Nhóm: BSA1310 (01-06)</v>
      </c>
      <c r="AA9" s="56">
        <f>+$AJ$9+$AL$9+$AH$9</f>
        <v>1</v>
      </c>
      <c r="AB9" s="50">
        <f>COUNTIF($T$10:$T$66,"Khiển trách")</f>
        <v>0</v>
      </c>
      <c r="AC9" s="50">
        <f>COUNTIF($T$10:$T$66,"Cảnh cáo")</f>
        <v>0</v>
      </c>
      <c r="AD9" s="50">
        <f>COUNTIF($T$10:$T$66,"Đình chỉ thi")</f>
        <v>0</v>
      </c>
      <c r="AE9" s="57">
        <f>+($AB$9+$AC$9+$AD$9)/$AA$9*100%</f>
        <v>0</v>
      </c>
      <c r="AF9" s="50">
        <f>SUM(COUNTIF($T$10:$T$64,"Vắng"),COUNTIF($T$10:$T$64,"Vắng có phép"))</f>
        <v>1</v>
      </c>
      <c r="AG9" s="58">
        <f>+$AF$9/$AA$9</f>
        <v>1</v>
      </c>
      <c r="AH9" s="59">
        <f>COUNTIF($X$10:$X$64,"Thi lại")</f>
        <v>0</v>
      </c>
      <c r="AI9" s="58">
        <f>+$AH$9/$AA$9</f>
        <v>0</v>
      </c>
      <c r="AJ9" s="59">
        <f>COUNTIF($X$10:$X$65,"Học lại")</f>
        <v>1</v>
      </c>
      <c r="AK9" s="58">
        <f>+$AJ$9/$AA$9</f>
        <v>1</v>
      </c>
      <c r="AL9" s="50">
        <f>COUNTIF($X$12:$X$65,"Đạt")</f>
        <v>0</v>
      </c>
      <c r="AM9" s="57">
        <f>+$AL$9/$AA$9</f>
        <v>0</v>
      </c>
    </row>
    <row r="10" spans="2:39" ht="14.25" customHeight="1">
      <c r="B10" s="180" t="s">
        <v>28</v>
      </c>
      <c r="C10" s="181"/>
      <c r="D10" s="181"/>
      <c r="E10" s="181"/>
      <c r="F10" s="181"/>
      <c r="G10" s="182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46">
        <f>100-(H10+I10+J10+K10)</f>
        <v>60</v>
      </c>
      <c r="Q10" s="178"/>
      <c r="R10" s="18"/>
      <c r="S10" s="18"/>
      <c r="T10" s="178"/>
      <c r="U10" s="178"/>
      <c r="X10" s="49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</row>
    <row r="11" spans="2:39" s="90" customFormat="1" ht="24.95" customHeight="1">
      <c r="B11" s="80">
        <v>1</v>
      </c>
      <c r="C11" s="91" t="s">
        <v>52</v>
      </c>
      <c r="D11" s="92" t="s">
        <v>53</v>
      </c>
      <c r="E11" s="93" t="s">
        <v>54</v>
      </c>
      <c r="F11" s="94" t="s">
        <v>55</v>
      </c>
      <c r="G11" s="95" t="s">
        <v>51</v>
      </c>
      <c r="H11" s="122">
        <v>10</v>
      </c>
      <c r="I11" s="122">
        <v>8</v>
      </c>
      <c r="J11" s="122" t="s">
        <v>29</v>
      </c>
      <c r="K11" s="123">
        <v>7</v>
      </c>
      <c r="L11" s="81"/>
      <c r="M11" s="81"/>
      <c r="N11" s="81"/>
      <c r="O11" s="82"/>
      <c r="P11" s="83">
        <v>0</v>
      </c>
      <c r="Q11" s="84">
        <f>ROUND(SUMPRODUCT(H11:P11,$H$10:$P$10)/100,1)</f>
        <v>3.2</v>
      </c>
      <c r="R11" s="85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96" t="str">
        <f>IF($Q11&lt;4,"Kém",IF(AND($Q11&gt;=4,$Q11&lt;=5.4),"Trung bình yếu",IF(AND($Q11&gt;=5.5,$Q11&lt;=6.9),"Trung bình",IF(AND($Q11&gt;=7,$Q11&lt;=8.4),"Khá",IF(AND($Q11&gt;=8.5,$Q11&lt;=10),"Giỏi","")))))</f>
        <v>Kém</v>
      </c>
      <c r="T11" s="85" t="s">
        <v>89</v>
      </c>
      <c r="U11" s="97"/>
      <c r="V11" s="98">
        <v>5</v>
      </c>
      <c r="W11" s="99"/>
      <c r="X11" s="100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</row>
    <row r="12" spans="2:39" s="102" customFormat="1" ht="24.95" hidden="1" customHeight="1">
      <c r="B12" s="19"/>
      <c r="C12" s="103"/>
      <c r="D12" s="104"/>
      <c r="E12" s="105"/>
      <c r="F12" s="106"/>
      <c r="G12" s="106"/>
      <c r="H12" s="20"/>
      <c r="I12" s="20"/>
      <c r="J12" s="20"/>
      <c r="K12" s="20"/>
      <c r="L12" s="21"/>
      <c r="M12" s="21"/>
      <c r="N12" s="21"/>
      <c r="O12" s="61"/>
      <c r="P12" s="86"/>
      <c r="Q12" s="23"/>
      <c r="R12" s="24"/>
      <c r="S12" s="24"/>
      <c r="T12" s="24"/>
      <c r="U12" s="107"/>
      <c r="V12" s="108"/>
      <c r="W12" s="109"/>
      <c r="X12" s="11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</row>
    <row r="13" spans="2:39" s="102" customFormat="1" ht="24.95" hidden="1" customHeight="1">
      <c r="B13" s="19"/>
      <c r="C13" s="103"/>
      <c r="D13" s="104"/>
      <c r="E13" s="105"/>
      <c r="F13" s="106"/>
      <c r="G13" s="106"/>
      <c r="H13" s="20"/>
      <c r="I13" s="20"/>
      <c r="J13" s="20"/>
      <c r="K13" s="21"/>
      <c r="L13" s="21"/>
      <c r="M13" s="21"/>
      <c r="N13" s="21"/>
      <c r="O13" s="61"/>
      <c r="P13" s="22"/>
      <c r="Q13" s="23"/>
      <c r="R13" s="24"/>
      <c r="S13" s="111"/>
      <c r="T13" s="24"/>
      <c r="U13" s="112"/>
      <c r="V13" s="108"/>
      <c r="W13" s="109"/>
      <c r="X13" s="110"/>
      <c r="Y13" s="60"/>
      <c r="Z13" s="60"/>
      <c r="AA13" s="60"/>
      <c r="AB13" s="52"/>
      <c r="AC13" s="52"/>
      <c r="AD13" s="52"/>
      <c r="AE13" s="52"/>
      <c r="AF13" s="51"/>
      <c r="AG13" s="52"/>
      <c r="AH13" s="52"/>
      <c r="AI13" s="52"/>
      <c r="AJ13" s="52"/>
      <c r="AK13" s="52"/>
      <c r="AL13" s="52"/>
      <c r="AM13" s="51"/>
    </row>
    <row r="14" spans="2:39" s="102" customFormat="1" ht="24.95" customHeight="1">
      <c r="B14" s="87"/>
      <c r="C14" s="113"/>
      <c r="D14" s="114"/>
      <c r="E14" s="115"/>
      <c r="F14" s="116"/>
      <c r="G14" s="116"/>
      <c r="H14" s="65"/>
      <c r="I14" s="65"/>
      <c r="J14" s="65"/>
      <c r="K14" s="66"/>
      <c r="L14" s="88"/>
      <c r="M14" s="88"/>
      <c r="N14" s="88"/>
      <c r="O14" s="89"/>
      <c r="P14" s="67"/>
      <c r="Q14" s="68"/>
      <c r="R14" s="69"/>
      <c r="S14" s="117"/>
      <c r="T14" s="69"/>
      <c r="U14" s="112"/>
      <c r="V14" s="108"/>
      <c r="W14" s="109"/>
      <c r="X14" s="110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</row>
    <row r="15" spans="2:39" s="102" customFormat="1" ht="24.95" customHeight="1">
      <c r="B15" s="159"/>
      <c r="C15" s="160"/>
      <c r="D15" s="160"/>
      <c r="E15" s="160"/>
      <c r="F15" s="161"/>
      <c r="G15" s="161"/>
      <c r="H15" s="162"/>
      <c r="I15" s="162"/>
      <c r="J15" s="162"/>
      <c r="K15" s="163"/>
      <c r="L15" s="164"/>
      <c r="M15" s="164"/>
      <c r="N15" s="164"/>
      <c r="O15" s="35"/>
      <c r="P15" s="165"/>
      <c r="Q15" s="166"/>
      <c r="R15" s="34"/>
      <c r="S15" s="167"/>
      <c r="T15" s="34"/>
      <c r="U15" s="168"/>
      <c r="V15" s="108"/>
      <c r="W15" s="109"/>
      <c r="X15" s="110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</row>
    <row r="16" spans="2:39" ht="24.75" customHeight="1">
      <c r="B16" s="62"/>
      <c r="C16" s="62"/>
      <c r="D16" s="63"/>
      <c r="E16" s="64"/>
      <c r="F16" s="3"/>
      <c r="G16" s="3"/>
      <c r="H16" s="3"/>
      <c r="I16" s="3"/>
      <c r="J16" s="157"/>
      <c r="K16" s="157"/>
      <c r="L16" s="157"/>
      <c r="M16" s="157"/>
      <c r="N16" s="157"/>
      <c r="O16" s="157"/>
      <c r="P16" s="169" t="s">
        <v>93</v>
      </c>
      <c r="Q16" s="169"/>
      <c r="R16" s="169"/>
      <c r="S16" s="169"/>
      <c r="T16" s="169"/>
      <c r="U16" s="169"/>
      <c r="V16" s="157"/>
    </row>
    <row r="17" spans="1:39">
      <c r="A17" s="39"/>
      <c r="B17" s="170" t="s">
        <v>91</v>
      </c>
      <c r="C17" s="170"/>
      <c r="D17" s="170"/>
      <c r="E17" s="170"/>
      <c r="F17" s="170"/>
      <c r="G17" s="170"/>
      <c r="H17" s="170"/>
      <c r="I17" s="40"/>
      <c r="J17" s="176" t="s">
        <v>36</v>
      </c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</row>
    <row r="18" spans="1:39" ht="4.5" customHeight="1">
      <c r="A18" s="2"/>
      <c r="B18" s="25"/>
      <c r="C18" s="41"/>
      <c r="D18" s="41"/>
      <c r="E18" s="42"/>
      <c r="F18" s="42"/>
      <c r="G18" s="42"/>
      <c r="H18" s="43"/>
      <c r="I18" s="44"/>
      <c r="J18" s="44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39" s="2" customFormat="1">
      <c r="B19" s="170" t="s">
        <v>37</v>
      </c>
      <c r="C19" s="170"/>
      <c r="D19" s="171" t="s">
        <v>38</v>
      </c>
      <c r="E19" s="171"/>
      <c r="F19" s="171"/>
      <c r="G19" s="171"/>
      <c r="H19" s="171"/>
      <c r="I19" s="44"/>
      <c r="J19" s="44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"/>
      <c r="V19" s="30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</row>
    <row r="20" spans="1:39" s="2" customFormat="1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</row>
    <row r="21" spans="1:39" s="2" customFormat="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</row>
    <row r="22" spans="1:39" s="2" customFormat="1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</row>
    <row r="23" spans="1:39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</row>
    <row r="25" spans="1:39" s="2" customFormat="1" ht="18" customHeight="1">
      <c r="A25" s="1"/>
      <c r="B25" s="172" t="s">
        <v>92</v>
      </c>
      <c r="C25" s="172"/>
      <c r="D25" s="172" t="s">
        <v>70</v>
      </c>
      <c r="E25" s="172"/>
      <c r="F25" s="172"/>
      <c r="G25" s="172"/>
      <c r="H25" s="172"/>
      <c r="I25" s="172"/>
      <c r="J25" s="172" t="s">
        <v>39</v>
      </c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</row>
    <row r="26" spans="1:39" s="2" customFormat="1" ht="21.75" hidden="1" customHeight="1">
      <c r="A26" s="1"/>
      <c r="B26" s="170" t="s">
        <v>40</v>
      </c>
      <c r="C26" s="170"/>
      <c r="D26" s="170"/>
      <c r="E26" s="170"/>
      <c r="F26" s="170"/>
      <c r="G26" s="170"/>
      <c r="H26" s="170"/>
      <c r="I26" s="40"/>
      <c r="J26" s="176" t="s">
        <v>36</v>
      </c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3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</row>
    <row r="27" spans="1:39" s="2" customFormat="1" hidden="1">
      <c r="A27" s="1"/>
      <c r="B27" s="25"/>
      <c r="C27" s="41"/>
      <c r="D27" s="41"/>
      <c r="E27" s="42"/>
      <c r="F27" s="42"/>
      <c r="G27" s="42"/>
      <c r="H27" s="43"/>
      <c r="I27" s="44"/>
      <c r="J27" s="44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1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</row>
    <row r="28" spans="1:39" s="2" customFormat="1" hidden="1">
      <c r="A28" s="1"/>
      <c r="B28" s="170" t="s">
        <v>37</v>
      </c>
      <c r="C28" s="170"/>
      <c r="D28" s="171" t="s">
        <v>38</v>
      </c>
      <c r="E28" s="171"/>
      <c r="F28" s="171"/>
      <c r="G28" s="171"/>
      <c r="H28" s="171"/>
      <c r="I28" s="44"/>
      <c r="J28" s="44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1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</row>
    <row r="29" spans="1:39" s="2" customFormat="1" hidden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1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</row>
    <row r="30" spans="1:39" hidden="1"/>
    <row r="31" spans="1:39" hidden="1"/>
    <row r="32" spans="1:39" hidden="1"/>
    <row r="33" spans="2:21" hidden="1">
      <c r="B33" s="207"/>
      <c r="C33" s="207"/>
      <c r="D33" s="207"/>
      <c r="E33" s="207"/>
      <c r="F33" s="207"/>
      <c r="G33" s="207"/>
      <c r="H33" s="207"/>
      <c r="I33" s="207"/>
      <c r="J33" s="207" t="s">
        <v>39</v>
      </c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</row>
  </sheetData>
  <sheetProtection formatCells="0" formatColumns="0" formatRows="0" insertColumns="0" insertRows="0" insertHyperlinks="0" deleteColumns="0" deleteRows="0" sort="0" autoFilter="0" pivotTables="0"/>
  <autoFilter ref="A9:AM14">
    <filterColumn colId="3" showButton="0"/>
  </autoFilter>
  <sortState ref="B10:T18">
    <sortCondition ref="B10:B18"/>
  </sortState>
  <mergeCells count="54">
    <mergeCell ref="B33:C33"/>
    <mergeCell ref="D33:I33"/>
    <mergeCell ref="J33:U33"/>
    <mergeCell ref="B26:H26"/>
    <mergeCell ref="J26:U26"/>
    <mergeCell ref="B28:C28"/>
    <mergeCell ref="D28:H28"/>
    <mergeCell ref="AL5:AM7"/>
    <mergeCell ref="B6:C6"/>
    <mergeCell ref="B8:B9"/>
    <mergeCell ref="C8:C9"/>
    <mergeCell ref="D8:E9"/>
    <mergeCell ref="F8:F9"/>
    <mergeCell ref="G8:G9"/>
    <mergeCell ref="Y5:Y8"/>
    <mergeCell ref="Z5:Z8"/>
    <mergeCell ref="AA5:AA8"/>
    <mergeCell ref="AB5:AE7"/>
    <mergeCell ref="AF5:AG7"/>
    <mergeCell ref="AH5:AI7"/>
    <mergeCell ref="J8:J9"/>
    <mergeCell ref="AJ5:AK7"/>
    <mergeCell ref="S8:S9"/>
    <mergeCell ref="E6:K6"/>
    <mergeCell ref="H1:T1"/>
    <mergeCell ref="D5:G5"/>
    <mergeCell ref="K5:U5"/>
    <mergeCell ref="M6:U6"/>
    <mergeCell ref="B2:G2"/>
    <mergeCell ref="H2:U2"/>
    <mergeCell ref="B3:G3"/>
    <mergeCell ref="H3:U3"/>
    <mergeCell ref="B5:C5"/>
    <mergeCell ref="P16:U16"/>
    <mergeCell ref="B17:H17"/>
    <mergeCell ref="J17:V17"/>
    <mergeCell ref="H8:H9"/>
    <mergeCell ref="I8:I9"/>
    <mergeCell ref="K8:K9"/>
    <mergeCell ref="L8:L9"/>
    <mergeCell ref="M8:M9"/>
    <mergeCell ref="T8:T10"/>
    <mergeCell ref="U8:U10"/>
    <mergeCell ref="B10:G10"/>
    <mergeCell ref="N8:N9"/>
    <mergeCell ref="O8:O9"/>
    <mergeCell ref="P8:P9"/>
    <mergeCell ref="Q8:Q10"/>
    <mergeCell ref="R8:R9"/>
    <mergeCell ref="B19:C19"/>
    <mergeCell ref="D19:H19"/>
    <mergeCell ref="B25:C25"/>
    <mergeCell ref="D25:I25"/>
    <mergeCell ref="J25:V25"/>
  </mergeCells>
  <conditionalFormatting sqref="H11:N15 P11:P15">
    <cfRule type="cellIs" dxfId="38" priority="16" operator="greaterThan">
      <formula>10</formula>
    </cfRule>
  </conditionalFormatting>
  <conditionalFormatting sqref="O25:O1048576 O6:O22 O2:O4">
    <cfRule type="duplicateValues" dxfId="37" priority="15"/>
  </conditionalFormatting>
  <conditionalFormatting sqref="C1:C1048576">
    <cfRule type="duplicateValues" dxfId="36" priority="14"/>
  </conditionalFormatting>
  <conditionalFormatting sqref="H11:K15">
    <cfRule type="cellIs" dxfId="35" priority="11" stopIfTrue="1" operator="greaterThan">
      <formula>10</formula>
    </cfRule>
    <cfRule type="cellIs" dxfId="34" priority="12" stopIfTrue="1" operator="greaterThan">
      <formula>10</formula>
    </cfRule>
    <cfRule type="cellIs" dxfId="33" priority="13" stopIfTrue="1" operator="greaterThan">
      <formula>10</formula>
    </cfRule>
  </conditionalFormatting>
  <conditionalFormatting sqref="O11">
    <cfRule type="duplicateValues" dxfId="32" priority="8"/>
  </conditionalFormatting>
  <conditionalFormatting sqref="C11">
    <cfRule type="duplicateValues" dxfId="31" priority="7"/>
  </conditionalFormatting>
  <conditionalFormatting sqref="C12:C15">
    <cfRule type="duplicateValues" dxfId="30" priority="32" stopIfTrue="1"/>
  </conditionalFormatting>
  <conditionalFormatting sqref="O16:O25">
    <cfRule type="duplicateValues" dxfId="29" priority="2"/>
  </conditionalFormatting>
  <conditionalFormatting sqref="C16:C25">
    <cfRule type="duplicateValues" dxfId="28" priority="1"/>
  </conditionalFormatting>
  <dataValidations count="1">
    <dataValidation allowBlank="1" showInputMessage="1" showErrorMessage="1" errorTitle="Không xóa dữ liệu" error="Không xóa dữ liệu" prompt="Không xóa dữ liệu" sqref="X11:X15 Y3:AM9"/>
  </dataValidations>
  <pageMargins left="0.25" right="0.25" top="0.23622047244094499" bottom="0.35433070866141703" header="0.15748031496063" footer="0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AM45"/>
  <sheetViews>
    <sheetView workbookViewId="0">
      <pane ySplit="4" topLeftCell="A11" activePane="bottomLeft" state="frozen"/>
      <selection activeCell="L24" sqref="L24"/>
      <selection pane="bottomLeft" activeCell="H1" sqref="H1:T1"/>
    </sheetView>
  </sheetViews>
  <sheetFormatPr defaultColWidth="9" defaultRowHeight="15.75"/>
  <cols>
    <col min="1" max="1" width="0.625" style="1" customWidth="1"/>
    <col min="2" max="2" width="4" style="1" customWidth="1"/>
    <col min="3" max="3" width="8.625" style="1" customWidth="1"/>
    <col min="4" max="4" width="11.75" style="1" customWidth="1"/>
    <col min="5" max="5" width="7.25" style="1" customWidth="1"/>
    <col min="6" max="6" width="7.625" style="1" customWidth="1"/>
    <col min="7" max="7" width="8.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4.25" style="1" hidden="1" customWidth="1"/>
    <col min="14" max="14" width="12.625" style="1" hidden="1" customWidth="1"/>
    <col min="15" max="15" width="8.625" style="1" hidden="1" customWidth="1"/>
    <col min="16" max="16" width="4.25" style="1" customWidth="1"/>
    <col min="17" max="18" width="6.5" style="1" customWidth="1"/>
    <col min="19" max="19" width="11.875" style="1" hidden="1" customWidth="1"/>
    <col min="20" max="20" width="12.5" style="1" customWidth="1"/>
    <col min="21" max="21" width="2.875" style="1" hidden="1" customWidth="1"/>
    <col min="22" max="22" width="6.5" style="1" customWidth="1"/>
    <col min="23" max="23" width="6.5" style="2" customWidth="1"/>
    <col min="24" max="24" width="9" style="48"/>
    <col min="25" max="25" width="9.125" style="48" bestFit="1" customWidth="1"/>
    <col min="26" max="26" width="9" style="48"/>
    <col min="27" max="27" width="10.375" style="48" bestFit="1" customWidth="1"/>
    <col min="28" max="28" width="9.125" style="48" bestFit="1" customWidth="1"/>
    <col min="29" max="39" width="9" style="48"/>
    <col min="40" max="16384" width="9" style="1"/>
  </cols>
  <sheetData>
    <row r="1" spans="1:39" ht="18.75">
      <c r="H1" s="198" t="s">
        <v>73</v>
      </c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</row>
    <row r="2" spans="1:39" ht="27.75" customHeight="1">
      <c r="B2" s="199" t="s">
        <v>0</v>
      </c>
      <c r="C2" s="199"/>
      <c r="D2" s="199"/>
      <c r="E2" s="199"/>
      <c r="F2" s="199"/>
      <c r="G2" s="199"/>
      <c r="H2" s="209" t="s">
        <v>90</v>
      </c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3"/>
    </row>
    <row r="3" spans="1:39" ht="25.5" customHeight="1">
      <c r="B3" s="201" t="s">
        <v>1</v>
      </c>
      <c r="C3" s="201"/>
      <c r="D3" s="201"/>
      <c r="E3" s="201"/>
      <c r="F3" s="201"/>
      <c r="G3" s="201"/>
      <c r="H3" s="209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4"/>
      <c r="W3" s="5"/>
      <c r="AE3" s="49"/>
      <c r="AF3" s="50"/>
      <c r="AG3" s="49"/>
      <c r="AH3" s="49"/>
      <c r="AI3" s="49"/>
      <c r="AJ3" s="50"/>
      <c r="AK3" s="49"/>
    </row>
    <row r="4" spans="1:39" ht="4.5" customHeight="1">
      <c r="B4" s="6"/>
      <c r="C4" s="6"/>
      <c r="D4" s="6"/>
      <c r="E4" s="6"/>
      <c r="F4" s="6"/>
      <c r="G4" s="7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4"/>
      <c r="W4" s="5"/>
      <c r="AF4" s="51"/>
      <c r="AJ4" s="51"/>
    </row>
    <row r="5" spans="1:39" ht="23.25" customHeight="1">
      <c r="B5" s="188" t="s">
        <v>2</v>
      </c>
      <c r="C5" s="188"/>
      <c r="D5" s="189" t="s">
        <v>61</v>
      </c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211" t="s">
        <v>62</v>
      </c>
      <c r="Q5" s="211"/>
      <c r="R5" s="211"/>
      <c r="S5" s="211"/>
      <c r="T5" s="211"/>
      <c r="U5" s="211"/>
      <c r="X5" s="49"/>
      <c r="Y5" s="175" t="s">
        <v>47</v>
      </c>
      <c r="Z5" s="175" t="s">
        <v>8</v>
      </c>
      <c r="AA5" s="175" t="s">
        <v>46</v>
      </c>
      <c r="AB5" s="175" t="s">
        <v>45</v>
      </c>
      <c r="AC5" s="175"/>
      <c r="AD5" s="175"/>
      <c r="AE5" s="175"/>
      <c r="AF5" s="175" t="s">
        <v>44</v>
      </c>
      <c r="AG5" s="175"/>
      <c r="AH5" s="175" t="s">
        <v>42</v>
      </c>
      <c r="AI5" s="175"/>
      <c r="AJ5" s="175" t="s">
        <v>43</v>
      </c>
      <c r="AK5" s="175"/>
      <c r="AL5" s="175" t="s">
        <v>41</v>
      </c>
      <c r="AM5" s="175"/>
    </row>
    <row r="6" spans="1:39" ht="17.25" customHeight="1">
      <c r="B6" s="186" t="s">
        <v>3</v>
      </c>
      <c r="C6" s="186"/>
      <c r="D6" s="9">
        <v>3</v>
      </c>
      <c r="G6" s="187" t="s">
        <v>71</v>
      </c>
      <c r="H6" s="187"/>
      <c r="I6" s="187"/>
      <c r="J6" s="187"/>
      <c r="K6" s="187"/>
      <c r="L6" s="187"/>
      <c r="M6" s="187"/>
      <c r="N6" s="187"/>
      <c r="O6" s="187"/>
      <c r="P6" s="187" t="s">
        <v>72</v>
      </c>
      <c r="Q6" s="187"/>
      <c r="R6" s="187"/>
      <c r="S6" s="187"/>
      <c r="T6" s="187"/>
      <c r="U6" s="187"/>
      <c r="X6" s="49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</row>
    <row r="7" spans="1:39" ht="5.25" customHeight="1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P7" s="45"/>
      <c r="Q7" s="3"/>
      <c r="R7" s="3"/>
      <c r="S7" s="3"/>
      <c r="T7" s="3"/>
      <c r="U7" s="3"/>
      <c r="X7" s="49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</row>
    <row r="8" spans="1:39" ht="44.25" customHeight="1">
      <c r="B8" s="177" t="s">
        <v>4</v>
      </c>
      <c r="C8" s="191" t="s">
        <v>5</v>
      </c>
      <c r="D8" s="193" t="s">
        <v>6</v>
      </c>
      <c r="E8" s="194"/>
      <c r="F8" s="177" t="s">
        <v>7</v>
      </c>
      <c r="G8" s="177" t="s">
        <v>8</v>
      </c>
      <c r="H8" s="203" t="s">
        <v>9</v>
      </c>
      <c r="I8" s="203" t="s">
        <v>10</v>
      </c>
      <c r="J8" s="203" t="s">
        <v>11</v>
      </c>
      <c r="K8" s="203" t="s">
        <v>12</v>
      </c>
      <c r="L8" s="184" t="s">
        <v>13</v>
      </c>
      <c r="M8" s="184" t="s">
        <v>14</v>
      </c>
      <c r="N8" s="184" t="s">
        <v>15</v>
      </c>
      <c r="O8" s="185" t="s">
        <v>16</v>
      </c>
      <c r="P8" s="184" t="s">
        <v>17</v>
      </c>
      <c r="Q8" s="177" t="s">
        <v>18</v>
      </c>
      <c r="R8" s="184" t="s">
        <v>19</v>
      </c>
      <c r="S8" s="177" t="s">
        <v>20</v>
      </c>
      <c r="T8" s="177" t="s">
        <v>21</v>
      </c>
      <c r="U8" s="177" t="s">
        <v>22</v>
      </c>
      <c r="X8" s="49"/>
      <c r="Y8" s="175"/>
      <c r="Z8" s="175"/>
      <c r="AA8" s="175"/>
      <c r="AB8" s="52" t="s">
        <v>23</v>
      </c>
      <c r="AC8" s="52" t="s">
        <v>24</v>
      </c>
      <c r="AD8" s="52" t="s">
        <v>25</v>
      </c>
      <c r="AE8" s="52" t="s">
        <v>26</v>
      </c>
      <c r="AF8" s="52" t="s">
        <v>27</v>
      </c>
      <c r="AG8" s="52" t="s">
        <v>26</v>
      </c>
      <c r="AH8" s="52" t="s">
        <v>27</v>
      </c>
      <c r="AI8" s="52" t="s">
        <v>26</v>
      </c>
      <c r="AJ8" s="52" t="s">
        <v>27</v>
      </c>
      <c r="AK8" s="52" t="s">
        <v>26</v>
      </c>
      <c r="AL8" s="52" t="s">
        <v>27</v>
      </c>
      <c r="AM8" s="53" t="s">
        <v>26</v>
      </c>
    </row>
    <row r="9" spans="1:39" ht="44.25" customHeight="1">
      <c r="B9" s="178"/>
      <c r="C9" s="192"/>
      <c r="D9" s="195"/>
      <c r="E9" s="196"/>
      <c r="F9" s="178"/>
      <c r="G9" s="178"/>
      <c r="H9" s="203"/>
      <c r="I9" s="203"/>
      <c r="J9" s="203"/>
      <c r="K9" s="203"/>
      <c r="L9" s="184"/>
      <c r="M9" s="184"/>
      <c r="N9" s="184"/>
      <c r="O9" s="185"/>
      <c r="P9" s="184"/>
      <c r="Q9" s="179"/>
      <c r="R9" s="184"/>
      <c r="S9" s="178"/>
      <c r="T9" s="179"/>
      <c r="U9" s="179"/>
      <c r="W9" s="12"/>
      <c r="X9" s="49"/>
      <c r="Y9" s="54" t="str">
        <f>+D5</f>
        <v>Toán kinh tế</v>
      </c>
      <c r="Z9" s="55" t="str">
        <f>+P5</f>
        <v xml:space="preserve">Nhóm: </v>
      </c>
      <c r="AA9" s="56">
        <f>+$AJ$9+$AL$9+$AH$9</f>
        <v>1</v>
      </c>
      <c r="AB9" s="50">
        <f>COUNTIF($T$10:$T$72,"Khiển trách")</f>
        <v>0</v>
      </c>
      <c r="AC9" s="50">
        <f>COUNTIF($T$10:$T$72,"Cảnh cáo")</f>
        <v>0</v>
      </c>
      <c r="AD9" s="50">
        <f>COUNTIF($T$10:$T$72,"Đình chỉ thi")</f>
        <v>0</v>
      </c>
      <c r="AE9" s="57">
        <f>+($AB$9+$AC$9+$AD$9)/$AA$9*100%</f>
        <v>0</v>
      </c>
      <c r="AF9" s="50">
        <f>SUM(COUNTIF($T$10:$T$70,"Vắng"),COUNTIF($T$10:$T$70,"Vắng có phép"))</f>
        <v>1</v>
      </c>
      <c r="AG9" s="58">
        <f>+$AF$9/$AA$9</f>
        <v>1</v>
      </c>
      <c r="AH9" s="59">
        <f>COUNTIF($X$10:$X$70,"Thi lại")</f>
        <v>1</v>
      </c>
      <c r="AI9" s="58">
        <f>+$AH$9/$AA$9</f>
        <v>1</v>
      </c>
      <c r="AJ9" s="59">
        <f>COUNTIF($X$10:$X$71,"Học lại")</f>
        <v>0</v>
      </c>
      <c r="AK9" s="58">
        <f>+$AJ$9/$AA$9</f>
        <v>0</v>
      </c>
      <c r="AL9" s="50">
        <f>COUNTIF($X$12:$X$71,"Đạt")</f>
        <v>0</v>
      </c>
      <c r="AM9" s="57">
        <f>+$AL$9/$AA$9</f>
        <v>0</v>
      </c>
    </row>
    <row r="10" spans="1:39" ht="14.25" customHeight="1">
      <c r="B10" s="180" t="s">
        <v>28</v>
      </c>
      <c r="C10" s="181"/>
      <c r="D10" s="181"/>
      <c r="E10" s="181"/>
      <c r="F10" s="181"/>
      <c r="G10" s="182"/>
      <c r="H10" s="13">
        <v>10</v>
      </c>
      <c r="I10" s="13">
        <v>10</v>
      </c>
      <c r="J10" s="14"/>
      <c r="K10" s="13">
        <v>20</v>
      </c>
      <c r="L10" s="15"/>
      <c r="M10" s="16"/>
      <c r="N10" s="16"/>
      <c r="O10" s="17"/>
      <c r="P10" s="46">
        <f>100-(H10+I10+J10+K10)</f>
        <v>60</v>
      </c>
      <c r="Q10" s="178"/>
      <c r="R10" s="18"/>
      <c r="S10" s="18"/>
      <c r="T10" s="178"/>
      <c r="U10" s="178"/>
      <c r="X10" s="49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</row>
    <row r="11" spans="1:39" s="73" customFormat="1" ht="40.5" customHeight="1">
      <c r="B11" s="75">
        <v>1</v>
      </c>
      <c r="C11" s="128" t="s">
        <v>63</v>
      </c>
      <c r="D11" s="129" t="s">
        <v>64</v>
      </c>
      <c r="E11" s="130" t="s">
        <v>65</v>
      </c>
      <c r="F11" s="131" t="s">
        <v>66</v>
      </c>
      <c r="G11" s="131" t="s">
        <v>67</v>
      </c>
      <c r="H11" s="125">
        <v>9</v>
      </c>
      <c r="I11" s="125">
        <v>7</v>
      </c>
      <c r="J11" s="125" t="s">
        <v>29</v>
      </c>
      <c r="K11" s="126">
        <v>7</v>
      </c>
      <c r="L11" s="79" t="str">
        <f>+IF(OR($H11=0,$I11=0,$J11=0,$K11=0),"Không đủ ĐKDT","")</f>
        <v/>
      </c>
      <c r="M11" s="127"/>
      <c r="N11" s="127" t="s">
        <v>89</v>
      </c>
      <c r="O11" s="76"/>
      <c r="P11" s="77">
        <v>0</v>
      </c>
      <c r="Q11" s="78">
        <f>ROUND(SUMPRODUCT(H11:P11,$H$10:$P$10)/100,0)</f>
        <v>3</v>
      </c>
      <c r="R11" s="79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132" t="str">
        <f>IF($Q11&lt;4,"Kém",IF(AND($Q11&gt;=4,$Q11&lt;=5.4),"Trung bình yếu",IF(AND($Q11&gt;=5.5,$Q11&lt;=6.9),"Trung bình",IF(AND($Q11&gt;=7,$Q11&lt;=8.4),"Khá",IF(AND($Q11&gt;=8.5,$Q11&lt;=10),"Giỏi","")))))</f>
        <v>Kém</v>
      </c>
      <c r="T11" s="79" t="s">
        <v>89</v>
      </c>
      <c r="U11" s="124"/>
      <c r="V11" s="70"/>
      <c r="W11" s="71"/>
      <c r="X11" s="72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</row>
    <row r="12" spans="1:39" ht="26.25" customHeight="1">
      <c r="A12" s="2"/>
      <c r="B12" s="25"/>
      <c r="C12" s="26"/>
      <c r="D12" s="26"/>
      <c r="E12" s="27"/>
      <c r="F12" s="27"/>
      <c r="G12" s="27"/>
      <c r="H12" s="28"/>
      <c r="I12" s="29"/>
      <c r="J12" s="29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"/>
    </row>
    <row r="13" spans="1:39" ht="16.5" hidden="1">
      <c r="A13" s="2"/>
      <c r="B13" s="183" t="s">
        <v>30</v>
      </c>
      <c r="C13" s="183"/>
      <c r="D13" s="26"/>
      <c r="E13" s="27"/>
      <c r="F13" s="27"/>
      <c r="G13" s="27"/>
      <c r="H13" s="28"/>
      <c r="I13" s="29"/>
      <c r="J13" s="29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"/>
    </row>
    <row r="14" spans="1:39" ht="16.5" hidden="1" customHeight="1">
      <c r="A14" s="2"/>
      <c r="B14" s="31" t="s">
        <v>31</v>
      </c>
      <c r="C14" s="31"/>
      <c r="D14" s="32">
        <f>+$AA$9</f>
        <v>1</v>
      </c>
      <c r="E14" s="33" t="s">
        <v>32</v>
      </c>
      <c r="F14" s="173" t="s">
        <v>33</v>
      </c>
      <c r="G14" s="173"/>
      <c r="H14" s="173"/>
      <c r="I14" s="173"/>
      <c r="J14" s="173"/>
      <c r="K14" s="173"/>
      <c r="L14" s="173"/>
      <c r="M14" s="173"/>
      <c r="N14" s="173"/>
      <c r="O14" s="173"/>
      <c r="P14" s="34">
        <f>$AA$9 -COUNTIF($T$10:$T$202,"Vắng") -COUNTIF($T$10:$T$202,"Vắng có phép") - COUNTIF($T$10:$T$202,"Đình chỉ thi") - COUNTIF($T$10:$T$202,"Không đủ ĐKDT")</f>
        <v>0</v>
      </c>
      <c r="Q14" s="34"/>
      <c r="R14" s="34"/>
      <c r="S14" s="35"/>
      <c r="T14" s="36" t="s">
        <v>32</v>
      </c>
      <c r="U14" s="35"/>
      <c r="V14" s="3"/>
    </row>
    <row r="15" spans="1:39" ht="16.5" hidden="1" customHeight="1">
      <c r="A15" s="2"/>
      <c r="B15" s="31" t="s">
        <v>34</v>
      </c>
      <c r="C15" s="31"/>
      <c r="D15" s="32">
        <f>+$AL$9</f>
        <v>0</v>
      </c>
      <c r="E15" s="33" t="s">
        <v>32</v>
      </c>
      <c r="F15" s="173" t="s">
        <v>35</v>
      </c>
      <c r="G15" s="173"/>
      <c r="H15" s="173"/>
      <c r="I15" s="173"/>
      <c r="J15" s="173"/>
      <c r="K15" s="173"/>
      <c r="L15" s="173"/>
      <c r="M15" s="173"/>
      <c r="N15" s="173"/>
      <c r="O15" s="173"/>
      <c r="P15" s="37">
        <f>COUNTIF($T$10:$T$78,"Vắng")</f>
        <v>1</v>
      </c>
      <c r="Q15" s="37"/>
      <c r="R15" s="37"/>
      <c r="S15" s="38"/>
      <c r="T15" s="36" t="s">
        <v>32</v>
      </c>
      <c r="U15" s="38"/>
      <c r="V15" s="3"/>
    </row>
    <row r="16" spans="1:39" ht="16.5" hidden="1" customHeight="1">
      <c r="A16" s="2"/>
      <c r="B16" s="31" t="s">
        <v>48</v>
      </c>
      <c r="C16" s="31"/>
      <c r="D16" s="47" t="e">
        <f>COUNTIF(#REF!,"Học lại")</f>
        <v>#REF!</v>
      </c>
      <c r="E16" s="33" t="s">
        <v>32</v>
      </c>
      <c r="F16" s="173" t="s">
        <v>49</v>
      </c>
      <c r="G16" s="173"/>
      <c r="H16" s="173"/>
      <c r="I16" s="173"/>
      <c r="J16" s="173"/>
      <c r="K16" s="173"/>
      <c r="L16" s="173"/>
      <c r="M16" s="173"/>
      <c r="N16" s="173"/>
      <c r="O16" s="173"/>
      <c r="P16" s="34">
        <f>COUNTIF($T$10:$T$78,"Vắng có phép")</f>
        <v>0</v>
      </c>
      <c r="Q16" s="34"/>
      <c r="R16" s="34"/>
      <c r="S16" s="35"/>
      <c r="T16" s="36" t="s">
        <v>32</v>
      </c>
      <c r="U16" s="35"/>
      <c r="V16" s="3"/>
    </row>
    <row r="17" spans="1:39" ht="3" hidden="1" customHeight="1">
      <c r="A17" s="2"/>
      <c r="B17" s="25"/>
      <c r="C17" s="26"/>
      <c r="D17" s="26"/>
      <c r="E17" s="27"/>
      <c r="F17" s="27"/>
      <c r="G17" s="27"/>
      <c r="H17" s="28"/>
      <c r="I17" s="29"/>
      <c r="J17" s="29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"/>
    </row>
    <row r="18" spans="1:39" hidden="1">
      <c r="B18" s="62" t="s">
        <v>50</v>
      </c>
      <c r="C18" s="62"/>
      <c r="D18" s="63" t="e">
        <f>COUNTIF(#REF!,"Thi lại")</f>
        <v>#REF!</v>
      </c>
      <c r="E18" s="64" t="s">
        <v>32</v>
      </c>
      <c r="F18" s="3"/>
      <c r="G18" s="3"/>
      <c r="H18" s="3"/>
      <c r="I18" s="3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3"/>
    </row>
    <row r="19" spans="1:39" ht="12" hidden="1" customHeight="1">
      <c r="B19" s="62"/>
      <c r="C19" s="62"/>
      <c r="D19" s="63"/>
      <c r="E19" s="64"/>
      <c r="F19" s="3"/>
      <c r="G19" s="3"/>
      <c r="H19" s="174" t="s">
        <v>68</v>
      </c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3"/>
    </row>
    <row r="20" spans="1:39" ht="24.75" customHeight="1">
      <c r="B20" s="62"/>
      <c r="C20" s="62"/>
      <c r="D20" s="63"/>
      <c r="E20" s="64"/>
      <c r="F20" s="3"/>
      <c r="G20" s="3"/>
      <c r="H20" s="3"/>
      <c r="I20" s="3"/>
      <c r="J20" s="157"/>
      <c r="K20" s="157"/>
      <c r="L20" s="157"/>
      <c r="M20" s="157"/>
      <c r="N20" s="157"/>
      <c r="O20" s="157"/>
      <c r="P20" s="169" t="s">
        <v>93</v>
      </c>
      <c r="Q20" s="169"/>
      <c r="R20" s="169"/>
      <c r="S20" s="169"/>
      <c r="T20" s="169"/>
      <c r="U20" s="169"/>
      <c r="V20" s="157"/>
    </row>
    <row r="21" spans="1:39">
      <c r="A21" s="39"/>
      <c r="B21" s="170" t="s">
        <v>91</v>
      </c>
      <c r="C21" s="170"/>
      <c r="D21" s="170"/>
      <c r="E21" s="170"/>
      <c r="F21" s="170"/>
      <c r="G21" s="170"/>
      <c r="H21" s="170"/>
      <c r="I21" s="40"/>
      <c r="J21" s="176" t="s">
        <v>36</v>
      </c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</row>
    <row r="22" spans="1:39" ht="4.5" customHeight="1">
      <c r="A22" s="2"/>
      <c r="B22" s="25"/>
      <c r="C22" s="41"/>
      <c r="D22" s="41"/>
      <c r="E22" s="42"/>
      <c r="F22" s="42"/>
      <c r="G22" s="42"/>
      <c r="H22" s="43"/>
      <c r="I22" s="44"/>
      <c r="J22" s="44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39" s="2" customFormat="1">
      <c r="B23" s="170" t="s">
        <v>37</v>
      </c>
      <c r="C23" s="170"/>
      <c r="D23" s="171" t="s">
        <v>38</v>
      </c>
      <c r="E23" s="171"/>
      <c r="F23" s="171"/>
      <c r="G23" s="171"/>
      <c r="H23" s="171"/>
      <c r="I23" s="44"/>
      <c r="J23" s="44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"/>
      <c r="V23" s="30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</row>
    <row r="24" spans="1:39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</row>
    <row r="29" spans="1:39" s="2" customFormat="1" ht="18" customHeight="1">
      <c r="A29" s="1"/>
      <c r="B29" s="172" t="s">
        <v>92</v>
      </c>
      <c r="C29" s="172"/>
      <c r="D29" s="172" t="s">
        <v>70</v>
      </c>
      <c r="E29" s="172"/>
      <c r="F29" s="172"/>
      <c r="G29" s="172"/>
      <c r="H29" s="172"/>
      <c r="I29" s="172"/>
      <c r="J29" s="172" t="s">
        <v>39</v>
      </c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</row>
    <row r="30" spans="1:39" s="2" customFormat="1" ht="4.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</row>
    <row r="31" spans="1:39" s="2" customFormat="1" ht="36.7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</row>
    <row r="32" spans="1:39" s="2" customFormat="1" ht="57" hidden="1" customHeight="1">
      <c r="A32" s="1"/>
      <c r="B32" s="170" t="s">
        <v>40</v>
      </c>
      <c r="C32" s="170"/>
      <c r="D32" s="170"/>
      <c r="E32" s="170"/>
      <c r="F32" s="170"/>
      <c r="G32" s="170"/>
      <c r="H32" s="170"/>
      <c r="I32" s="40"/>
      <c r="J32" s="210" t="s">
        <v>69</v>
      </c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3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</row>
    <row r="33" spans="1:39" s="2" customFormat="1" hidden="1">
      <c r="A33" s="1"/>
      <c r="B33" s="25"/>
      <c r="C33" s="41"/>
      <c r="D33" s="41"/>
      <c r="E33" s="42"/>
      <c r="F33" s="42"/>
      <c r="G33" s="42"/>
      <c r="H33" s="43"/>
      <c r="I33" s="44"/>
      <c r="J33" s="44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1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</row>
    <row r="34" spans="1:39" s="2" customFormat="1" hidden="1">
      <c r="A34" s="1"/>
      <c r="B34" s="170" t="s">
        <v>37</v>
      </c>
      <c r="C34" s="170"/>
      <c r="D34" s="171" t="s">
        <v>38</v>
      </c>
      <c r="E34" s="171"/>
      <c r="F34" s="171"/>
      <c r="G34" s="171"/>
      <c r="H34" s="171"/>
      <c r="I34" s="44"/>
      <c r="J34" s="44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1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</row>
    <row r="35" spans="1:39" s="2" customFormat="1" hidden="1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1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</row>
    <row r="36" spans="1:39" hidden="1"/>
    <row r="37" spans="1:39" hidden="1"/>
    <row r="38" spans="1:39" hidden="1"/>
    <row r="39" spans="1:39" hidden="1">
      <c r="B39" s="207"/>
      <c r="C39" s="207"/>
      <c r="D39" s="207"/>
      <c r="E39" s="207"/>
      <c r="F39" s="207"/>
      <c r="G39" s="207"/>
      <c r="H39" s="207"/>
      <c r="I39" s="207"/>
      <c r="J39" s="207" t="s">
        <v>70</v>
      </c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</row>
    <row r="40" spans="1:39" hidden="1"/>
    <row r="41" spans="1:39" hidden="1"/>
    <row r="42" spans="1:39" hidden="1"/>
    <row r="43" spans="1:39" hidden="1"/>
    <row r="44" spans="1:39" hidden="1"/>
    <row r="45" spans="1:39" hidden="1"/>
  </sheetData>
  <sheetProtection formatCells="0" formatColumns="0" formatRows="0" insertColumns="0" insertRows="0" insertHyperlinks="0" deleteColumns="0" deleteRows="0" sort="0" autoFilter="0" pivotTables="0"/>
  <sortState ref="A10:AM83">
    <sortCondition ref="G10:G83"/>
  </sortState>
  <mergeCells count="60">
    <mergeCell ref="U8:U10"/>
    <mergeCell ref="B10:G10"/>
    <mergeCell ref="M8:M9"/>
    <mergeCell ref="N8:N9"/>
    <mergeCell ref="O8:O9"/>
    <mergeCell ref="P8:P9"/>
    <mergeCell ref="F14:O14"/>
    <mergeCell ref="L8:L9"/>
    <mergeCell ref="H8:H9"/>
    <mergeCell ref="S8:S9"/>
    <mergeCell ref="T8:T10"/>
    <mergeCell ref="AH5:AI7"/>
    <mergeCell ref="AJ5:AK7"/>
    <mergeCell ref="AL5:AM7"/>
    <mergeCell ref="B6:C6"/>
    <mergeCell ref="B5:C5"/>
    <mergeCell ref="Y5:Y8"/>
    <mergeCell ref="Z5:Z8"/>
    <mergeCell ref="AA5:AA8"/>
    <mergeCell ref="B8:B9"/>
    <mergeCell ref="C8:C9"/>
    <mergeCell ref="D8:E9"/>
    <mergeCell ref="F8:F9"/>
    <mergeCell ref="I8:I9"/>
    <mergeCell ref="J8:J9"/>
    <mergeCell ref="K8:K9"/>
    <mergeCell ref="AB5:AE7"/>
    <mergeCell ref="AF5:AG7"/>
    <mergeCell ref="D5:O5"/>
    <mergeCell ref="G6:O6"/>
    <mergeCell ref="P5:U5"/>
    <mergeCell ref="P6:U6"/>
    <mergeCell ref="H1:T1"/>
    <mergeCell ref="B34:C34"/>
    <mergeCell ref="D34:H34"/>
    <mergeCell ref="B13:C13"/>
    <mergeCell ref="F16:O16"/>
    <mergeCell ref="J18:U18"/>
    <mergeCell ref="H19:U19"/>
    <mergeCell ref="B21:H21"/>
    <mergeCell ref="B2:G2"/>
    <mergeCell ref="H2:U2"/>
    <mergeCell ref="B3:G3"/>
    <mergeCell ref="H3:U3"/>
    <mergeCell ref="Q8:Q10"/>
    <mergeCell ref="R8:R9"/>
    <mergeCell ref="G8:G9"/>
    <mergeCell ref="F15:O15"/>
    <mergeCell ref="P20:U20"/>
    <mergeCell ref="J21:V21"/>
    <mergeCell ref="J29:V29"/>
    <mergeCell ref="B39:C39"/>
    <mergeCell ref="D39:I39"/>
    <mergeCell ref="J39:U39"/>
    <mergeCell ref="B29:C29"/>
    <mergeCell ref="D29:I29"/>
    <mergeCell ref="B32:H32"/>
    <mergeCell ref="J32:U32"/>
    <mergeCell ref="B23:C23"/>
    <mergeCell ref="D23:H23"/>
  </mergeCells>
  <conditionalFormatting sqref="O1:O1048576">
    <cfRule type="duplicateValues" dxfId="27" priority="30"/>
  </conditionalFormatting>
  <conditionalFormatting sqref="C1:C1048576">
    <cfRule type="duplicateValues" dxfId="26" priority="29"/>
  </conditionalFormatting>
  <conditionalFormatting sqref="O18:O27">
    <cfRule type="duplicateValues" dxfId="25" priority="51"/>
  </conditionalFormatting>
  <conditionalFormatting sqref="C18:C27">
    <cfRule type="duplicateValues" dxfId="24" priority="53"/>
  </conditionalFormatting>
  <conditionalFormatting sqref="O21:O27">
    <cfRule type="duplicateValues" dxfId="23" priority="71"/>
  </conditionalFormatting>
  <conditionalFormatting sqref="H11:N11 P11">
    <cfRule type="cellIs" dxfId="22" priority="12" operator="greaterThan">
      <formula>10</formula>
    </cfRule>
  </conditionalFormatting>
  <conditionalFormatting sqref="O22:O1048576 O2:O18">
    <cfRule type="duplicateValues" dxfId="21" priority="11"/>
  </conditionalFormatting>
  <conditionalFormatting sqref="H11:K11">
    <cfRule type="cellIs" dxfId="20" priority="7" stopIfTrue="1" operator="greaterThan">
      <formula>10</formula>
    </cfRule>
    <cfRule type="cellIs" dxfId="19" priority="8" stopIfTrue="1" operator="greaterThan">
      <formula>10</formula>
    </cfRule>
    <cfRule type="cellIs" dxfId="18" priority="9" stopIfTrue="1" operator="greaterThan">
      <formula>10</formula>
    </cfRule>
  </conditionalFormatting>
  <conditionalFormatting sqref="C11">
    <cfRule type="duplicateValues" dxfId="17" priority="6" stopIfTrue="1"/>
  </conditionalFormatting>
  <conditionalFormatting sqref="C1">
    <cfRule type="duplicateValues" dxfId="16" priority="5"/>
  </conditionalFormatting>
  <conditionalFormatting sqref="O2:O3">
    <cfRule type="duplicateValues" dxfId="15" priority="4"/>
  </conditionalFormatting>
  <conditionalFormatting sqref="C21">
    <cfRule type="duplicateValues" dxfId="14" priority="3"/>
  </conditionalFormatting>
  <conditionalFormatting sqref="O20:O29">
    <cfRule type="duplicateValues" dxfId="13" priority="2"/>
  </conditionalFormatting>
  <conditionalFormatting sqref="C20:C29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16 X11 Y3:AM9"/>
  </dataValidations>
  <pageMargins left="3.937007874015748E-2" right="3.937007874015748E-2" top="0.23622047244094491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1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AM31"/>
  <sheetViews>
    <sheetView topLeftCell="A2" workbookViewId="0">
      <selection activeCell="Y12" sqref="Y12"/>
    </sheetView>
  </sheetViews>
  <sheetFormatPr defaultColWidth="9" defaultRowHeight="15.75"/>
  <cols>
    <col min="1" max="1" width="0.625" style="1" customWidth="1"/>
    <col min="2" max="2" width="4" style="1" customWidth="1"/>
    <col min="3" max="3" width="11.375" style="1" customWidth="1"/>
    <col min="4" max="4" width="12" style="1" customWidth="1"/>
    <col min="5" max="5" width="6.5" style="1" customWidth="1"/>
    <col min="6" max="6" width="9.375" style="1" hidden="1" customWidth="1"/>
    <col min="7" max="7" width="8.875" style="1" customWidth="1"/>
    <col min="8" max="9" width="4.375" style="1" customWidth="1"/>
    <col min="10" max="10" width="4.375" style="1" hidden="1" customWidth="1"/>
    <col min="11" max="11" width="4.375" style="1" customWidth="1"/>
    <col min="12" max="12" width="3.25" style="1" hidden="1" customWidth="1"/>
    <col min="13" max="13" width="3.5" style="1" hidden="1" customWidth="1"/>
    <col min="14" max="14" width="7.75" style="1" hidden="1" customWidth="1"/>
    <col min="15" max="15" width="9.125" style="1" hidden="1" customWidth="1"/>
    <col min="16" max="16" width="4.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9.125" style="1" customWidth="1"/>
    <col min="21" max="21" width="8.125" style="1" customWidth="1"/>
    <col min="22" max="22" width="2.5" style="1" hidden="1" customWidth="1"/>
    <col min="23" max="23" width="6.5" style="2" customWidth="1"/>
    <col min="24" max="24" width="9" style="48"/>
    <col min="25" max="25" width="9.125" style="48" bestFit="1" customWidth="1"/>
    <col min="26" max="26" width="9" style="48"/>
    <col min="27" max="27" width="10.375" style="48" bestFit="1" customWidth="1"/>
    <col min="28" max="28" width="9.125" style="48" bestFit="1" customWidth="1"/>
    <col min="29" max="39" width="9" style="48"/>
    <col min="40" max="16384" width="9" style="1"/>
  </cols>
  <sheetData>
    <row r="1" spans="1:39" ht="26.25" hidden="1">
      <c r="H1" s="197" t="s">
        <v>60</v>
      </c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</row>
    <row r="2" spans="1:39" ht="26.25"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33"/>
    </row>
    <row r="3" spans="1:39" ht="20.25">
      <c r="B3" s="199" t="s">
        <v>0</v>
      </c>
      <c r="C3" s="199"/>
      <c r="D3" s="199"/>
      <c r="E3" s="199"/>
      <c r="F3" s="199"/>
      <c r="G3" s="199"/>
      <c r="H3" s="200" t="s">
        <v>90</v>
      </c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</row>
    <row r="4" spans="1:39">
      <c r="B4" s="201" t="s">
        <v>1</v>
      </c>
      <c r="C4" s="201"/>
      <c r="D4" s="201"/>
      <c r="E4" s="201"/>
      <c r="F4" s="201"/>
      <c r="G4" s="201"/>
      <c r="H4" s="202" t="s">
        <v>59</v>
      </c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5"/>
      <c r="AE4" s="49"/>
      <c r="AF4" s="50"/>
      <c r="AG4" s="49"/>
      <c r="AH4" s="49"/>
      <c r="AI4" s="49"/>
      <c r="AJ4" s="50"/>
      <c r="AK4" s="49"/>
    </row>
    <row r="5" spans="1:39" ht="4.5" customHeight="1">
      <c r="B5" s="6"/>
      <c r="C5" s="6"/>
      <c r="D5" s="6"/>
      <c r="E5" s="6"/>
      <c r="F5" s="6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4"/>
      <c r="V5" s="8"/>
      <c r="W5" s="5"/>
      <c r="AF5" s="51"/>
      <c r="AJ5" s="51"/>
    </row>
    <row r="6" spans="1:39" ht="23.25" customHeight="1">
      <c r="B6" s="188" t="s">
        <v>2</v>
      </c>
      <c r="C6" s="188"/>
      <c r="D6" s="189" t="s">
        <v>74</v>
      </c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90" t="s">
        <v>75</v>
      </c>
      <c r="Q6" s="190"/>
      <c r="R6" s="190"/>
      <c r="S6" s="190"/>
      <c r="T6" s="190"/>
      <c r="U6" s="190"/>
      <c r="X6" s="49"/>
      <c r="Y6" s="175" t="s">
        <v>47</v>
      </c>
      <c r="Z6" s="175" t="s">
        <v>8</v>
      </c>
      <c r="AA6" s="175" t="s">
        <v>46</v>
      </c>
      <c r="AB6" s="175" t="s">
        <v>45</v>
      </c>
      <c r="AC6" s="175"/>
      <c r="AD6" s="175"/>
      <c r="AE6" s="175"/>
      <c r="AF6" s="175" t="s">
        <v>44</v>
      </c>
      <c r="AG6" s="175"/>
      <c r="AH6" s="175" t="s">
        <v>42</v>
      </c>
      <c r="AI6" s="175"/>
      <c r="AJ6" s="175" t="s">
        <v>43</v>
      </c>
      <c r="AK6" s="175"/>
      <c r="AL6" s="175" t="s">
        <v>41</v>
      </c>
      <c r="AM6" s="175"/>
    </row>
    <row r="7" spans="1:39" ht="17.25" customHeight="1">
      <c r="B7" s="186" t="s">
        <v>3</v>
      </c>
      <c r="C7" s="186"/>
      <c r="D7" s="9"/>
      <c r="G7" s="187" t="s">
        <v>83</v>
      </c>
      <c r="H7" s="187"/>
      <c r="I7" s="187"/>
      <c r="J7" s="187"/>
      <c r="K7" s="187"/>
      <c r="L7" s="187"/>
      <c r="M7" s="187"/>
      <c r="N7" s="187"/>
      <c r="O7" s="187"/>
      <c r="P7" s="187" t="s">
        <v>72</v>
      </c>
      <c r="Q7" s="187"/>
      <c r="R7" s="187"/>
      <c r="S7" s="187"/>
      <c r="T7" s="187"/>
      <c r="U7" s="187"/>
      <c r="V7" s="187"/>
      <c r="X7" s="49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</row>
    <row r="8" spans="1:39" ht="12" customHeight="1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1"/>
      <c r="P8" s="45"/>
      <c r="Q8" s="3"/>
      <c r="R8" s="3"/>
      <c r="S8" s="3"/>
      <c r="T8" s="3"/>
      <c r="V8" s="3"/>
      <c r="X8" s="49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</row>
    <row r="9" spans="1:39" ht="44.25" customHeight="1">
      <c r="B9" s="177" t="s">
        <v>4</v>
      </c>
      <c r="C9" s="191" t="s">
        <v>5</v>
      </c>
      <c r="D9" s="193" t="s">
        <v>6</v>
      </c>
      <c r="E9" s="194"/>
      <c r="F9" s="177" t="s">
        <v>7</v>
      </c>
      <c r="G9" s="177" t="s">
        <v>8</v>
      </c>
      <c r="H9" s="203" t="s">
        <v>9</v>
      </c>
      <c r="I9" s="203" t="s">
        <v>10</v>
      </c>
      <c r="J9" s="203" t="s">
        <v>11</v>
      </c>
      <c r="K9" s="203" t="s">
        <v>12</v>
      </c>
      <c r="L9" s="184" t="s">
        <v>13</v>
      </c>
      <c r="M9" s="184" t="s">
        <v>14</v>
      </c>
      <c r="N9" s="184" t="s">
        <v>15</v>
      </c>
      <c r="O9" s="185" t="s">
        <v>16</v>
      </c>
      <c r="P9" s="184" t="s">
        <v>17</v>
      </c>
      <c r="Q9" s="177" t="s">
        <v>18</v>
      </c>
      <c r="R9" s="184" t="s">
        <v>19</v>
      </c>
      <c r="S9" s="177" t="s">
        <v>20</v>
      </c>
      <c r="T9" s="177" t="s">
        <v>21</v>
      </c>
      <c r="U9" s="177" t="s">
        <v>76</v>
      </c>
      <c r="V9" s="177" t="s">
        <v>22</v>
      </c>
      <c r="X9" s="49"/>
      <c r="Y9" s="175"/>
      <c r="Z9" s="175"/>
      <c r="AA9" s="175"/>
      <c r="AB9" s="52" t="s">
        <v>23</v>
      </c>
      <c r="AC9" s="52" t="s">
        <v>24</v>
      </c>
      <c r="AD9" s="52" t="s">
        <v>25</v>
      </c>
      <c r="AE9" s="52" t="s">
        <v>26</v>
      </c>
      <c r="AF9" s="52" t="s">
        <v>27</v>
      </c>
      <c r="AG9" s="52" t="s">
        <v>26</v>
      </c>
      <c r="AH9" s="52" t="s">
        <v>27</v>
      </c>
      <c r="AI9" s="52" t="s">
        <v>26</v>
      </c>
      <c r="AJ9" s="52" t="s">
        <v>27</v>
      </c>
      <c r="AK9" s="52" t="s">
        <v>26</v>
      </c>
      <c r="AL9" s="52" t="s">
        <v>27</v>
      </c>
      <c r="AM9" s="53" t="s">
        <v>26</v>
      </c>
    </row>
    <row r="10" spans="1:39" ht="25.5" customHeight="1">
      <c r="B10" s="178"/>
      <c r="C10" s="192"/>
      <c r="D10" s="195"/>
      <c r="E10" s="196"/>
      <c r="F10" s="178"/>
      <c r="G10" s="178"/>
      <c r="H10" s="203"/>
      <c r="I10" s="203"/>
      <c r="J10" s="203"/>
      <c r="K10" s="203"/>
      <c r="L10" s="184"/>
      <c r="M10" s="184"/>
      <c r="N10" s="184"/>
      <c r="O10" s="185"/>
      <c r="P10" s="184"/>
      <c r="Q10" s="179"/>
      <c r="R10" s="184"/>
      <c r="S10" s="178"/>
      <c r="T10" s="179"/>
      <c r="U10" s="179"/>
      <c r="V10" s="179"/>
      <c r="W10" s="12"/>
      <c r="X10" s="49"/>
      <c r="Y10" s="54" t="str">
        <f>+D6</f>
        <v>Quản trị văn phòng (Môn thay thế thi TN)</v>
      </c>
      <c r="Z10" s="55" t="str">
        <f>+P6</f>
        <v>Nhóm: 02 (D12QTM1)</v>
      </c>
      <c r="AA10" s="56">
        <f>+$AJ$10+$AL$10+$AH$10</f>
        <v>1</v>
      </c>
      <c r="AB10" s="50" t="e">
        <f>COUNTIF(#REF!,"Khiển trách")</f>
        <v>#REF!</v>
      </c>
      <c r="AC10" s="50" t="e">
        <f>COUNTIF(#REF!,"Cảnh cáo")</f>
        <v>#REF!</v>
      </c>
      <c r="AD10" s="50" t="e">
        <f>COUNTIF(#REF!,"Đình chỉ thi")</f>
        <v>#REF!</v>
      </c>
      <c r="AE10" s="57" t="e">
        <f>+($AB$10+$AC$10+$AD$10)/$AA$10*100%</f>
        <v>#REF!</v>
      </c>
      <c r="AF10" s="50" t="e">
        <f>SUM(COUNTIF(#REF!,"Vắng"),COUNTIF(#REF!,"Vắng có phép"))</f>
        <v>#REF!</v>
      </c>
      <c r="AG10" s="58" t="e">
        <f>+$AF$10/$AA$10</f>
        <v>#REF!</v>
      </c>
      <c r="AH10" s="59">
        <f>COUNTIF($X$11:$X$62,"Thi lại")</f>
        <v>0</v>
      </c>
      <c r="AI10" s="58">
        <f>+$AH$10/$AA$10</f>
        <v>0</v>
      </c>
      <c r="AJ10" s="59">
        <f>COUNTIF($X$11:$X$63,"Học lại")</f>
        <v>0</v>
      </c>
      <c r="AK10" s="58">
        <f>+$AJ$10/$AA$10</f>
        <v>0</v>
      </c>
      <c r="AL10" s="50">
        <f>COUNTIF($X$12:$X$63,"Đạt")</f>
        <v>1</v>
      </c>
      <c r="AM10" s="57">
        <f>+$AL$10/$AA$10</f>
        <v>1</v>
      </c>
    </row>
    <row r="11" spans="1:39" s="102" customFormat="1" ht="14.25" customHeight="1">
      <c r="B11" s="180" t="s">
        <v>28</v>
      </c>
      <c r="C11" s="181"/>
      <c r="D11" s="181"/>
      <c r="E11" s="181"/>
      <c r="F11" s="181"/>
      <c r="G11" s="182"/>
      <c r="H11" s="13">
        <v>10</v>
      </c>
      <c r="I11" s="13">
        <v>10</v>
      </c>
      <c r="J11" s="14"/>
      <c r="K11" s="13">
        <v>10</v>
      </c>
      <c r="L11" s="15"/>
      <c r="M11" s="16"/>
      <c r="N11" s="16"/>
      <c r="O11" s="17"/>
      <c r="P11" s="46">
        <f>100-(H11+I11+J11+K11)</f>
        <v>70</v>
      </c>
      <c r="Q11" s="178"/>
      <c r="R11" s="134"/>
      <c r="S11" s="134"/>
      <c r="T11" s="178"/>
      <c r="U11" s="178"/>
      <c r="V11" s="178"/>
      <c r="W11" s="135"/>
      <c r="X11" s="118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</row>
    <row r="12" spans="1:39" s="102" customFormat="1" ht="32.25" customHeight="1">
      <c r="B12" s="136">
        <v>1</v>
      </c>
      <c r="C12" s="137" t="s">
        <v>77</v>
      </c>
      <c r="D12" s="138" t="s">
        <v>78</v>
      </c>
      <c r="E12" s="139" t="s">
        <v>79</v>
      </c>
      <c r="F12" s="140" t="s">
        <v>80</v>
      </c>
      <c r="G12" s="137" t="s">
        <v>81</v>
      </c>
      <c r="H12" s="141">
        <v>9</v>
      </c>
      <c r="I12" s="141">
        <v>8</v>
      </c>
      <c r="J12" s="141" t="s">
        <v>29</v>
      </c>
      <c r="K12" s="141">
        <v>7</v>
      </c>
      <c r="L12" s="137"/>
      <c r="M12" s="137"/>
      <c r="N12" s="137"/>
      <c r="O12" s="142">
        <v>1</v>
      </c>
      <c r="P12" s="143">
        <v>9</v>
      </c>
      <c r="Q12" s="156">
        <v>8.6999999999999993</v>
      </c>
      <c r="R12" s="145" t="str">
        <f t="shared" ref="R12" si="0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146" t="str">
        <f t="shared" ref="S12" si="1">IF($Q12&lt;4,"Kém",IF(AND($Q12&gt;=4,$Q12&lt;=5.4),"Trung bình yếu",IF(AND($Q12&gt;=5.5,$Q12&lt;=6.9),"Trung bình",IF(AND($Q12&gt;=7,$Q12&lt;=8.4),"Khá",IF(AND($Q12&gt;=8.5,$Q12&lt;=10),"Giỏi","")))))</f>
        <v>Giỏi</v>
      </c>
      <c r="T12" s="145"/>
      <c r="U12" s="147">
        <v>2</v>
      </c>
      <c r="V12" s="108"/>
      <c r="W12" s="109"/>
      <c r="X12" s="110" t="str">
        <f t="shared" ref="X1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</row>
    <row r="13" spans="1:39" ht="16.5">
      <c r="A13" s="2"/>
      <c r="B13" s="25"/>
      <c r="C13" s="26"/>
      <c r="D13" s="26"/>
      <c r="E13" s="27"/>
      <c r="F13" s="27"/>
      <c r="G13" s="27"/>
      <c r="H13" s="28"/>
      <c r="I13" s="29"/>
      <c r="J13" s="29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"/>
      <c r="V13" s="30"/>
    </row>
    <row r="14" spans="1:39" ht="16.5" hidden="1">
      <c r="A14" s="2"/>
      <c r="B14" s="183" t="s">
        <v>30</v>
      </c>
      <c r="C14" s="183"/>
      <c r="D14" s="26"/>
      <c r="E14" s="27"/>
      <c r="F14" s="27"/>
      <c r="G14" s="27"/>
      <c r="H14" s="28"/>
      <c r="I14" s="29"/>
      <c r="J14" s="29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"/>
      <c r="V14" s="30"/>
    </row>
    <row r="15" spans="1:39" ht="16.5" hidden="1" customHeight="1">
      <c r="A15" s="2"/>
      <c r="B15" s="31" t="s">
        <v>31</v>
      </c>
      <c r="C15" s="31"/>
      <c r="D15" s="32">
        <f>+$AA$10</f>
        <v>1</v>
      </c>
      <c r="E15" s="33" t="s">
        <v>32</v>
      </c>
      <c r="F15" s="173" t="s">
        <v>33</v>
      </c>
      <c r="G15" s="173"/>
      <c r="H15" s="173"/>
      <c r="I15" s="173"/>
      <c r="J15" s="173"/>
      <c r="K15" s="173"/>
      <c r="L15" s="173"/>
      <c r="M15" s="173"/>
      <c r="N15" s="173"/>
      <c r="O15" s="173"/>
      <c r="P15" s="34" t="e">
        <f>$AA$10 -COUNTIF(#REF!,"Vắng") -COUNTIF(#REF!,"Vắng có phép") - COUNTIF(#REF!,"Đình chỉ thi") - COUNTIF(#REF!,"Không đủ ĐKDT")</f>
        <v>#REF!</v>
      </c>
      <c r="Q15" s="34"/>
      <c r="R15" s="34"/>
      <c r="S15" s="35"/>
      <c r="T15" s="36" t="s">
        <v>32</v>
      </c>
      <c r="U15" s="3"/>
      <c r="V15" s="35"/>
    </row>
    <row r="16" spans="1:39" ht="16.5" hidden="1" customHeight="1">
      <c r="A16" s="2"/>
      <c r="B16" s="31" t="s">
        <v>34</v>
      </c>
      <c r="C16" s="31"/>
      <c r="D16" s="32">
        <f>+$AL$10</f>
        <v>1</v>
      </c>
      <c r="E16" s="33" t="s">
        <v>32</v>
      </c>
      <c r="F16" s="173" t="s">
        <v>35</v>
      </c>
      <c r="G16" s="173"/>
      <c r="H16" s="173"/>
      <c r="I16" s="173"/>
      <c r="J16" s="173"/>
      <c r="K16" s="173"/>
      <c r="L16" s="173"/>
      <c r="M16" s="173"/>
      <c r="N16" s="173"/>
      <c r="O16" s="173"/>
      <c r="P16" s="37" t="e">
        <f>COUNTIF(#REF!,"Vắng")</f>
        <v>#REF!</v>
      </c>
      <c r="Q16" s="37"/>
      <c r="R16" s="37"/>
      <c r="S16" s="38"/>
      <c r="T16" s="36" t="s">
        <v>32</v>
      </c>
      <c r="U16" s="3"/>
      <c r="V16" s="38"/>
    </row>
    <row r="17" spans="1:39" ht="16.5" hidden="1" customHeight="1">
      <c r="A17" s="2"/>
      <c r="B17" s="31" t="s">
        <v>48</v>
      </c>
      <c r="C17" s="31"/>
      <c r="D17" s="47">
        <f>COUNTIF(X12:X12,"Học lại")</f>
        <v>0</v>
      </c>
      <c r="E17" s="33" t="s">
        <v>32</v>
      </c>
      <c r="F17" s="173" t="s">
        <v>49</v>
      </c>
      <c r="G17" s="173"/>
      <c r="H17" s="173"/>
      <c r="I17" s="173"/>
      <c r="J17" s="173"/>
      <c r="K17" s="173"/>
      <c r="L17" s="173"/>
      <c r="M17" s="173"/>
      <c r="N17" s="173"/>
      <c r="O17" s="173"/>
      <c r="P17" s="34" t="e">
        <f>COUNTIF(#REF!,"Vắng có phép")</f>
        <v>#REF!</v>
      </c>
      <c r="Q17" s="34"/>
      <c r="R17" s="34"/>
      <c r="S17" s="35"/>
      <c r="T17" s="36" t="s">
        <v>32</v>
      </c>
      <c r="U17" s="3"/>
      <c r="V17" s="35"/>
    </row>
    <row r="18" spans="1:39" ht="3" hidden="1" customHeight="1">
      <c r="A18" s="2"/>
      <c r="B18" s="25"/>
      <c r="C18" s="26"/>
      <c r="D18" s="26"/>
      <c r="E18" s="27"/>
      <c r="F18" s="27"/>
      <c r="G18" s="27"/>
      <c r="H18" s="28"/>
      <c r="I18" s="29"/>
      <c r="J18" s="29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"/>
      <c r="V18" s="30"/>
    </row>
    <row r="19" spans="1:39" hidden="1">
      <c r="B19" s="62" t="s">
        <v>50</v>
      </c>
      <c r="C19" s="62"/>
      <c r="D19" s="63">
        <f>COUNTIF(X12:X12,"Thi lại")</f>
        <v>0</v>
      </c>
      <c r="E19" s="64" t="s">
        <v>32</v>
      </c>
      <c r="F19" s="3"/>
      <c r="G19" s="3"/>
      <c r="H19" s="3"/>
      <c r="I19" s="3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</row>
    <row r="20" spans="1:39" ht="24.75" hidden="1" customHeight="1">
      <c r="B20" s="62"/>
      <c r="C20" s="62"/>
      <c r="D20" s="63"/>
      <c r="E20" s="64"/>
      <c r="F20" s="3"/>
      <c r="G20" s="3"/>
      <c r="H20" s="3"/>
      <c r="I20" s="3"/>
      <c r="J20" s="174" t="s">
        <v>82</v>
      </c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</row>
    <row r="21" spans="1:39" ht="24.75" customHeight="1">
      <c r="B21" s="62"/>
      <c r="C21" s="62"/>
      <c r="D21" s="63"/>
      <c r="E21" s="64"/>
      <c r="F21" s="3"/>
      <c r="G21" s="3"/>
      <c r="H21" s="3"/>
      <c r="I21" s="3"/>
      <c r="J21" s="157"/>
      <c r="K21" s="157"/>
      <c r="L21" s="157"/>
      <c r="M21" s="157"/>
      <c r="N21" s="157"/>
      <c r="O21" s="157"/>
      <c r="P21" s="169" t="s">
        <v>93</v>
      </c>
      <c r="Q21" s="169"/>
      <c r="R21" s="169"/>
      <c r="S21" s="169"/>
      <c r="T21" s="169"/>
      <c r="U21" s="169"/>
      <c r="V21" s="157"/>
    </row>
    <row r="22" spans="1:39">
      <c r="A22" s="39"/>
      <c r="B22" s="170" t="s">
        <v>91</v>
      </c>
      <c r="C22" s="170"/>
      <c r="D22" s="170"/>
      <c r="E22" s="170"/>
      <c r="F22" s="170"/>
      <c r="G22" s="170"/>
      <c r="H22" s="170"/>
      <c r="I22" s="40"/>
      <c r="J22" s="176" t="s">
        <v>36</v>
      </c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</row>
    <row r="23" spans="1:39" ht="4.5" customHeight="1">
      <c r="A23" s="2"/>
      <c r="B23" s="25"/>
      <c r="C23" s="41"/>
      <c r="D23" s="41"/>
      <c r="E23" s="42"/>
      <c r="F23" s="42"/>
      <c r="G23" s="42"/>
      <c r="H23" s="43"/>
      <c r="I23" s="44"/>
      <c r="J23" s="44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39" s="2" customFormat="1">
      <c r="B24" s="170" t="s">
        <v>37</v>
      </c>
      <c r="C24" s="170"/>
      <c r="D24" s="171" t="s">
        <v>38</v>
      </c>
      <c r="E24" s="171"/>
      <c r="F24" s="171"/>
      <c r="G24" s="171"/>
      <c r="H24" s="171"/>
      <c r="I24" s="44"/>
      <c r="J24" s="44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"/>
      <c r="V24" s="30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</row>
    <row r="25" spans="1:39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</row>
    <row r="26" spans="1:39" s="2" customForma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</row>
    <row r="27" spans="1:39" s="2" customForma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</row>
    <row r="28" spans="1:39" s="2" customFormat="1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</row>
    <row r="29" spans="1:39" s="2" customForma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</row>
    <row r="30" spans="1:39" s="2" customFormat="1" ht="18" customHeight="1">
      <c r="A30" s="1"/>
      <c r="B30" s="172" t="s">
        <v>92</v>
      </c>
      <c r="C30" s="172"/>
      <c r="D30" s="172" t="s">
        <v>70</v>
      </c>
      <c r="E30" s="172"/>
      <c r="F30" s="172"/>
      <c r="G30" s="172"/>
      <c r="H30" s="172"/>
      <c r="I30" s="172"/>
      <c r="J30" s="172" t="s">
        <v>39</v>
      </c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</row>
    <row r="31" spans="1:39" s="2" customFormat="1" ht="4.5" customHeight="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</row>
  </sheetData>
  <mergeCells count="56">
    <mergeCell ref="B30:C30"/>
    <mergeCell ref="D30:I30"/>
    <mergeCell ref="J30:V30"/>
    <mergeCell ref="F17:O17"/>
    <mergeCell ref="J19:V19"/>
    <mergeCell ref="J20:V20"/>
    <mergeCell ref="B24:C24"/>
    <mergeCell ref="D24:H24"/>
    <mergeCell ref="AB6:AE8"/>
    <mergeCell ref="B22:H22"/>
    <mergeCell ref="J22:V22"/>
    <mergeCell ref="S9:S10"/>
    <mergeCell ref="T9:T11"/>
    <mergeCell ref="U9:U11"/>
    <mergeCell ref="V9:V11"/>
    <mergeCell ref="B11:G11"/>
    <mergeCell ref="B14:C14"/>
    <mergeCell ref="M9:M10"/>
    <mergeCell ref="N9:N10"/>
    <mergeCell ref="O9:O10"/>
    <mergeCell ref="P9:P10"/>
    <mergeCell ref="Q9:Q11"/>
    <mergeCell ref="R9:R10"/>
    <mergeCell ref="G9:G10"/>
    <mergeCell ref="AF6:AG8"/>
    <mergeCell ref="AH6:AI8"/>
    <mergeCell ref="AJ6:AK8"/>
    <mergeCell ref="AL6:AM8"/>
    <mergeCell ref="B7:C7"/>
    <mergeCell ref="G7:O7"/>
    <mergeCell ref="P7:V7"/>
    <mergeCell ref="B6:C6"/>
    <mergeCell ref="D6:O6"/>
    <mergeCell ref="P6:U6"/>
    <mergeCell ref="Y6:Y9"/>
    <mergeCell ref="Z6:Z9"/>
    <mergeCell ref="AA6:AA9"/>
    <mergeCell ref="B9:B10"/>
    <mergeCell ref="C9:C10"/>
    <mergeCell ref="D9:E10"/>
    <mergeCell ref="P21:U21"/>
    <mergeCell ref="F9:F10"/>
    <mergeCell ref="H1:K1"/>
    <mergeCell ref="L1:V1"/>
    <mergeCell ref="H2:U2"/>
    <mergeCell ref="B3:G3"/>
    <mergeCell ref="H3:V3"/>
    <mergeCell ref="B4:G4"/>
    <mergeCell ref="H4:V4"/>
    <mergeCell ref="I9:I10"/>
    <mergeCell ref="J9:J10"/>
    <mergeCell ref="K9:K10"/>
    <mergeCell ref="L9:L10"/>
    <mergeCell ref="H9:H10"/>
    <mergeCell ref="F15:O15"/>
    <mergeCell ref="F16:O16"/>
  </mergeCells>
  <conditionalFormatting sqref="P12:P13 H12:N13">
    <cfRule type="cellIs" dxfId="11" priority="12" operator="greaterThan">
      <formula>10</formula>
    </cfRule>
  </conditionalFormatting>
  <conditionalFormatting sqref="O1:O1048576">
    <cfRule type="duplicateValues" dxfId="10" priority="11"/>
  </conditionalFormatting>
  <conditionalFormatting sqref="C1:C1048576">
    <cfRule type="duplicateValues" dxfId="9" priority="10"/>
  </conditionalFormatting>
  <conditionalFormatting sqref="O13">
    <cfRule type="duplicateValues" dxfId="8" priority="9"/>
  </conditionalFormatting>
  <conditionalFormatting sqref="C13">
    <cfRule type="duplicateValues" dxfId="7" priority="8"/>
  </conditionalFormatting>
  <conditionalFormatting sqref="O6">
    <cfRule type="duplicateValues" dxfId="6" priority="7"/>
  </conditionalFormatting>
  <conditionalFormatting sqref="C6">
    <cfRule type="duplicateValues" dxfId="5" priority="6"/>
  </conditionalFormatting>
  <conditionalFormatting sqref="O12">
    <cfRule type="duplicateValues" dxfId="4" priority="5"/>
  </conditionalFormatting>
  <conditionalFormatting sqref="C12">
    <cfRule type="duplicateValues" dxfId="3" priority="4"/>
  </conditionalFormatting>
  <conditionalFormatting sqref="H12:K12">
    <cfRule type="cellIs" dxfId="2" priority="1" stopIfTrue="1" operator="greaterThan">
      <formula>10</formula>
    </cfRule>
    <cfRule type="cellIs" dxfId="1" priority="2" stopIfTrue="1" operator="greaterThan">
      <formula>10</formula>
    </cfRule>
    <cfRule type="cellIs" dxfId="0" priority="3" stopIfTrue="1" operator="greaterThan">
      <formula>10</formula>
    </cfRule>
  </conditionalFormatting>
  <dataValidations count="1">
    <dataValidation allowBlank="1" showInputMessage="1" showErrorMessage="1" errorTitle="Không xóa dữ liệu" error="Không xóa dữ liệu" prompt="Không xóa dữ liệu" sqref="D17 X12 Y4:AM10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QTTH</vt:lpstr>
      <vt:lpstr>Lap va tham dinh DADT</vt:lpstr>
      <vt:lpstr>PTHD SXKD</vt:lpstr>
      <vt:lpstr>KT Vĩ mo</vt:lpstr>
      <vt:lpstr>Toan kinh te</vt:lpstr>
      <vt:lpstr>QTVP</vt:lpstr>
      <vt:lpstr>'KT Vĩ mo'!Print_Titles</vt:lpstr>
      <vt:lpstr>'Lap va tham dinh DADT'!Print_Titles</vt:lpstr>
      <vt:lpstr>'PTHD SXKD'!Print_Titles</vt:lpstr>
      <vt:lpstr>'Toan kinh te'!Print_Titles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Manh Cuong</cp:lastModifiedBy>
  <cp:lastPrinted>2016-09-30T08:41:16Z</cp:lastPrinted>
  <dcterms:created xsi:type="dcterms:W3CDTF">2015-04-17T02:48:53Z</dcterms:created>
  <dcterms:modified xsi:type="dcterms:W3CDTF">2016-09-30T09:55:10Z</dcterms:modified>
</cp:coreProperties>
</file>