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codeName="SổlàmviệcNày" defaultThemeVersion="124226"/>
  <mc:AlternateContent xmlns:mc="http://schemas.openxmlformats.org/markup-compatibility/2006">
    <mc:Choice Requires="x15">
      <x15ac:absPath xmlns:x15ac="http://schemas.microsoft.com/office/spreadsheetml/2010/11/ac" url="C:\Users\chaun\OneDrive\Khao thi\Ky 2 năm học 2015 - 2016\Thi lan 2\Bang diem hoc phan\"/>
    </mc:Choice>
  </mc:AlternateContent>
  <bookViews>
    <workbookView xWindow="360" yWindow="360" windowWidth="14940" windowHeight="7368"/>
  </bookViews>
  <sheets>
    <sheet name="GDTC 2" sheetId="8" r:id="rId1"/>
    <sheet name="Giai tich 2" sheetId="7" r:id="rId2"/>
    <sheet name="LTXS TK" sheetId="5" r:id="rId3"/>
    <sheet name="NLML 1" sheetId="6" r:id="rId4"/>
    <sheet name="NLML 2" sheetId="4" r:id="rId5"/>
    <sheet name="Toan cao cap 2" sheetId="3" r:id="rId6"/>
    <sheet name="VL1&amp;TN" sheetId="2" r:id="rId7"/>
    <sheet name="XSTK" sheetId="1" r:id="rId8"/>
  </sheets>
  <definedNames>
    <definedName name="_xlnm._FilterDatabase" localSheetId="0" hidden="1">'GDTC 2'!$A$8:$AM$10</definedName>
    <definedName name="_xlnm._FilterDatabase" localSheetId="1" hidden="1">'Giai tich 2'!$A$8:$AM$18</definedName>
    <definedName name="_xlnm._FilterDatabase" localSheetId="2" hidden="1">'LTXS TK'!$A$8:$AM$12</definedName>
    <definedName name="_xlnm._FilterDatabase" localSheetId="3" hidden="1">'NLML 1'!$A$8:$AM$10</definedName>
    <definedName name="_xlnm._FilterDatabase" localSheetId="4" hidden="1">'NLML 2'!$A$8:$AM$12</definedName>
    <definedName name="_xlnm._FilterDatabase" localSheetId="5" hidden="1">'Toan cao cap 2'!$A$8:$AM$13</definedName>
    <definedName name="_xlnm._FilterDatabase" localSheetId="6" hidden="1">'VL1&amp;TN'!$A$8:$AM$14</definedName>
    <definedName name="_xlnm._FilterDatabase" localSheetId="7" hidden="1">XSTK!$A$8:$AM$13</definedName>
    <definedName name="_xlnm.Print_Titles" localSheetId="0">'GDTC 2'!$4:$9</definedName>
    <definedName name="_xlnm.Print_Titles" localSheetId="1">'Giai tich 2'!$4:$9</definedName>
    <definedName name="_xlnm.Print_Titles" localSheetId="2">'LTXS TK'!$4:$9</definedName>
    <definedName name="_xlnm.Print_Titles" localSheetId="3">'NLML 1'!$4:$9</definedName>
    <definedName name="_xlnm.Print_Titles" localSheetId="4">'NLML 2'!$4:$9</definedName>
    <definedName name="_xlnm.Print_Titles" localSheetId="5">'Toan cao cap 2'!$4:$9</definedName>
    <definedName name="_xlnm.Print_Titles" localSheetId="6">'VL1&amp;TN'!$4:$9</definedName>
    <definedName name="_xlnm.Print_Titles" localSheetId="7">XSTK!$4:$9</definedName>
  </definedNames>
  <calcPr calcId="171027"/>
</workbook>
</file>

<file path=xl/calcChain.xml><?xml version="1.0" encoding="utf-8"?>
<calcChain xmlns="http://schemas.openxmlformats.org/spreadsheetml/2006/main">
  <c r="Q18" i="7" l="1"/>
  <c r="S18" i="7" s="1"/>
  <c r="R18" i="7"/>
  <c r="T18" i="7"/>
  <c r="X18" i="7"/>
  <c r="P15" i="8"/>
  <c r="P14" i="8"/>
  <c r="P9" i="8"/>
  <c r="AF8" i="8"/>
  <c r="AD8" i="8"/>
  <c r="AC8" i="8"/>
  <c r="AB8" i="8"/>
  <c r="Z8" i="8"/>
  <c r="Y8" i="8"/>
  <c r="T14" i="7"/>
  <c r="T11" i="7"/>
  <c r="T10" i="7"/>
  <c r="P22" i="7" s="1"/>
  <c r="P9" i="7"/>
  <c r="Q17" i="7" s="1"/>
  <c r="AF8" i="7"/>
  <c r="AB8" i="7"/>
  <c r="Z8" i="7"/>
  <c r="Y8" i="7"/>
  <c r="T10" i="6"/>
  <c r="P9" i="6"/>
  <c r="AF8" i="6"/>
  <c r="AB8" i="6"/>
  <c r="Z8" i="6"/>
  <c r="Y8" i="6"/>
  <c r="X12" i="5"/>
  <c r="Q12" i="5"/>
  <c r="R12" i="5" s="1"/>
  <c r="P17" i="5"/>
  <c r="P9" i="5"/>
  <c r="Z8" i="5"/>
  <c r="Y8" i="5"/>
  <c r="P17" i="4"/>
  <c r="P16" i="4"/>
  <c r="T12" i="4"/>
  <c r="X10" i="4"/>
  <c r="Q10" i="4"/>
  <c r="S10" i="4" s="1"/>
  <c r="P9" i="4"/>
  <c r="AF8" i="4"/>
  <c r="AD8" i="4"/>
  <c r="AC8" i="4"/>
  <c r="AB8" i="4"/>
  <c r="Z8" i="4"/>
  <c r="Y8" i="4"/>
  <c r="P18" i="3"/>
  <c r="P17" i="3"/>
  <c r="T13" i="3"/>
  <c r="Q12" i="3"/>
  <c r="X12" i="3" s="1"/>
  <c r="T11" i="3"/>
  <c r="T10" i="3"/>
  <c r="P9" i="3"/>
  <c r="AF8" i="3"/>
  <c r="AD8" i="3"/>
  <c r="AC8" i="3"/>
  <c r="AB8" i="3"/>
  <c r="Z8" i="3"/>
  <c r="Y8" i="3"/>
  <c r="P18" i="2"/>
  <c r="T13" i="2"/>
  <c r="AD8" i="2" s="1"/>
  <c r="T12" i="2"/>
  <c r="T11" i="2"/>
  <c r="Q10" i="2"/>
  <c r="S10" i="2" s="1"/>
  <c r="P9" i="2"/>
  <c r="AF8" i="2"/>
  <c r="Z8" i="2"/>
  <c r="Y8" i="2"/>
  <c r="Q10" i="8" l="1"/>
  <c r="R10" i="8" s="1"/>
  <c r="X17" i="7"/>
  <c r="S17" i="7"/>
  <c r="R17" i="7"/>
  <c r="AC8" i="7"/>
  <c r="AD8" i="7"/>
  <c r="Q11" i="7"/>
  <c r="X11" i="7" s="1"/>
  <c r="Q15" i="7"/>
  <c r="X15" i="7" s="1"/>
  <c r="P23" i="7"/>
  <c r="Q13" i="7"/>
  <c r="Q10" i="7"/>
  <c r="X10" i="7" s="1"/>
  <c r="Q14" i="7"/>
  <c r="X14" i="7" s="1"/>
  <c r="Q12" i="7"/>
  <c r="Q16" i="7"/>
  <c r="Q12" i="4"/>
  <c r="X12" i="4" s="1"/>
  <c r="Q11" i="4"/>
  <c r="S11" i="4" s="1"/>
  <c r="R10" i="4"/>
  <c r="X11" i="4"/>
  <c r="R12" i="3"/>
  <c r="Q13" i="3"/>
  <c r="Q10" i="3"/>
  <c r="S12" i="3"/>
  <c r="Q11" i="3"/>
  <c r="AB8" i="5"/>
  <c r="AF8" i="5"/>
  <c r="P16" i="5"/>
  <c r="AC8" i="6"/>
  <c r="AC8" i="5"/>
  <c r="Q10" i="5"/>
  <c r="X10" i="5" s="1"/>
  <c r="S12" i="5"/>
  <c r="AD8" i="6"/>
  <c r="P15" i="6"/>
  <c r="P14" i="6"/>
  <c r="Q10" i="6"/>
  <c r="AD8" i="5"/>
  <c r="Q11" i="5"/>
  <c r="Q12" i="2"/>
  <c r="X12" i="2" s="1"/>
  <c r="Q14" i="2"/>
  <c r="S14" i="2" s="1"/>
  <c r="X10" i="2"/>
  <c r="Q11" i="2"/>
  <c r="R11" i="2" s="1"/>
  <c r="Q13" i="2"/>
  <c r="S13" i="2" s="1"/>
  <c r="P19" i="2"/>
  <c r="AB8" i="2"/>
  <c r="AC8" i="2"/>
  <c r="R10" i="2"/>
  <c r="S10" i="8" l="1"/>
  <c r="X10" i="8"/>
  <c r="D15" i="8" s="1"/>
  <c r="S16" i="7"/>
  <c r="R16" i="7"/>
  <c r="S13" i="7"/>
  <c r="R13" i="7"/>
  <c r="X13" i="7"/>
  <c r="X12" i="7"/>
  <c r="S12" i="7"/>
  <c r="R12" i="7"/>
  <c r="S14" i="7"/>
  <c r="R14" i="7"/>
  <c r="R15" i="7"/>
  <c r="S15" i="7"/>
  <c r="S10" i="7"/>
  <c r="R10" i="7"/>
  <c r="R11" i="7"/>
  <c r="S11" i="7"/>
  <c r="R11" i="4"/>
  <c r="R12" i="4"/>
  <c r="S12" i="4"/>
  <c r="AJ8" i="4"/>
  <c r="X11" i="3"/>
  <c r="R11" i="3"/>
  <c r="S11" i="3"/>
  <c r="R10" i="3"/>
  <c r="X10" i="3"/>
  <c r="S10" i="3"/>
  <c r="S13" i="3"/>
  <c r="R13" i="3"/>
  <c r="X13" i="3"/>
  <c r="X11" i="5"/>
  <c r="D17" i="5" s="1"/>
  <c r="S11" i="5"/>
  <c r="R11" i="5"/>
  <c r="S10" i="6"/>
  <c r="R10" i="6"/>
  <c r="R10" i="5"/>
  <c r="S10" i="5"/>
  <c r="X10" i="6"/>
  <c r="X11" i="2"/>
  <c r="S11" i="2"/>
  <c r="R13" i="2"/>
  <c r="X13" i="2"/>
  <c r="R12" i="2"/>
  <c r="R14" i="2"/>
  <c r="S12" i="2"/>
  <c r="X14" i="2"/>
  <c r="AL8" i="2" s="1"/>
  <c r="P9" i="1"/>
  <c r="AL8" i="8" l="1"/>
  <c r="AH8" i="8"/>
  <c r="D17" i="8"/>
  <c r="AJ8" i="8"/>
  <c r="AA8" i="8" s="1"/>
  <c r="AK8" i="8" s="1"/>
  <c r="AH8" i="7"/>
  <c r="AL8" i="7"/>
  <c r="D22" i="7" s="1"/>
  <c r="D23" i="7"/>
  <c r="D14" i="8"/>
  <c r="AH8" i="5"/>
  <c r="AJ8" i="5"/>
  <c r="AJ8" i="7"/>
  <c r="D25" i="7"/>
  <c r="D17" i="4"/>
  <c r="AL8" i="4"/>
  <c r="D16" i="4" s="1"/>
  <c r="D19" i="4"/>
  <c r="AH8" i="4"/>
  <c r="D20" i="3"/>
  <c r="AJ8" i="3"/>
  <c r="AL8" i="3"/>
  <c r="D17" i="3" s="1"/>
  <c r="D18" i="3"/>
  <c r="AH8" i="3"/>
  <c r="D17" i="6"/>
  <c r="AL8" i="6"/>
  <c r="AH8" i="6"/>
  <c r="D15" i="6"/>
  <c r="AJ8" i="6"/>
  <c r="D19" i="5"/>
  <c r="AL8" i="5"/>
  <c r="D21" i="2"/>
  <c r="AH8" i="2"/>
  <c r="D19" i="2"/>
  <c r="AJ8" i="2"/>
  <c r="D18" i="2"/>
  <c r="Q13" i="1"/>
  <c r="Q12" i="1"/>
  <c r="Q11" i="1"/>
  <c r="X11" i="1" s="1"/>
  <c r="Q10" i="1"/>
  <c r="X10" i="1"/>
  <c r="Z8" i="1"/>
  <c r="Y8" i="1"/>
  <c r="D13" i="8" l="1"/>
  <c r="P13" i="8"/>
  <c r="AG8" i="8"/>
  <c r="AE8" i="8"/>
  <c r="AM8" i="8"/>
  <c r="AI8" i="8"/>
  <c r="AA8" i="7"/>
  <c r="AK8" i="7" s="1"/>
  <c r="AA8" i="4"/>
  <c r="AA8" i="3"/>
  <c r="AA8" i="6"/>
  <c r="AM8" i="6" s="1"/>
  <c r="D16" i="5"/>
  <c r="D14" i="6"/>
  <c r="AA8" i="5"/>
  <c r="AA8" i="2"/>
  <c r="AG8" i="2" s="1"/>
  <c r="X12" i="1"/>
  <c r="R13" i="1"/>
  <c r="X13" i="1"/>
  <c r="S13" i="1"/>
  <c r="R10" i="1"/>
  <c r="S10" i="1"/>
  <c r="R11" i="1"/>
  <c r="S11" i="1"/>
  <c r="S12" i="1"/>
  <c r="R12" i="1"/>
  <c r="AF8" i="1"/>
  <c r="P17" i="1"/>
  <c r="P18" i="1"/>
  <c r="AD8" i="1"/>
  <c r="AB8" i="1"/>
  <c r="AC8" i="1"/>
  <c r="D21" i="7" l="1"/>
  <c r="P21" i="7"/>
  <c r="AG8" i="7"/>
  <c r="AE8" i="7"/>
  <c r="AI8" i="7"/>
  <c r="AM8" i="7"/>
  <c r="AK8" i="6"/>
  <c r="P15" i="4"/>
  <c r="AM8" i="4"/>
  <c r="D15" i="4"/>
  <c r="AG8" i="4"/>
  <c r="AE8" i="4"/>
  <c r="AK8" i="4"/>
  <c r="AI8" i="4"/>
  <c r="D16" i="3"/>
  <c r="P16" i="3"/>
  <c r="AM8" i="3"/>
  <c r="AG8" i="3"/>
  <c r="AE8" i="3"/>
  <c r="AI8" i="3"/>
  <c r="AK8" i="3"/>
  <c r="P15" i="5"/>
  <c r="D15" i="5"/>
  <c r="AG8" i="5"/>
  <c r="AE8" i="5"/>
  <c r="AI8" i="5"/>
  <c r="AK8" i="5"/>
  <c r="P13" i="6"/>
  <c r="D13" i="6"/>
  <c r="AG8" i="6"/>
  <c r="AE8" i="6"/>
  <c r="AM8" i="5"/>
  <c r="AI8" i="6"/>
  <c r="AK8" i="2"/>
  <c r="AE8" i="2"/>
  <c r="P17" i="2"/>
  <c r="AM8" i="2"/>
  <c r="D17" i="2"/>
  <c r="AI8" i="2"/>
  <c r="AL8" i="1"/>
  <c r="D17" i="1" s="1"/>
  <c r="D20" i="1"/>
  <c r="D18" i="1"/>
  <c r="AJ8" i="1"/>
  <c r="AH8" i="1"/>
  <c r="AA8" i="1" l="1"/>
  <c r="AK8" i="1" l="1"/>
  <c r="P16" i="1"/>
  <c r="D16" i="1"/>
  <c r="AG8" i="1"/>
  <c r="AM8" i="1"/>
  <c r="AE8" i="1"/>
  <c r="AI8" i="1"/>
</calcChain>
</file>

<file path=xl/sharedStrings.xml><?xml version="1.0" encoding="utf-8"?>
<sst xmlns="http://schemas.openxmlformats.org/spreadsheetml/2006/main" count="892" uniqueCount="195">
  <si>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</si>
  <si>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</si>
  <si>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</si>
  <si>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</si>
  <si>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</si>
  <si>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</si>
  <si>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</si>
  <si>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</si>
  <si>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</si>
  <si>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</si>
  <si>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</si>
  <si>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</si>
  <si>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</si>
  <si>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</si>
  <si>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</si>
  <si>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</si>
  <si>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</si>
  <si>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</si>
  <si>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</si>
  <si>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</si>
  <si>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</si>
  <si>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</si>
  <si>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</si>
  <si>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</si>
  <si>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</si>
  <si>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</si>
  <si>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</si>
  <si>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</si>
  <si>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</si>
  <si>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</si>
  <si>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</si>
  <si>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</si>
  <si>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</si>
  <si>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</si>
  <si>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 xml:space="preserve">CÁN BỘ KHỚP PHÁCH 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</si>
  <si>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</si>
  <si>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</si>
  <si>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</si>
  <si>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</si>
  <si>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</si>
  <si>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</si>
  <si>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</si>
  <si>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</si>
  <si>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</si>
  <si>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</si>
  <si>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</si>
  <si>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</si>
  <si>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</si>
  <si>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</si>
  <si>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</si>
  <si>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n1</t>
  </si>
  <si>
    <t>n3</t>
  </si>
  <si>
    <t/>
  </si>
  <si>
    <t>n4</t>
  </si>
  <si>
    <t>n5</t>
  </si>
  <si>
    <t>BẢNG ĐIỂM HỌC PHẦN</t>
  </si>
  <si>
    <t>Nhóm</t>
  </si>
  <si>
    <t xml:space="preserve">Thi lần 2 học kỳ II năm học 2015 - 2016 </t>
  </si>
  <si>
    <t xml:space="preserve">Nhóm: </t>
  </si>
  <si>
    <t>Giờ thi:</t>
  </si>
  <si>
    <t>Nguyễn Cảnh Châu</t>
  </si>
  <si>
    <t>Ngô Hồng Quân</t>
  </si>
  <si>
    <t>Hà Nội, ngày 30 tháng 9 năm 2016</t>
  </si>
  <si>
    <t>Nhóm</t>
  </si>
  <si>
    <t>0921020051</t>
  </si>
  <si>
    <t>Nguyễn Quang</t>
  </si>
  <si>
    <t>Tiền</t>
  </si>
  <si>
    <t>17/10/1990</t>
  </si>
  <si>
    <t>D09DTMT</t>
  </si>
  <si>
    <t>0921040143</t>
  </si>
  <si>
    <t>Phạm Minh</t>
  </si>
  <si>
    <t>Tiến</t>
  </si>
  <si>
    <t>05/09/1990</t>
  </si>
  <si>
    <t>D10CNPM3</t>
  </si>
  <si>
    <t>B112102112</t>
  </si>
  <si>
    <t>Phạm Trung</t>
  </si>
  <si>
    <t>Hiếu</t>
  </si>
  <si>
    <t>25/01/1994</t>
  </si>
  <si>
    <t>D11XLTH</t>
  </si>
  <si>
    <t>B15DCVT110</t>
  </si>
  <si>
    <t>Mai Văn</t>
  </si>
  <si>
    <t>Duy</t>
  </si>
  <si>
    <t>25/03/97</t>
  </si>
  <si>
    <t>D15CQVT06-B</t>
  </si>
  <si>
    <t>Ngày thi: 17.9.2016</t>
  </si>
  <si>
    <t>Giờ thi: 15h</t>
  </si>
  <si>
    <t>Xác suất thống kê</t>
  </si>
  <si>
    <t>B112101429</t>
  </si>
  <si>
    <t>Phùng  Văn</t>
  </si>
  <si>
    <t>Quyết</t>
  </si>
  <si>
    <t>2-5-1993</t>
  </si>
  <si>
    <t>D11VT8</t>
  </si>
  <si>
    <t>B112104057</t>
  </si>
  <si>
    <t>Nguyễn Thế</t>
  </si>
  <si>
    <t>Anh</t>
  </si>
  <si>
    <t>24/05/1993</t>
  </si>
  <si>
    <t>D11HTTT2</t>
  </si>
  <si>
    <t>B15DCCN364</t>
  </si>
  <si>
    <t>Vũ Thảo</t>
  </si>
  <si>
    <t>My</t>
  </si>
  <si>
    <t>02/12/97</t>
  </si>
  <si>
    <t>D15CQCN01-B</t>
  </si>
  <si>
    <t>B12DCVT217</t>
  </si>
  <si>
    <t>Minh</t>
  </si>
  <si>
    <t>29/11/94</t>
  </si>
  <si>
    <t>D12CQVT05-B</t>
  </si>
  <si>
    <t>B15DCVT118</t>
  </si>
  <si>
    <t>Kiều Thu</t>
  </si>
  <si>
    <t>Hà</t>
  </si>
  <si>
    <t>22/06/96</t>
  </si>
  <si>
    <t>Vắng</t>
  </si>
  <si>
    <t>vắng</t>
  </si>
  <si>
    <t>Vật lý 1 và thí nghiệm</t>
  </si>
  <si>
    <t>Ngày thi: 17.09.2016</t>
  </si>
  <si>
    <t>B15DCPT222</t>
  </si>
  <si>
    <t>Bùi Thị Thu</t>
  </si>
  <si>
    <t>Thương</t>
  </si>
  <si>
    <t>16/02/97</t>
  </si>
  <si>
    <t>D15CQPT02-B</t>
  </si>
  <si>
    <t>B15DCTT038</t>
  </si>
  <si>
    <t>Nguyễn Thị</t>
  </si>
  <si>
    <t>Huyền</t>
  </si>
  <si>
    <t>13/07/96</t>
  </si>
  <si>
    <t>D15CQTT02-B</t>
  </si>
  <si>
    <t>B15DCKT075</t>
  </si>
  <si>
    <t>Hoàng Thị Thanh</t>
  </si>
  <si>
    <t>20/08/97</t>
  </si>
  <si>
    <t>D15CQKT03-B</t>
  </si>
  <si>
    <t>B12DCQT216</t>
  </si>
  <si>
    <t>Nguyễn Ngọc</t>
  </si>
  <si>
    <t>01/09/94</t>
  </si>
  <si>
    <t>D12QTM1</t>
  </si>
  <si>
    <t>Toán cao cấp 2</t>
  </si>
  <si>
    <t>Giờ thi: 10h</t>
  </si>
  <si>
    <t>B15DCAT070</t>
  </si>
  <si>
    <t>Trương Hoàng</t>
  </si>
  <si>
    <t>Hiệp</t>
  </si>
  <si>
    <t>01/06/97</t>
  </si>
  <si>
    <t>D15CQAT02-B</t>
  </si>
  <si>
    <t>Giờ thi: 8h</t>
  </si>
  <si>
    <t>Nguyên lý cơ bản của chủ nghĩa Mác Lê 2</t>
  </si>
  <si>
    <t>Nguyên lý cơ bản của chủ nghĩa Mác Lê 1</t>
  </si>
  <si>
    <t>B13DCAT014</t>
  </si>
  <si>
    <t>Phạm Anh</t>
  </si>
  <si>
    <t>Hào</t>
  </si>
  <si>
    <t>30/04/95</t>
  </si>
  <si>
    <t>D13CQAT01-B</t>
  </si>
  <si>
    <t>B12DEPT002</t>
  </si>
  <si>
    <t>Đào Phương</t>
  </si>
  <si>
    <t>14/05/1994</t>
  </si>
  <si>
    <t>E12PT</t>
  </si>
  <si>
    <t>B15DCKT029</t>
  </si>
  <si>
    <t>Đào Thị Thùy</t>
  </si>
  <si>
    <t>Dung</t>
  </si>
  <si>
    <t>25/06/97</t>
  </si>
  <si>
    <t>D15CQKT01-B</t>
  </si>
  <si>
    <t>Lý thuyết XSTK</t>
  </si>
  <si>
    <t>Vắng có phép</t>
  </si>
  <si>
    <t>B12DECN025</t>
  </si>
  <si>
    <t>Nguyễn Đình</t>
  </si>
  <si>
    <t>Dũng</t>
  </si>
  <si>
    <t>31/08/93</t>
  </si>
  <si>
    <t>E12CQCN01-B</t>
  </si>
  <si>
    <t>091C650086</t>
  </si>
  <si>
    <t>Đỗ Trường</t>
  </si>
  <si>
    <t>Sơn</t>
  </si>
  <si>
    <t>20/06/1990</t>
  </si>
  <si>
    <t>C11VT2</t>
  </si>
  <si>
    <t>1021010059</t>
  </si>
  <si>
    <t>Linh</t>
  </si>
  <si>
    <t>27/10/1992</t>
  </si>
  <si>
    <t>D10VT1</t>
  </si>
  <si>
    <t>Hoàng Văn</t>
  </si>
  <si>
    <t>Nam</t>
  </si>
  <si>
    <t>B15DCDT132</t>
  </si>
  <si>
    <t>Mỹ</t>
  </si>
  <si>
    <t>08/02/97</t>
  </si>
  <si>
    <t>D15CQDT04-B</t>
  </si>
  <si>
    <t>B15DCDT139</t>
  </si>
  <si>
    <t>Nguyễn Hải</t>
  </si>
  <si>
    <t>07/12/97</t>
  </si>
  <si>
    <t>D15CQDT03-B</t>
  </si>
  <si>
    <t>B15DCDT119</t>
  </si>
  <si>
    <t>Phùng Văn</t>
  </si>
  <si>
    <t>Lợi</t>
  </si>
  <si>
    <t>18/12/96</t>
  </si>
  <si>
    <t>Giải tích 2</t>
  </si>
  <si>
    <t>B15DCCN138</t>
  </si>
  <si>
    <t>Lê Anh</t>
  </si>
  <si>
    <t>Đức</t>
  </si>
  <si>
    <t>D15CQCN06</t>
  </si>
  <si>
    <t>B112102053</t>
  </si>
  <si>
    <t xml:space="preserve">Trần Văn </t>
  </si>
  <si>
    <t>An</t>
  </si>
  <si>
    <t>Giáo dục thể chất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</si>
</sst>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#,##0.0"/>
  </numFmts>
  <fonts count="25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b/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144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1" fontId="3" fillId="0" borderId="12" xfId="0" applyNumberFormat="1" applyFont="1" applyFill="1" applyBorder="1" applyAlignment="1" applyProtection="1">
      <alignment horizontal="center"/>
      <protection hidden="1"/>
    </xf>
    <xf numFmtId="0" fontId="3" fillId="0" borderId="14" xfId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14" fontId="3" fillId="0" borderId="14" xfId="0" applyNumberFormat="1" applyFont="1" applyFill="1" applyBorder="1" applyAlignment="1">
      <alignment horizontal="center" vertical="center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0" fontId="3" fillId="0" borderId="16" xfId="4" quotePrefix="1" applyFont="1" applyBorder="1" applyAlignment="1" applyProtection="1">
      <alignment horizontal="center" vertical="center"/>
      <protection locked="0"/>
    </xf>
    <xf numFmtId="165" fontId="3" fillId="0" borderId="14" xfId="0" applyNumberFormat="1" applyFont="1" applyFill="1" applyBorder="1" applyAlignment="1" applyProtection="1">
      <alignment horizontal="center" vertical="center"/>
      <protection locked="0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Font="1" applyFill="1" applyBorder="1" applyAlignment="1" applyProtection="1">
      <alignment horizontal="center"/>
      <protection hidden="1"/>
    </xf>
    <xf numFmtId="165" fontId="3" fillId="0" borderId="14" xfId="0" quotePrefix="1" applyNumberFormat="1" applyFont="1" applyFill="1" applyBorder="1" applyAlignment="1" applyProtection="1">
      <alignment horizont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1" fontId="3" fillId="0" borderId="14" xfId="0" applyNumberFormat="1" applyFont="1" applyFill="1" applyBorder="1" applyAlignment="1" applyProtection="1">
      <alignment horizontal="center"/>
      <protection hidden="1"/>
    </xf>
    <xf numFmtId="0" fontId="3" fillId="0" borderId="16" xfId="4" applyFont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21" fillId="0" borderId="0" xfId="2" applyFont="1" applyFill="1" applyBorder="1" applyAlignment="1" applyProtection="1">
      <alignment horizontal="left" vertical="center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0" fontId="20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14" fillId="0" borderId="19" xfId="0" applyFont="1" applyFill="1" applyBorder="1" applyAlignment="1">
      <alignment vertical="center"/>
    </xf>
    <xf numFmtId="14" fontId="3" fillId="0" borderId="17" xfId="0" applyNumberFormat="1" applyFont="1" applyFill="1" applyBorder="1" applyAlignment="1">
      <alignment horizontal="center" vertical="center"/>
    </xf>
    <xf numFmtId="164" fontId="3" fillId="0" borderId="19" xfId="4" quotePrefix="1" applyNumberFormat="1" applyFont="1" applyBorder="1" applyAlignment="1" applyProtection="1">
      <alignment horizontal="center" vertical="center"/>
      <protection locked="0"/>
    </xf>
    <xf numFmtId="0" fontId="3" fillId="0" borderId="19" xfId="4" applyFont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165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15" fillId="0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/>
      <protection hidden="1"/>
    </xf>
    <xf numFmtId="165" fontId="3" fillId="0" borderId="17" xfId="0" quotePrefix="1" applyNumberFormat="1" applyFont="1" applyFill="1" applyBorder="1" applyAlignment="1" applyProtection="1">
      <alignment horizont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1" fontId="3" fillId="0" borderId="17" xfId="0" applyNumberFormat="1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0" fontId="14" fillId="0" borderId="13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3" xfId="4" quotePrefix="1" applyNumberFormat="1" applyFont="1" applyBorder="1" applyAlignment="1" applyProtection="1">
      <alignment horizontal="center" vertical="center"/>
      <protection locked="0"/>
    </xf>
    <xf numFmtId="0" fontId="3" fillId="0" borderId="13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5" fillId="0" borderId="21" xfId="0" applyFont="1" applyFill="1" applyBorder="1" applyProtection="1">
      <protection locked="0"/>
    </xf>
    <xf numFmtId="1" fontId="14" fillId="0" borderId="12" xfId="0" applyNumberFormat="1" applyFont="1" applyFill="1" applyBorder="1" applyAlignment="1" applyProtection="1">
      <alignment horizontal="center" vertical="center"/>
      <protection hidden="1"/>
    </xf>
    <xf numFmtId="1" fontId="14" fillId="0" borderId="14" xfId="0" applyNumberFormat="1" applyFont="1" applyFill="1" applyBorder="1" applyAlignment="1" applyProtection="1">
      <alignment horizontal="center" vertical="center"/>
      <protection hidden="1"/>
    </xf>
    <xf numFmtId="1" fontId="14" fillId="0" borderId="17" xfId="0" applyNumberFormat="1" applyFont="1" applyFill="1" applyBorder="1" applyAlignment="1" applyProtection="1">
      <alignment horizontal="center" vertical="center"/>
      <protection hidden="1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24" fillId="0" borderId="0" xfId="1" applyFont="1" applyFill="1" applyAlignment="1" applyProtection="1">
      <alignment horizontal="left" vertical="center"/>
      <protection locked="0"/>
    </xf>
  </cellXfs>
  <cellStyles count="8">
    <cellStyle name="Bình thường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iêu kết nối" xfId="3" builtinId="8"/>
    <cellStyle name="Style 1" xfId="7"/>
  </cellStyles>
  <dxfs count="8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rang_tính8"/>
  <dimension ref="A1:AM38"/>
  <sheetViews>
    <sheetView tabSelected="1" workbookViewId="0">
      <pane ySplit="3" topLeftCell="A4" activePane="bottomLeft" state="frozen"/>
      <selection activeCell="C10" sqref="C10"/>
      <selection pane="bottomLeft" activeCell="G39" sqref="G39"/>
    </sheetView>
  </sheetViews>
  <sheetFormatPr defaultColWidth="9" defaultRowHeight="15.6"/>
  <cols>
    <col min="1" max="1" width="0.90625" style="1" customWidth="1"/>
    <col min="2" max="2" width="4" style="1" customWidth="1"/>
    <col min="3" max="3" width="11.6328125" style="1" customWidth="1"/>
    <col min="4" max="4" width="6.6328125" style="1" bestFit="1" customWidth="1"/>
    <col min="5" max="5" width="7.26953125" style="1" customWidth="1"/>
    <col min="6" max="6" width="9.36328125" style="1" hidden="1" customWidth="1"/>
    <col min="7" max="7" width="8.7265625" style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5.72656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hidden="1" customWidth="1"/>
    <col min="23" max="23" width="6.453125" style="2" customWidth="1"/>
    <col min="24" max="24" width="9" style="59"/>
    <col min="25" max="25" width="9.08984375" style="59" bestFit="1" customWidth="1"/>
    <col min="26" max="26" width="9" style="59"/>
    <col min="27" max="27" width="10.36328125" style="59" bestFit="1" customWidth="1"/>
    <col min="28" max="28" width="9.08984375" style="59" bestFit="1" customWidth="1"/>
    <col min="29" max="39" width="9" style="59"/>
    <col min="40" max="16384" width="9" style="1"/>
  </cols>
  <sheetData>
    <row r="1" spans="1:39" ht="27.75" customHeight="1">
      <c r="B1" s="136" t="s">
        <v>0</v>
      </c>
      <c r="C1" s="136"/>
      <c r="D1" s="136"/>
      <c r="E1" s="136"/>
      <c r="F1" s="136"/>
      <c r="G1" s="136"/>
      <c r="H1" s="137" t="s">
        <v>55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1:39" ht="25.5" customHeight="1">
      <c r="B2" s="138" t="s">
        <v>1</v>
      </c>
      <c r="C2" s="138"/>
      <c r="D2" s="138"/>
      <c r="E2" s="138"/>
      <c r="F2" s="138"/>
      <c r="G2" s="138"/>
      <c r="H2" s="139" t="s">
        <v>57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0"/>
      <c r="AF2" s="61"/>
      <c r="AG2" s="60"/>
      <c r="AH2" s="60"/>
      <c r="AI2" s="60"/>
      <c r="AJ2" s="61"/>
      <c r="AK2" s="60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1:39" ht="23.25" customHeight="1">
      <c r="B4" s="140" t="s">
        <v>2</v>
      </c>
      <c r="C4" s="140"/>
      <c r="D4" s="141" t="s">
        <v>194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 t="s">
        <v>58</v>
      </c>
      <c r="Q4" s="142"/>
      <c r="R4" s="142"/>
      <c r="S4" s="142"/>
      <c r="T4" s="142"/>
      <c r="U4" s="142"/>
      <c r="X4" s="60"/>
      <c r="Y4" s="127" t="s">
        <v>46</v>
      </c>
      <c r="Z4" s="127" t="s">
        <v>8</v>
      </c>
      <c r="AA4" s="127" t="s">
        <v>45</v>
      </c>
      <c r="AB4" s="127" t="s">
        <v>44</v>
      </c>
      <c r="AC4" s="127"/>
      <c r="AD4" s="127"/>
      <c r="AE4" s="127"/>
      <c r="AF4" s="127" t="s">
        <v>43</v>
      </c>
      <c r="AG4" s="127"/>
      <c r="AH4" s="127" t="s">
        <v>41</v>
      </c>
      <c r="AI4" s="127"/>
      <c r="AJ4" s="127" t="s">
        <v>42</v>
      </c>
      <c r="AK4" s="127"/>
      <c r="AL4" s="127" t="s">
        <v>40</v>
      </c>
      <c r="AM4" s="127"/>
    </row>
    <row r="5" spans="1:39" ht="17.25" customHeight="1">
      <c r="B5" s="128" t="s">
        <v>3</v>
      </c>
      <c r="C5" s="128"/>
      <c r="D5" s="9"/>
      <c r="G5" s="129" t="s">
        <v>84</v>
      </c>
      <c r="H5" s="129"/>
      <c r="I5" s="129"/>
      <c r="J5" s="129"/>
      <c r="K5" s="129"/>
      <c r="L5" s="129"/>
      <c r="M5" s="129"/>
      <c r="N5" s="129"/>
      <c r="O5" s="129"/>
      <c r="P5" s="129" t="s">
        <v>59</v>
      </c>
      <c r="Q5" s="129"/>
      <c r="R5" s="129"/>
      <c r="S5" s="129"/>
      <c r="T5" s="129"/>
      <c r="U5" s="129"/>
      <c r="X5" s="60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1:39" ht="44.25" customHeight="1">
      <c r="B7" s="117" t="s">
        <v>4</v>
      </c>
      <c r="C7" s="130" t="s">
        <v>5</v>
      </c>
      <c r="D7" s="132" t="s">
        <v>6</v>
      </c>
      <c r="E7" s="133"/>
      <c r="F7" s="117" t="s">
        <v>7</v>
      </c>
      <c r="G7" s="117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4" t="s">
        <v>13</v>
      </c>
      <c r="M7" s="124" t="s">
        <v>14</v>
      </c>
      <c r="N7" s="124" t="s">
        <v>15</v>
      </c>
      <c r="O7" s="125" t="s">
        <v>16</v>
      </c>
      <c r="P7" s="124" t="s">
        <v>17</v>
      </c>
      <c r="Q7" s="117" t="s">
        <v>18</v>
      </c>
      <c r="R7" s="124" t="s">
        <v>19</v>
      </c>
      <c r="S7" s="117" t="s">
        <v>20</v>
      </c>
      <c r="T7" s="117" t="s">
        <v>21</v>
      </c>
      <c r="U7" s="117" t="s">
        <v>56</v>
      </c>
      <c r="W7" s="117" t="s">
        <v>63</v>
      </c>
      <c r="X7" s="60"/>
      <c r="Y7" s="127"/>
      <c r="Z7" s="127"/>
      <c r="AA7" s="127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1:39" ht="44.25" customHeight="1">
      <c r="B8" s="119"/>
      <c r="C8" s="131"/>
      <c r="D8" s="134"/>
      <c r="E8" s="135"/>
      <c r="F8" s="119"/>
      <c r="G8" s="119"/>
      <c r="H8" s="126"/>
      <c r="I8" s="126"/>
      <c r="J8" s="126"/>
      <c r="K8" s="126"/>
      <c r="L8" s="124"/>
      <c r="M8" s="124"/>
      <c r="N8" s="124"/>
      <c r="O8" s="125"/>
      <c r="P8" s="124"/>
      <c r="Q8" s="118"/>
      <c r="R8" s="124"/>
      <c r="S8" s="119"/>
      <c r="T8" s="118"/>
      <c r="U8" s="118"/>
      <c r="W8" s="118"/>
      <c r="X8" s="60"/>
      <c r="Y8" s="65" t="str">
        <f>+D4</f>
        <v>Giáo dục thể chất 2</v>
      </c>
      <c r="Z8" s="66" t="str">
        <f>+P4</f>
        <v xml:space="preserve">Nhóm: </v>
      </c>
      <c r="AA8" s="67">
        <f>+$AJ$8+$AL$8+$AH$8</f>
        <v>1</v>
      </c>
      <c r="AB8" s="61">
        <f>COUNTIF($T$9:$T$70,"Khiển trách")</f>
        <v>0</v>
      </c>
      <c r="AC8" s="61">
        <f>COUNTIF($T$9:$T$70,"Cảnh cáo")</f>
        <v>0</v>
      </c>
      <c r="AD8" s="61">
        <f>COUNTIF($T$9:$T$70,"Đình chỉ thi")</f>
        <v>0</v>
      </c>
      <c r="AE8" s="68">
        <f>+($AB$8+$AC$8+$AD$8)/$AA$8*100%</f>
        <v>0</v>
      </c>
      <c r="AF8" s="61">
        <f>SUM(COUNTIF($T$9:$T$68,"Vắng"),COUNTIF($T$9:$T$68,"Vắng có phép"))</f>
        <v>1</v>
      </c>
      <c r="AG8" s="69">
        <f>+$AF$8/$AA$8</f>
        <v>1</v>
      </c>
      <c r="AH8" s="70">
        <f>COUNTIF($X$9:$X$68,"Thi lại")</f>
        <v>0</v>
      </c>
      <c r="AI8" s="69">
        <f>+$AH$8/$AA$8</f>
        <v>0</v>
      </c>
      <c r="AJ8" s="70">
        <f>COUNTIF($X$9:$X$69,"Học lại")</f>
        <v>1</v>
      </c>
      <c r="AK8" s="69">
        <f>+$AJ$8/$AA$8</f>
        <v>1</v>
      </c>
      <c r="AL8" s="61">
        <f>COUNTIF($X$10:$X$69,"Đạt")</f>
        <v>0</v>
      </c>
      <c r="AM8" s="68">
        <f>+$AL$8/$AA$8</f>
        <v>0</v>
      </c>
    </row>
    <row r="9" spans="1:39" ht="14.25" customHeight="1">
      <c r="B9" s="120" t="s">
        <v>27</v>
      </c>
      <c r="C9" s="121"/>
      <c r="D9" s="121"/>
      <c r="E9" s="121"/>
      <c r="F9" s="121"/>
      <c r="G9" s="122"/>
      <c r="H9" s="12">
        <v>30</v>
      </c>
      <c r="I9" s="12">
        <v>20</v>
      </c>
      <c r="J9" s="13"/>
      <c r="K9" s="12"/>
      <c r="L9" s="14"/>
      <c r="M9" s="15"/>
      <c r="N9" s="15"/>
      <c r="O9" s="16"/>
      <c r="P9" s="57">
        <f>100-(H9+I9+J9+K9)</f>
        <v>50</v>
      </c>
      <c r="Q9" s="119"/>
      <c r="R9" s="17"/>
      <c r="S9" s="17"/>
      <c r="T9" s="119"/>
      <c r="U9" s="119"/>
      <c r="W9" s="119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ht="40.200000000000003" customHeight="1">
      <c r="B10" s="18">
        <v>1</v>
      </c>
      <c r="C10" s="97" t="s">
        <v>191</v>
      </c>
      <c r="D10" s="98" t="s">
        <v>192</v>
      </c>
      <c r="E10" s="99" t="s">
        <v>193</v>
      </c>
      <c r="F10" s="100" t="s">
        <v>78</v>
      </c>
      <c r="G10" s="97" t="s">
        <v>78</v>
      </c>
      <c r="H10" s="101">
        <v>7</v>
      </c>
      <c r="I10" s="101">
        <v>4</v>
      </c>
      <c r="J10" s="101" t="s">
        <v>52</v>
      </c>
      <c r="K10" s="101" t="s">
        <v>52</v>
      </c>
      <c r="L10" s="102"/>
      <c r="M10" s="102"/>
      <c r="N10" s="102"/>
      <c r="O10" s="78"/>
      <c r="P10" s="103"/>
      <c r="Q10" s="19">
        <f t="shared" ref="Q10" si="0">ROUND(SUMPRODUCT(H10:P10,$H$9:$P$9)/100,0)</f>
        <v>3</v>
      </c>
      <c r="R10" s="20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0" t="str">
        <f t="shared" ref="S10" si="2">IF($Q10&lt;4,"Kém",IF(AND($Q10&gt;=4,$Q10&lt;=5.4),"Trung bình yếu",IF(AND($Q10&gt;=5.5,$Q10&lt;=6.9),"Trung bình",IF(AND($Q10&gt;=7,$Q10&lt;=8.4),"Khá",IF(AND($Q10&gt;=8.5,$Q10&lt;=10),"Giỏi","")))))</f>
        <v>Kém</v>
      </c>
      <c r="T10" s="33" t="s">
        <v>110</v>
      </c>
      <c r="U10" s="21" t="s">
        <v>50</v>
      </c>
      <c r="V10" s="3" t="s">
        <v>50</v>
      </c>
      <c r="W10" s="33">
        <v>25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Học lại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ht="9" customHeight="1">
      <c r="A11" s="2"/>
      <c r="B11" s="36"/>
      <c r="C11" s="37"/>
      <c r="D11" s="37"/>
      <c r="E11" s="38"/>
      <c r="F11" s="38"/>
      <c r="G11" s="38"/>
      <c r="H11" s="39"/>
      <c r="I11" s="40"/>
      <c r="J11" s="40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3"/>
    </row>
    <row r="12" spans="1:39" ht="16.8">
      <c r="A12" s="2"/>
      <c r="B12" s="123" t="s">
        <v>28</v>
      </c>
      <c r="C12" s="123"/>
      <c r="D12" s="37"/>
      <c r="E12" s="38"/>
      <c r="F12" s="38"/>
      <c r="G12" s="38"/>
      <c r="H12" s="39"/>
      <c r="I12" s="40"/>
      <c r="J12" s="40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3"/>
    </row>
    <row r="13" spans="1:39" ht="16.5" customHeight="1">
      <c r="A13" s="2"/>
      <c r="B13" s="42" t="s">
        <v>29</v>
      </c>
      <c r="C13" s="42"/>
      <c r="D13" s="43">
        <f>+$AA$8</f>
        <v>1</v>
      </c>
      <c r="E13" s="44" t="s">
        <v>30</v>
      </c>
      <c r="F13" s="115" t="s">
        <v>31</v>
      </c>
      <c r="G13" s="115"/>
      <c r="H13" s="115"/>
      <c r="I13" s="115"/>
      <c r="J13" s="115"/>
      <c r="K13" s="115"/>
      <c r="L13" s="115"/>
      <c r="M13" s="115"/>
      <c r="N13" s="115"/>
      <c r="O13" s="115"/>
      <c r="P13" s="45">
        <f>$AA$8 -COUNTIF($T$9:$T$200,"Vắng") -COUNTIF($T$9:$T$200,"Vắng có phép") - COUNTIF($T$9:$T$200,"Đình chỉ thi") - COUNTIF($T$9:$T$200,"Không đủ ĐKDT")</f>
        <v>0</v>
      </c>
      <c r="Q13" s="45"/>
      <c r="R13" s="45"/>
      <c r="S13" s="46"/>
      <c r="T13" s="47" t="s">
        <v>30</v>
      </c>
      <c r="U13" s="46"/>
      <c r="V13" s="3"/>
    </row>
    <row r="14" spans="1:39" ht="16.5" customHeight="1">
      <c r="A14" s="2"/>
      <c r="B14" s="42" t="s">
        <v>32</v>
      </c>
      <c r="C14" s="42"/>
      <c r="D14" s="43">
        <f>+$AL$8</f>
        <v>0</v>
      </c>
      <c r="E14" s="44" t="s">
        <v>30</v>
      </c>
      <c r="F14" s="115" t="s">
        <v>33</v>
      </c>
      <c r="G14" s="115"/>
      <c r="H14" s="115"/>
      <c r="I14" s="115"/>
      <c r="J14" s="115"/>
      <c r="K14" s="115"/>
      <c r="L14" s="115"/>
      <c r="M14" s="115"/>
      <c r="N14" s="115"/>
      <c r="O14" s="115"/>
      <c r="P14" s="48">
        <f>COUNTIF($T$9:$T$76,"Vắng")</f>
        <v>1</v>
      </c>
      <c r="Q14" s="48"/>
      <c r="R14" s="48"/>
      <c r="S14" s="49"/>
      <c r="T14" s="47" t="s">
        <v>30</v>
      </c>
      <c r="U14" s="49"/>
      <c r="V14" s="3"/>
    </row>
    <row r="15" spans="1:39" ht="16.5" customHeight="1">
      <c r="A15" s="2"/>
      <c r="B15" s="42" t="s">
        <v>47</v>
      </c>
      <c r="C15" s="42"/>
      <c r="D15" s="58">
        <f>COUNTIF(X10:X10,"Học lại")</f>
        <v>1</v>
      </c>
      <c r="E15" s="44" t="s">
        <v>30</v>
      </c>
      <c r="F15" s="115" t="s">
        <v>48</v>
      </c>
      <c r="G15" s="115"/>
      <c r="H15" s="115"/>
      <c r="I15" s="115"/>
      <c r="J15" s="115"/>
      <c r="K15" s="115"/>
      <c r="L15" s="115"/>
      <c r="M15" s="115"/>
      <c r="N15" s="115"/>
      <c r="O15" s="115"/>
      <c r="P15" s="45">
        <f>COUNTIF($T$9:$T$76,"Vắng có phép")</f>
        <v>0</v>
      </c>
      <c r="Q15" s="45"/>
      <c r="R15" s="45"/>
      <c r="S15" s="46"/>
      <c r="T15" s="47" t="s">
        <v>30</v>
      </c>
      <c r="U15" s="46"/>
      <c r="V15" s="3"/>
    </row>
    <row r="16" spans="1:39" ht="3" customHeight="1">
      <c r="A16" s="2"/>
      <c r="B16" s="36"/>
      <c r="C16" s="37"/>
      <c r="D16" s="37"/>
      <c r="E16" s="38"/>
      <c r="F16" s="38"/>
      <c r="G16" s="38"/>
      <c r="H16" s="39"/>
      <c r="I16" s="40"/>
      <c r="J16" s="40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3"/>
    </row>
    <row r="17" spans="1:39">
      <c r="B17" s="80" t="s">
        <v>49</v>
      </c>
      <c r="C17" s="80"/>
      <c r="D17" s="81">
        <f>COUNTIF(X10:X10,"Thi lại")</f>
        <v>0</v>
      </c>
      <c r="E17" s="82" t="s">
        <v>30</v>
      </c>
      <c r="F17" s="3"/>
      <c r="G17" s="3"/>
      <c r="H17" s="3"/>
      <c r="I17" s="3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3"/>
    </row>
    <row r="18" spans="1:39" ht="24.75" customHeight="1">
      <c r="B18" s="80"/>
      <c r="C18" s="80"/>
      <c r="D18" s="81"/>
      <c r="E18" s="82"/>
      <c r="F18" s="3"/>
      <c r="G18" s="3"/>
      <c r="H18" s="3"/>
      <c r="I18" s="3"/>
      <c r="J18" s="116" t="s">
        <v>62</v>
      </c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3"/>
    </row>
    <row r="19" spans="1:39">
      <c r="A19" s="50"/>
      <c r="B19" s="110" t="s">
        <v>34</v>
      </c>
      <c r="C19" s="110"/>
      <c r="D19" s="110"/>
      <c r="E19" s="110"/>
      <c r="F19" s="110"/>
      <c r="G19" s="110"/>
      <c r="H19" s="110"/>
      <c r="I19" s="51"/>
      <c r="J19" s="114" t="s">
        <v>35</v>
      </c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3"/>
    </row>
    <row r="20" spans="1:39" ht="4.5" customHeight="1">
      <c r="A20" s="2"/>
      <c r="B20" s="36"/>
      <c r="C20" s="52"/>
      <c r="D20" s="52"/>
      <c r="E20" s="53"/>
      <c r="F20" s="53"/>
      <c r="G20" s="53"/>
      <c r="H20" s="54"/>
      <c r="I20" s="55"/>
      <c r="J20" s="55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>
      <c r="B21" s="110" t="s">
        <v>36</v>
      </c>
      <c r="C21" s="110"/>
      <c r="D21" s="111" t="s">
        <v>37</v>
      </c>
      <c r="E21" s="111"/>
      <c r="F21" s="111"/>
      <c r="G21" s="111"/>
      <c r="H21" s="111"/>
      <c r="I21" s="55"/>
      <c r="J21" s="55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3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</row>
    <row r="22" spans="1:39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</row>
    <row r="23" spans="1:39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</row>
    <row r="27" spans="1:39" s="2" customFormat="1" ht="18" customHeight="1">
      <c r="A27" s="1"/>
      <c r="B27" s="113" t="s">
        <v>60</v>
      </c>
      <c r="C27" s="113"/>
      <c r="D27" s="113" t="s">
        <v>61</v>
      </c>
      <c r="E27" s="113"/>
      <c r="F27" s="113"/>
      <c r="G27" s="113"/>
      <c r="H27" s="113"/>
      <c r="I27" s="113"/>
      <c r="J27" s="113" t="s">
        <v>38</v>
      </c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3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</row>
    <row r="28" spans="1:39" s="2" customFormat="1" ht="4.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</row>
    <row r="29" spans="1:39" s="2" customFormat="1" ht="36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 ht="21.75" hidden="1" customHeight="1">
      <c r="A30" s="1"/>
      <c r="B30" s="110" t="s">
        <v>39</v>
      </c>
      <c r="C30" s="110"/>
      <c r="D30" s="110"/>
      <c r="E30" s="110"/>
      <c r="F30" s="110"/>
      <c r="G30" s="110"/>
      <c r="H30" s="110"/>
      <c r="I30" s="51"/>
      <c r="J30" s="114" t="s">
        <v>35</v>
      </c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 hidden="1">
      <c r="A31" s="1"/>
      <c r="B31" s="36"/>
      <c r="C31" s="52"/>
      <c r="D31" s="52"/>
      <c r="E31" s="53"/>
      <c r="F31" s="53"/>
      <c r="G31" s="53"/>
      <c r="H31" s="54"/>
      <c r="I31" s="55"/>
      <c r="J31" s="55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 hidden="1">
      <c r="A32" s="1"/>
      <c r="B32" s="110" t="s">
        <v>36</v>
      </c>
      <c r="C32" s="110"/>
      <c r="D32" s="111" t="s">
        <v>37</v>
      </c>
      <c r="E32" s="111"/>
      <c r="F32" s="111"/>
      <c r="G32" s="111"/>
      <c r="H32" s="111"/>
      <c r="I32" s="55"/>
      <c r="J32" s="55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1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 hidden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hidden="1"/>
    <row r="35" spans="1:39" hidden="1"/>
    <row r="36" spans="1:39" hidden="1"/>
    <row r="37" spans="1:39" hidden="1">
      <c r="B37" s="112"/>
      <c r="C37" s="112"/>
      <c r="D37" s="112"/>
      <c r="E37" s="112"/>
      <c r="F37" s="112"/>
      <c r="G37" s="112"/>
      <c r="H37" s="112"/>
      <c r="I37" s="112"/>
      <c r="J37" s="112" t="s">
        <v>38</v>
      </c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</row>
    <row r="38" spans="1:39" hidden="1"/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mergeCells count="59">
    <mergeCell ref="B1:G1"/>
    <mergeCell ref="H1:U1"/>
    <mergeCell ref="B2:G2"/>
    <mergeCell ref="H2:U2"/>
    <mergeCell ref="B4:C4"/>
    <mergeCell ref="D4:O4"/>
    <mergeCell ref="P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F13:O13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W7:W9"/>
    <mergeCell ref="B9:G9"/>
    <mergeCell ref="B12:C12"/>
    <mergeCell ref="R7:R8"/>
    <mergeCell ref="S7:S8"/>
    <mergeCell ref="B7:B8"/>
    <mergeCell ref="C7:C8"/>
    <mergeCell ref="D7:E8"/>
    <mergeCell ref="B30:H30"/>
    <mergeCell ref="J30:U30"/>
    <mergeCell ref="F14:O14"/>
    <mergeCell ref="F15:O15"/>
    <mergeCell ref="J17:U17"/>
    <mergeCell ref="J18:U18"/>
    <mergeCell ref="B19:H19"/>
    <mergeCell ref="J19:U19"/>
    <mergeCell ref="B21:C21"/>
    <mergeCell ref="D21:H21"/>
    <mergeCell ref="B27:C27"/>
    <mergeCell ref="D27:I27"/>
    <mergeCell ref="J27:U27"/>
    <mergeCell ref="B32:C32"/>
    <mergeCell ref="D32:H32"/>
    <mergeCell ref="B37:C37"/>
    <mergeCell ref="D37:I37"/>
    <mergeCell ref="J37:U37"/>
  </mergeCells>
  <conditionalFormatting sqref="P10 H10:N10">
    <cfRule type="cellIs" dxfId="83" priority="19" operator="greaterThan">
      <formula>10</formula>
    </cfRule>
  </conditionalFormatting>
  <conditionalFormatting sqref="O1">
    <cfRule type="duplicateValues" dxfId="82" priority="11"/>
  </conditionalFormatting>
  <conditionalFormatting sqref="O1:O1048576">
    <cfRule type="duplicateValues" dxfId="81" priority="131"/>
  </conditionalFormatting>
  <conditionalFormatting sqref="C1:C1048576">
    <cfRule type="duplicateValues" dxfId="80" priority="134"/>
  </conditionalFormatting>
  <conditionalFormatting sqref="C10">
    <cfRule type="duplicateValues" dxfId="79" priority="137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rang_tính7"/>
  <dimension ref="A1:AM46"/>
  <sheetViews>
    <sheetView workbookViewId="0">
      <pane ySplit="3" topLeftCell="A4" activePane="bottomLeft" state="frozen"/>
      <selection activeCell="C10" sqref="C10"/>
      <selection pane="bottomLeft" activeCell="P12" sqref="P12"/>
    </sheetView>
  </sheetViews>
  <sheetFormatPr defaultColWidth="9" defaultRowHeight="15.6"/>
  <cols>
    <col min="1" max="1" width="0.90625" style="1" customWidth="1"/>
    <col min="2" max="2" width="4" style="1" customWidth="1"/>
    <col min="3" max="3" width="11.6328125" style="1" customWidth="1"/>
    <col min="4" max="4" width="8.90625" style="1" bestFit="1" customWidth="1"/>
    <col min="5" max="5" width="7.26953125" style="1" customWidth="1"/>
    <col min="6" max="6" width="9.36328125" style="1" hidden="1" customWidth="1"/>
    <col min="7" max="7" width="11.6328125" style="1" customWidth="1"/>
    <col min="8" max="11" width="4.36328125" style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5.72656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hidden="1" customWidth="1"/>
    <col min="23" max="23" width="6.453125" style="2" customWidth="1"/>
    <col min="24" max="24" width="9" style="59"/>
    <col min="25" max="25" width="9.08984375" style="59" bestFit="1" customWidth="1"/>
    <col min="26" max="26" width="9" style="59"/>
    <col min="27" max="27" width="10.36328125" style="59" bestFit="1" customWidth="1"/>
    <col min="28" max="28" width="9.08984375" style="59" bestFit="1" customWidth="1"/>
    <col min="29" max="39" width="9" style="59"/>
    <col min="40" max="16384" width="9" style="1"/>
  </cols>
  <sheetData>
    <row r="1" spans="2:39" ht="27.75" customHeight="1">
      <c r="B1" s="136" t="s">
        <v>0</v>
      </c>
      <c r="C1" s="136"/>
      <c r="D1" s="136"/>
      <c r="E1" s="136"/>
      <c r="F1" s="136"/>
      <c r="G1" s="136"/>
      <c r="H1" s="137" t="s">
        <v>55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2:39" ht="25.5" customHeight="1">
      <c r="B2" s="138" t="s">
        <v>1</v>
      </c>
      <c r="C2" s="138"/>
      <c r="D2" s="138"/>
      <c r="E2" s="138"/>
      <c r="F2" s="138"/>
      <c r="G2" s="138"/>
      <c r="H2" s="139" t="s">
        <v>57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0"/>
      <c r="AF2" s="61"/>
      <c r="AG2" s="60"/>
      <c r="AH2" s="60"/>
      <c r="AI2" s="60"/>
      <c r="AJ2" s="61"/>
      <c r="AK2" s="60"/>
    </row>
    <row r="3" spans="2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2:39" ht="23.25" customHeight="1">
      <c r="B4" s="140" t="s">
        <v>2</v>
      </c>
      <c r="C4" s="140"/>
      <c r="D4" s="141" t="s">
        <v>186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 t="s">
        <v>58</v>
      </c>
      <c r="Q4" s="142"/>
      <c r="R4" s="142"/>
      <c r="S4" s="142"/>
      <c r="T4" s="142"/>
      <c r="U4" s="142"/>
      <c r="X4" s="60"/>
      <c r="Y4" s="127" t="s">
        <v>46</v>
      </c>
      <c r="Z4" s="127" t="s">
        <v>8</v>
      </c>
      <c r="AA4" s="127" t="s">
        <v>45</v>
      </c>
      <c r="AB4" s="127" t="s">
        <v>44</v>
      </c>
      <c r="AC4" s="127"/>
      <c r="AD4" s="127"/>
      <c r="AE4" s="127"/>
      <c r="AF4" s="127" t="s">
        <v>43</v>
      </c>
      <c r="AG4" s="127"/>
      <c r="AH4" s="127" t="s">
        <v>41</v>
      </c>
      <c r="AI4" s="127"/>
      <c r="AJ4" s="127" t="s">
        <v>42</v>
      </c>
      <c r="AK4" s="127"/>
      <c r="AL4" s="127" t="s">
        <v>40</v>
      </c>
      <c r="AM4" s="127"/>
    </row>
    <row r="5" spans="2:39" ht="17.25" customHeight="1">
      <c r="B5" s="128" t="s">
        <v>3</v>
      </c>
      <c r="C5" s="128"/>
      <c r="D5" s="9"/>
      <c r="G5" s="129" t="s">
        <v>84</v>
      </c>
      <c r="H5" s="129"/>
      <c r="I5" s="129"/>
      <c r="J5" s="129"/>
      <c r="K5" s="129"/>
      <c r="L5" s="129"/>
      <c r="M5" s="129"/>
      <c r="N5" s="129"/>
      <c r="O5" s="129"/>
      <c r="P5" s="129" t="s">
        <v>85</v>
      </c>
      <c r="Q5" s="129"/>
      <c r="R5" s="129"/>
      <c r="S5" s="129"/>
      <c r="T5" s="129"/>
      <c r="U5" s="129"/>
      <c r="X5" s="60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2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2:39" ht="44.25" customHeight="1">
      <c r="B7" s="117" t="s">
        <v>4</v>
      </c>
      <c r="C7" s="130" t="s">
        <v>5</v>
      </c>
      <c r="D7" s="132" t="s">
        <v>6</v>
      </c>
      <c r="E7" s="133"/>
      <c r="F7" s="117" t="s">
        <v>7</v>
      </c>
      <c r="G7" s="117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4" t="s">
        <v>13</v>
      </c>
      <c r="M7" s="124" t="s">
        <v>14</v>
      </c>
      <c r="N7" s="124" t="s">
        <v>15</v>
      </c>
      <c r="O7" s="125" t="s">
        <v>16</v>
      </c>
      <c r="P7" s="124" t="s">
        <v>17</v>
      </c>
      <c r="Q7" s="117" t="s">
        <v>18</v>
      </c>
      <c r="R7" s="124" t="s">
        <v>19</v>
      </c>
      <c r="S7" s="117" t="s">
        <v>20</v>
      </c>
      <c r="T7" s="117" t="s">
        <v>21</v>
      </c>
      <c r="U7" s="117" t="s">
        <v>56</v>
      </c>
      <c r="W7" s="117" t="s">
        <v>63</v>
      </c>
      <c r="X7" s="60"/>
      <c r="Y7" s="127"/>
      <c r="Z7" s="127"/>
      <c r="AA7" s="127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2:39" ht="44.25" customHeight="1">
      <c r="B8" s="119"/>
      <c r="C8" s="131"/>
      <c r="D8" s="134"/>
      <c r="E8" s="135"/>
      <c r="F8" s="119"/>
      <c r="G8" s="119"/>
      <c r="H8" s="126"/>
      <c r="I8" s="126"/>
      <c r="J8" s="126"/>
      <c r="K8" s="126"/>
      <c r="L8" s="124"/>
      <c r="M8" s="124"/>
      <c r="N8" s="124"/>
      <c r="O8" s="125"/>
      <c r="P8" s="124"/>
      <c r="Q8" s="118"/>
      <c r="R8" s="124"/>
      <c r="S8" s="119"/>
      <c r="T8" s="118"/>
      <c r="U8" s="118"/>
      <c r="W8" s="118"/>
      <c r="X8" s="60"/>
      <c r="Y8" s="65" t="str">
        <f>+D4</f>
        <v>Giải tích 2</v>
      </c>
      <c r="Z8" s="66" t="str">
        <f>+P4</f>
        <v xml:space="preserve">Nhóm: </v>
      </c>
      <c r="AA8" s="67">
        <f>+$AJ$8+$AL$8+$AH$8</f>
        <v>8</v>
      </c>
      <c r="AB8" s="61">
        <f>COUNTIF($T$9:$T$78,"Khiển trách")</f>
        <v>0</v>
      </c>
      <c r="AC8" s="61">
        <f>COUNTIF($T$9:$T$78,"Cảnh cáo")</f>
        <v>0</v>
      </c>
      <c r="AD8" s="61">
        <f>COUNTIF($T$9:$T$78,"Đình chỉ thi")</f>
        <v>0</v>
      </c>
      <c r="AE8" s="68">
        <f>+($AB$8+$AC$8+$AD$8)/$AA$8*100%</f>
        <v>0</v>
      </c>
      <c r="AF8" s="61">
        <f>SUM(COUNTIF($T$9:$T$76,"Vắng"),COUNTIF($T$9:$T$76,"Vắng có phép"))</f>
        <v>5</v>
      </c>
      <c r="AG8" s="69">
        <f>+$AF$8/$AA$8</f>
        <v>0.625</v>
      </c>
      <c r="AH8" s="70">
        <f>COUNTIF($X$9:$X$76,"Thi lại")</f>
        <v>1</v>
      </c>
      <c r="AI8" s="69">
        <f>+$AH$8/$AA$8</f>
        <v>0.125</v>
      </c>
      <c r="AJ8" s="70">
        <f>COUNTIF($X$9:$X$77,"Học lại")</f>
        <v>5</v>
      </c>
      <c r="AK8" s="69">
        <f>+$AJ$8/$AA$8</f>
        <v>0.625</v>
      </c>
      <c r="AL8" s="61">
        <f>COUNTIF($X$10:$X$77,"Đạt")</f>
        <v>2</v>
      </c>
      <c r="AM8" s="68">
        <f>+$AL$8/$AA$8</f>
        <v>0.25</v>
      </c>
    </row>
    <row r="9" spans="2:39" ht="14.25" customHeight="1">
      <c r="B9" s="120" t="s">
        <v>27</v>
      </c>
      <c r="C9" s="121"/>
      <c r="D9" s="121"/>
      <c r="E9" s="121"/>
      <c r="F9" s="121"/>
      <c r="G9" s="122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16"/>
      <c r="P9" s="57">
        <f>100-(H9+I9+J9+K9)</f>
        <v>70</v>
      </c>
      <c r="Q9" s="119"/>
      <c r="R9" s="17"/>
      <c r="S9" s="17"/>
      <c r="T9" s="119"/>
      <c r="U9" s="119"/>
      <c r="W9" s="119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2:39" ht="28.8" customHeight="1">
      <c r="B10" s="18">
        <v>1</v>
      </c>
      <c r="C10" s="97" t="s">
        <v>158</v>
      </c>
      <c r="D10" s="98" t="s">
        <v>159</v>
      </c>
      <c r="E10" s="99" t="s">
        <v>160</v>
      </c>
      <c r="F10" s="100" t="s">
        <v>161</v>
      </c>
      <c r="G10" s="97" t="s">
        <v>162</v>
      </c>
      <c r="H10" s="101">
        <v>3</v>
      </c>
      <c r="I10" s="101">
        <v>6</v>
      </c>
      <c r="J10" s="101" t="s">
        <v>52</v>
      </c>
      <c r="K10" s="101">
        <v>8</v>
      </c>
      <c r="L10" s="102"/>
      <c r="M10" s="102"/>
      <c r="N10" s="102"/>
      <c r="O10" s="78"/>
      <c r="P10" s="103">
        <v>5</v>
      </c>
      <c r="Q10" s="19">
        <f t="shared" ref="Q10:Q16" si="0">ROUND(SUMPRODUCT(H10:P10,$H$9:$P$9)/100,0)</f>
        <v>5</v>
      </c>
      <c r="R10" s="20" t="str">
        <f t="shared" ref="R10:R18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D+</v>
      </c>
      <c r="S10" s="20" t="str">
        <f t="shared" ref="S10:S18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33" t="str">
        <f>+IF(OR($H10=0,$I10=0,$J10=0,$K10=0),"Không đủ ĐKDT","")</f>
        <v/>
      </c>
      <c r="U10" s="21" t="s">
        <v>50</v>
      </c>
      <c r="V10" s="3" t="s">
        <v>50</v>
      </c>
      <c r="W10" s="33">
        <v>2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Đạt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2:39" ht="28.8" customHeight="1">
      <c r="B11" s="22">
        <v>2</v>
      </c>
      <c r="C11" s="23" t="s">
        <v>163</v>
      </c>
      <c r="D11" s="24" t="s">
        <v>164</v>
      </c>
      <c r="E11" s="25" t="s">
        <v>165</v>
      </c>
      <c r="F11" s="26" t="s">
        <v>166</v>
      </c>
      <c r="G11" s="23" t="s">
        <v>167</v>
      </c>
      <c r="H11" s="27">
        <v>5</v>
      </c>
      <c r="I11" s="27">
        <v>5</v>
      </c>
      <c r="J11" s="27" t="s">
        <v>52</v>
      </c>
      <c r="K11" s="27">
        <v>6</v>
      </c>
      <c r="L11" s="28"/>
      <c r="M11" s="28"/>
      <c r="N11" s="28"/>
      <c r="O11" s="79"/>
      <c r="P11" s="29">
        <v>2</v>
      </c>
      <c r="Q11" s="30">
        <f t="shared" si="0"/>
        <v>3</v>
      </c>
      <c r="R11" s="31" t="str">
        <f t="shared" si="1"/>
        <v>F</v>
      </c>
      <c r="S11" s="32" t="str">
        <f t="shared" si="2"/>
        <v>Kém</v>
      </c>
      <c r="T11" s="33" t="str">
        <f>+IF(OR($H11=0,$I11=0,$J11=0,$K11=0),"Không đủ ĐKDT","")</f>
        <v/>
      </c>
      <c r="U11" s="34" t="s">
        <v>50</v>
      </c>
      <c r="V11" s="3" t="s">
        <v>50</v>
      </c>
      <c r="W11" s="33">
        <v>4</v>
      </c>
      <c r="X11" s="72" t="str">
        <f t="shared" ref="X11:X18" si="3">IF(T11="Không đủ ĐKDT","Học lại",IF(T11="Đình chỉ thi","Học lại",IF(AND(MID(G11,2,2)&gt;="12",T11="Vắng"),"Học lại",IF(T11="Vắng có phép", "Thi lại",IF(T11="Nợ học phí", "Thi lại",IF(AND((MID(G11,2,2)&lt;"12"),Q11&lt;4.5),"Học lại",IF(Q11&lt;4,"Học lại","Đạt")))))))</f>
        <v>Học lại</v>
      </c>
      <c r="Y11" s="71"/>
      <c r="Z11" s="71"/>
      <c r="AA11" s="71"/>
      <c r="AB11" s="63"/>
      <c r="AC11" s="63"/>
      <c r="AD11" s="63"/>
      <c r="AE11" s="63"/>
      <c r="AF11" s="62"/>
      <c r="AG11" s="63"/>
      <c r="AH11" s="63"/>
      <c r="AI11" s="63"/>
      <c r="AJ11" s="63"/>
      <c r="AK11" s="63"/>
      <c r="AL11" s="63"/>
      <c r="AM11" s="64"/>
    </row>
    <row r="12" spans="2:39" ht="28.8" customHeight="1">
      <c r="B12" s="22">
        <v>3</v>
      </c>
      <c r="C12" s="23" t="s">
        <v>168</v>
      </c>
      <c r="D12" s="24" t="s">
        <v>159</v>
      </c>
      <c r="E12" s="25" t="s">
        <v>169</v>
      </c>
      <c r="F12" s="26" t="s">
        <v>170</v>
      </c>
      <c r="G12" s="23" t="s">
        <v>171</v>
      </c>
      <c r="H12" s="27">
        <v>8</v>
      </c>
      <c r="I12" s="27">
        <v>9</v>
      </c>
      <c r="J12" s="27" t="s">
        <v>52</v>
      </c>
      <c r="K12" s="27">
        <v>9</v>
      </c>
      <c r="L12" s="35"/>
      <c r="M12" s="35"/>
      <c r="N12" s="35"/>
      <c r="O12" s="79"/>
      <c r="P12" s="29"/>
      <c r="Q12" s="30">
        <f t="shared" si="0"/>
        <v>3</v>
      </c>
      <c r="R12" s="31" t="str">
        <f t="shared" si="1"/>
        <v>F</v>
      </c>
      <c r="S12" s="32" t="str">
        <f t="shared" si="2"/>
        <v>Kém</v>
      </c>
      <c r="T12" s="33" t="s">
        <v>110</v>
      </c>
      <c r="U12" s="34" t="s">
        <v>50</v>
      </c>
      <c r="V12" s="3" t="s">
        <v>50</v>
      </c>
      <c r="W12" s="33">
        <v>5</v>
      </c>
      <c r="X12" s="72" t="str">
        <f t="shared" si="3"/>
        <v>Học lại</v>
      </c>
      <c r="Y12" s="73"/>
      <c r="Z12" s="73"/>
      <c r="AA12" s="104"/>
      <c r="AB12" s="62"/>
      <c r="AC12" s="62"/>
      <c r="AD12" s="62"/>
      <c r="AE12" s="75"/>
      <c r="AF12" s="62"/>
      <c r="AG12" s="76"/>
      <c r="AH12" s="77"/>
      <c r="AI12" s="76"/>
      <c r="AJ12" s="77"/>
      <c r="AK12" s="76"/>
      <c r="AL12" s="62"/>
      <c r="AM12" s="75"/>
    </row>
    <row r="13" spans="2:39" ht="28.8" customHeight="1">
      <c r="B13" s="22">
        <v>4</v>
      </c>
      <c r="C13" s="23"/>
      <c r="D13" s="24" t="s">
        <v>172</v>
      </c>
      <c r="E13" s="25" t="s">
        <v>173</v>
      </c>
      <c r="F13" s="26"/>
      <c r="G13" s="23"/>
      <c r="H13" s="27">
        <v>7</v>
      </c>
      <c r="I13" s="27">
        <v>1</v>
      </c>
      <c r="J13" s="27" t="s">
        <v>52</v>
      </c>
      <c r="K13" s="27">
        <v>5</v>
      </c>
      <c r="L13" s="35"/>
      <c r="M13" s="35"/>
      <c r="N13" s="35"/>
      <c r="O13" s="79"/>
      <c r="P13" s="29"/>
      <c r="Q13" s="30">
        <f t="shared" si="0"/>
        <v>1</v>
      </c>
      <c r="R13" s="31" t="str">
        <f t="shared" si="1"/>
        <v>F</v>
      </c>
      <c r="S13" s="32" t="str">
        <f t="shared" si="2"/>
        <v>Kém</v>
      </c>
      <c r="T13" s="33" t="s">
        <v>110</v>
      </c>
      <c r="U13" s="34" t="s">
        <v>51</v>
      </c>
      <c r="V13" s="3" t="s">
        <v>51</v>
      </c>
      <c r="W13" s="33">
        <v>10</v>
      </c>
      <c r="X13" s="72" t="str">
        <f t="shared" si="3"/>
        <v>Học lại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</row>
    <row r="14" spans="2:39" ht="28.8" customHeight="1">
      <c r="B14" s="22">
        <v>5</v>
      </c>
      <c r="C14" s="23" t="s">
        <v>174</v>
      </c>
      <c r="D14" s="24" t="s">
        <v>143</v>
      </c>
      <c r="E14" s="25" t="s">
        <v>175</v>
      </c>
      <c r="F14" s="26" t="s">
        <v>176</v>
      </c>
      <c r="G14" s="23" t="s">
        <v>177</v>
      </c>
      <c r="H14" s="27">
        <v>7</v>
      </c>
      <c r="I14" s="27">
        <v>2</v>
      </c>
      <c r="J14" s="27" t="s">
        <v>52</v>
      </c>
      <c r="K14" s="27">
        <v>5</v>
      </c>
      <c r="L14" s="35"/>
      <c r="M14" s="35"/>
      <c r="N14" s="35"/>
      <c r="O14" s="79"/>
      <c r="P14" s="29">
        <v>6</v>
      </c>
      <c r="Q14" s="30">
        <f t="shared" si="0"/>
        <v>6</v>
      </c>
      <c r="R14" s="31" t="str">
        <f t="shared" si="1"/>
        <v>C</v>
      </c>
      <c r="S14" s="32" t="str">
        <f t="shared" si="2"/>
        <v>Trung bình</v>
      </c>
      <c r="T14" s="33" t="str">
        <f t="shared" ref="T14:T18" si="4">+IF(OR($H14=0,$I14=0,$J14=0,$K14=0),"Không đủ ĐKDT","")</f>
        <v/>
      </c>
      <c r="U14" s="34" t="s">
        <v>51</v>
      </c>
      <c r="V14" s="3" t="s">
        <v>51</v>
      </c>
      <c r="W14" s="33">
        <v>10</v>
      </c>
      <c r="X14" s="72" t="str">
        <f t="shared" si="3"/>
        <v>Đạt</v>
      </c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</row>
    <row r="15" spans="2:39" ht="28.8" customHeight="1">
      <c r="B15" s="22">
        <v>6</v>
      </c>
      <c r="C15" s="23" t="s">
        <v>178</v>
      </c>
      <c r="D15" s="24" t="s">
        <v>179</v>
      </c>
      <c r="E15" s="25" t="s">
        <v>173</v>
      </c>
      <c r="F15" s="26" t="s">
        <v>180</v>
      </c>
      <c r="G15" s="23" t="s">
        <v>181</v>
      </c>
      <c r="H15" s="27">
        <v>10</v>
      </c>
      <c r="I15" s="27">
        <v>9</v>
      </c>
      <c r="J15" s="27" t="s">
        <v>52</v>
      </c>
      <c r="K15" s="27">
        <v>10</v>
      </c>
      <c r="L15" s="35"/>
      <c r="M15" s="35"/>
      <c r="N15" s="35"/>
      <c r="O15" s="79"/>
      <c r="P15" s="29"/>
      <c r="Q15" s="30">
        <f t="shared" si="0"/>
        <v>3</v>
      </c>
      <c r="R15" s="31" t="str">
        <f t="shared" si="1"/>
        <v>F</v>
      </c>
      <c r="S15" s="32" t="str">
        <f t="shared" si="2"/>
        <v>Kém</v>
      </c>
      <c r="T15" s="33" t="s">
        <v>110</v>
      </c>
      <c r="U15" s="34" t="s">
        <v>53</v>
      </c>
      <c r="V15" s="3" t="s">
        <v>53</v>
      </c>
      <c r="W15" s="33">
        <v>13</v>
      </c>
      <c r="X15" s="72" t="str">
        <f t="shared" si="3"/>
        <v>Học lại</v>
      </c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</row>
    <row r="16" spans="2:39" ht="28.8" customHeight="1">
      <c r="B16" s="22">
        <v>7</v>
      </c>
      <c r="C16" s="23" t="s">
        <v>106</v>
      </c>
      <c r="D16" s="24" t="s">
        <v>107</v>
      </c>
      <c r="E16" s="25" t="s">
        <v>108</v>
      </c>
      <c r="F16" s="26" t="s">
        <v>109</v>
      </c>
      <c r="G16" s="23" t="s">
        <v>83</v>
      </c>
      <c r="H16" s="27">
        <v>9</v>
      </c>
      <c r="I16" s="27">
        <v>10</v>
      </c>
      <c r="J16" s="27" t="s">
        <v>52</v>
      </c>
      <c r="K16" s="27">
        <v>10</v>
      </c>
      <c r="L16" s="35"/>
      <c r="M16" s="35"/>
      <c r="N16" s="35"/>
      <c r="O16" s="79"/>
      <c r="P16" s="29"/>
      <c r="Q16" s="30">
        <f t="shared" si="0"/>
        <v>3</v>
      </c>
      <c r="R16" s="31" t="str">
        <f t="shared" si="1"/>
        <v>F</v>
      </c>
      <c r="S16" s="32" t="str">
        <f t="shared" si="2"/>
        <v>Kém</v>
      </c>
      <c r="T16" s="33" t="s">
        <v>157</v>
      </c>
      <c r="U16" s="34"/>
      <c r="V16" s="3"/>
      <c r="W16" s="33">
        <v>13</v>
      </c>
      <c r="X16" s="72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</row>
    <row r="17" spans="1:39" ht="28.8" customHeight="1">
      <c r="B17" s="22">
        <v>8</v>
      </c>
      <c r="C17" s="23" t="s">
        <v>182</v>
      </c>
      <c r="D17" s="24" t="s">
        <v>183</v>
      </c>
      <c r="E17" s="25" t="s">
        <v>184</v>
      </c>
      <c r="F17" s="26" t="s">
        <v>185</v>
      </c>
      <c r="G17" s="23" t="s">
        <v>181</v>
      </c>
      <c r="H17" s="27">
        <v>7</v>
      </c>
      <c r="I17" s="27">
        <v>9</v>
      </c>
      <c r="J17" s="27" t="s">
        <v>52</v>
      </c>
      <c r="K17" s="27">
        <v>9</v>
      </c>
      <c r="L17" s="35"/>
      <c r="M17" s="35"/>
      <c r="N17" s="35"/>
      <c r="O17" s="79"/>
      <c r="P17" s="29"/>
      <c r="Q17" s="30">
        <f>ROUND(SUMPRODUCT(H17:P17,$H$9:$P$9)/100,1)</f>
        <v>2.5</v>
      </c>
      <c r="R17" s="31" t="str">
        <f t="shared" si="1"/>
        <v>F</v>
      </c>
      <c r="S17" s="32" t="str">
        <f t="shared" si="2"/>
        <v>Kém</v>
      </c>
      <c r="T17" s="33" t="s">
        <v>157</v>
      </c>
      <c r="U17" s="34" t="s">
        <v>54</v>
      </c>
      <c r="V17" s="3" t="s">
        <v>54</v>
      </c>
      <c r="W17" s="33">
        <v>13</v>
      </c>
      <c r="X17" s="72" t="str">
        <f t="shared" si="3"/>
        <v>Thi lại</v>
      </c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</row>
    <row r="18" spans="1:39" ht="28.8" customHeight="1">
      <c r="B18" s="22">
        <v>9</v>
      </c>
      <c r="C18" s="84" t="s">
        <v>187</v>
      </c>
      <c r="D18" s="85" t="s">
        <v>188</v>
      </c>
      <c r="E18" s="86" t="s">
        <v>189</v>
      </c>
      <c r="F18" s="87"/>
      <c r="G18" s="84" t="s">
        <v>190</v>
      </c>
      <c r="H18" s="105" t="s">
        <v>52</v>
      </c>
      <c r="I18" s="88" t="s">
        <v>52</v>
      </c>
      <c r="J18" s="88" t="s">
        <v>52</v>
      </c>
      <c r="K18" s="88" t="s">
        <v>52</v>
      </c>
      <c r="L18" s="89"/>
      <c r="M18" s="89"/>
      <c r="N18" s="89"/>
      <c r="O18" s="90"/>
      <c r="P18" s="91">
        <v>5.5</v>
      </c>
      <c r="Q18" s="92">
        <f>ROUND(SUMPRODUCT(H18:P18,$H$9:$P$9)/100,1)</f>
        <v>3.9</v>
      </c>
      <c r="R18" s="93" t="str">
        <f t="shared" si="1"/>
        <v>F</v>
      </c>
      <c r="S18" s="94" t="str">
        <f t="shared" si="2"/>
        <v>Kém</v>
      </c>
      <c r="T18" s="95" t="str">
        <f t="shared" si="4"/>
        <v/>
      </c>
      <c r="U18" s="96" t="s">
        <v>54</v>
      </c>
      <c r="V18" s="3" t="s">
        <v>54</v>
      </c>
      <c r="W18" s="95"/>
      <c r="X18" s="72" t="str">
        <f t="shared" si="3"/>
        <v>Học lại</v>
      </c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</row>
    <row r="19" spans="1:39" ht="9" customHeight="1">
      <c r="A19" s="2"/>
      <c r="B19" s="36"/>
      <c r="C19" s="37"/>
      <c r="D19" s="37"/>
      <c r="E19" s="38"/>
      <c r="F19" s="38"/>
      <c r="G19" s="38"/>
      <c r="H19" s="39"/>
      <c r="I19" s="40"/>
      <c r="J19" s="40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3"/>
    </row>
    <row r="20" spans="1:39" ht="16.8">
      <c r="A20" s="2"/>
      <c r="B20" s="123" t="s">
        <v>28</v>
      </c>
      <c r="C20" s="123"/>
      <c r="D20" s="37"/>
      <c r="E20" s="38"/>
      <c r="F20" s="38"/>
      <c r="G20" s="38"/>
      <c r="H20" s="39"/>
      <c r="I20" s="40"/>
      <c r="J20" s="40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3"/>
    </row>
    <row r="21" spans="1:39" ht="16.5" customHeight="1">
      <c r="A21" s="2"/>
      <c r="B21" s="42" t="s">
        <v>29</v>
      </c>
      <c r="C21" s="42"/>
      <c r="D21" s="43">
        <f>+$AA$8</f>
        <v>8</v>
      </c>
      <c r="E21" s="44" t="s">
        <v>30</v>
      </c>
      <c r="F21" s="115" t="s">
        <v>31</v>
      </c>
      <c r="G21" s="115"/>
      <c r="H21" s="115"/>
      <c r="I21" s="115"/>
      <c r="J21" s="115"/>
      <c r="K21" s="115"/>
      <c r="L21" s="115"/>
      <c r="M21" s="115"/>
      <c r="N21" s="115"/>
      <c r="O21" s="115"/>
      <c r="P21" s="45">
        <f>$AA$8 -COUNTIF($T$9:$T$208,"Vắng") -COUNTIF($T$9:$T$208,"Vắng có phép") - COUNTIF($T$9:$T$208,"Đình chỉ thi") - COUNTIF($T$9:$T$208,"Không đủ ĐKDT")</f>
        <v>3</v>
      </c>
      <c r="Q21" s="45"/>
      <c r="R21" s="45"/>
      <c r="S21" s="46"/>
      <c r="T21" s="47" t="s">
        <v>30</v>
      </c>
      <c r="U21" s="46"/>
      <c r="V21" s="3"/>
    </row>
    <row r="22" spans="1:39" ht="16.5" customHeight="1">
      <c r="A22" s="2"/>
      <c r="B22" s="42" t="s">
        <v>32</v>
      </c>
      <c r="C22" s="42"/>
      <c r="D22" s="43">
        <f>+$AL$8</f>
        <v>2</v>
      </c>
      <c r="E22" s="44" t="s">
        <v>30</v>
      </c>
      <c r="F22" s="115" t="s">
        <v>33</v>
      </c>
      <c r="G22" s="115"/>
      <c r="H22" s="115"/>
      <c r="I22" s="115"/>
      <c r="J22" s="115"/>
      <c r="K22" s="115"/>
      <c r="L22" s="115"/>
      <c r="M22" s="115"/>
      <c r="N22" s="115"/>
      <c r="O22" s="115"/>
      <c r="P22" s="48">
        <f>COUNTIF($T$9:$T$84,"Vắng")</f>
        <v>3</v>
      </c>
      <c r="Q22" s="48"/>
      <c r="R22" s="48"/>
      <c r="S22" s="49"/>
      <c r="T22" s="47" t="s">
        <v>30</v>
      </c>
      <c r="U22" s="49"/>
      <c r="V22" s="3"/>
    </row>
    <row r="23" spans="1:39" ht="16.5" customHeight="1">
      <c r="A23" s="2"/>
      <c r="B23" s="42" t="s">
        <v>47</v>
      </c>
      <c r="C23" s="42"/>
      <c r="D23" s="58">
        <f>COUNTIF(X10:X18,"Học lại")</f>
        <v>5</v>
      </c>
      <c r="E23" s="44" t="s">
        <v>30</v>
      </c>
      <c r="F23" s="115" t="s">
        <v>48</v>
      </c>
      <c r="G23" s="115"/>
      <c r="H23" s="115"/>
      <c r="I23" s="115"/>
      <c r="J23" s="115"/>
      <c r="K23" s="115"/>
      <c r="L23" s="115"/>
      <c r="M23" s="115"/>
      <c r="N23" s="115"/>
      <c r="O23" s="115"/>
      <c r="P23" s="45">
        <f>COUNTIF($T$9:$T$84,"Vắng có phép")</f>
        <v>2</v>
      </c>
      <c r="Q23" s="45"/>
      <c r="R23" s="45"/>
      <c r="S23" s="46"/>
      <c r="T23" s="47" t="s">
        <v>30</v>
      </c>
      <c r="U23" s="46"/>
      <c r="V23" s="3"/>
    </row>
    <row r="24" spans="1:39" ht="3" customHeight="1">
      <c r="A24" s="2"/>
      <c r="B24" s="36"/>
      <c r="C24" s="37"/>
      <c r="D24" s="37"/>
      <c r="E24" s="38"/>
      <c r="F24" s="38"/>
      <c r="G24" s="38"/>
      <c r="H24" s="39"/>
      <c r="I24" s="40"/>
      <c r="J24" s="40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3"/>
    </row>
    <row r="25" spans="1:39" hidden="1">
      <c r="B25" s="80" t="s">
        <v>49</v>
      </c>
      <c r="C25" s="80"/>
      <c r="D25" s="81">
        <f>COUNTIF(X10:X18,"Thi lại")</f>
        <v>1</v>
      </c>
      <c r="E25" s="82" t="s">
        <v>30</v>
      </c>
      <c r="F25" s="3"/>
      <c r="G25" s="3"/>
      <c r="H25" s="3"/>
      <c r="I25" s="3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3"/>
    </row>
    <row r="26" spans="1:39" ht="24.75" customHeight="1">
      <c r="B26" s="80"/>
      <c r="C26" s="80"/>
      <c r="D26" s="81"/>
      <c r="E26" s="82"/>
      <c r="F26" s="3"/>
      <c r="G26" s="3"/>
      <c r="H26" s="3"/>
      <c r="I26" s="3"/>
      <c r="J26" s="116" t="s">
        <v>62</v>
      </c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3"/>
    </row>
    <row r="27" spans="1:39">
      <c r="A27" s="50"/>
      <c r="B27" s="110" t="s">
        <v>34</v>
      </c>
      <c r="C27" s="110"/>
      <c r="D27" s="110"/>
      <c r="E27" s="110"/>
      <c r="F27" s="110"/>
      <c r="G27" s="110"/>
      <c r="H27" s="110"/>
      <c r="I27" s="51"/>
      <c r="J27" s="114" t="s">
        <v>35</v>
      </c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3"/>
    </row>
    <row r="28" spans="1:39" ht="4.5" customHeight="1">
      <c r="A28" s="2"/>
      <c r="B28" s="36"/>
      <c r="C28" s="52"/>
      <c r="D28" s="52"/>
      <c r="E28" s="53"/>
      <c r="F28" s="53"/>
      <c r="G28" s="53"/>
      <c r="H28" s="54"/>
      <c r="I28" s="55"/>
      <c r="J28" s="55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pans="1:39" s="2" customFormat="1">
      <c r="B29" s="110" t="s">
        <v>36</v>
      </c>
      <c r="C29" s="110"/>
      <c r="D29" s="111" t="s">
        <v>37</v>
      </c>
      <c r="E29" s="111"/>
      <c r="F29" s="111"/>
      <c r="G29" s="111"/>
      <c r="H29" s="111"/>
      <c r="I29" s="55"/>
      <c r="J29" s="55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s="2" customFormat="1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</row>
    <row r="35" spans="1:39" s="2" customFormat="1" ht="18" customHeight="1">
      <c r="A35" s="1"/>
      <c r="B35" s="113" t="s">
        <v>60</v>
      </c>
      <c r="C35" s="113"/>
      <c r="D35" s="113" t="s">
        <v>61</v>
      </c>
      <c r="E35" s="113"/>
      <c r="F35" s="113"/>
      <c r="G35" s="113"/>
      <c r="H35" s="113"/>
      <c r="I35" s="113"/>
      <c r="J35" s="113" t="s">
        <v>38</v>
      </c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3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</row>
    <row r="36" spans="1:39" s="2" customFormat="1" ht="4.5" customHeight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</row>
    <row r="37" spans="1:39" s="2" customFormat="1" ht="36.75" hidden="1" customHeight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</row>
    <row r="38" spans="1:39" s="2" customFormat="1" ht="21.75" hidden="1" customHeight="1">
      <c r="A38" s="1"/>
      <c r="B38" s="110" t="s">
        <v>39</v>
      </c>
      <c r="C38" s="110"/>
      <c r="D38" s="110"/>
      <c r="E38" s="110"/>
      <c r="F38" s="110"/>
      <c r="G38" s="110"/>
      <c r="H38" s="110"/>
      <c r="I38" s="51"/>
      <c r="J38" s="114" t="s">
        <v>35</v>
      </c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3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</row>
    <row r="39" spans="1:39" s="2" customFormat="1" hidden="1">
      <c r="A39" s="1"/>
      <c r="B39" s="36"/>
      <c r="C39" s="52"/>
      <c r="D39" s="52"/>
      <c r="E39" s="53"/>
      <c r="F39" s="53"/>
      <c r="G39" s="53"/>
      <c r="H39" s="54"/>
      <c r="I39" s="55"/>
      <c r="J39" s="55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1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</row>
    <row r="40" spans="1:39" s="2" customFormat="1" hidden="1">
      <c r="A40" s="1"/>
      <c r="B40" s="110" t="s">
        <v>36</v>
      </c>
      <c r="C40" s="110"/>
      <c r="D40" s="111" t="s">
        <v>37</v>
      </c>
      <c r="E40" s="111"/>
      <c r="F40" s="111"/>
      <c r="G40" s="111"/>
      <c r="H40" s="111"/>
      <c r="I40" s="55"/>
      <c r="J40" s="55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1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</row>
    <row r="41" spans="1:39" s="2" customFormat="1" hidden="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</row>
    <row r="42" spans="1:39" hidden="1"/>
    <row r="43" spans="1:39" hidden="1"/>
    <row r="44" spans="1:39" hidden="1"/>
    <row r="45" spans="1:39" hidden="1">
      <c r="B45" s="112"/>
      <c r="C45" s="112"/>
      <c r="D45" s="112"/>
      <c r="E45" s="112"/>
      <c r="F45" s="112"/>
      <c r="G45" s="112"/>
      <c r="H45" s="112"/>
      <c r="I45" s="112"/>
      <c r="J45" s="112" t="s">
        <v>38</v>
      </c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</row>
    <row r="46" spans="1:39" hidden="1"/>
  </sheetData>
  <sheetProtection formatCells="0" formatColumns="0" formatRows="0" insertColumns="0" insertRows="0" insertHyperlinks="0" deleteColumns="0" deleteRows="0" sort="0" autoFilter="0" pivotTables="0"/>
  <autoFilter ref="A8:AM18">
    <filterColumn colId="3" showButton="0"/>
  </autoFilter>
  <mergeCells count="59">
    <mergeCell ref="B1:G1"/>
    <mergeCell ref="H1:U1"/>
    <mergeCell ref="B2:G2"/>
    <mergeCell ref="H2:U2"/>
    <mergeCell ref="B4:C4"/>
    <mergeCell ref="D4:O4"/>
    <mergeCell ref="P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F21:O21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W7:W9"/>
    <mergeCell ref="B9:G9"/>
    <mergeCell ref="B20:C20"/>
    <mergeCell ref="R7:R8"/>
    <mergeCell ref="S7:S8"/>
    <mergeCell ref="B7:B8"/>
    <mergeCell ref="C7:C8"/>
    <mergeCell ref="D7:E8"/>
    <mergeCell ref="B38:H38"/>
    <mergeCell ref="J38:U38"/>
    <mergeCell ref="F22:O22"/>
    <mergeCell ref="F23:O23"/>
    <mergeCell ref="J25:U25"/>
    <mergeCell ref="J26:U26"/>
    <mergeCell ref="B27:H27"/>
    <mergeCell ref="J27:U27"/>
    <mergeCell ref="B29:C29"/>
    <mergeCell ref="D29:H29"/>
    <mergeCell ref="B35:C35"/>
    <mergeCell ref="D35:I35"/>
    <mergeCell ref="J35:U35"/>
    <mergeCell ref="B40:C40"/>
    <mergeCell ref="D40:H40"/>
    <mergeCell ref="B45:C45"/>
    <mergeCell ref="D45:I45"/>
    <mergeCell ref="J45:U45"/>
  </mergeCells>
  <conditionalFormatting sqref="P10:P15 H10:N15 H17:N18 P17:P18">
    <cfRule type="cellIs" dxfId="78" priority="20" operator="greaterThan">
      <formula>10</formula>
    </cfRule>
  </conditionalFormatting>
  <conditionalFormatting sqref="O1:O4 O17:O1048576 O6:O15">
    <cfRule type="duplicateValues" dxfId="77" priority="19"/>
  </conditionalFormatting>
  <conditionalFormatting sqref="C1:C15 C17:C1048576">
    <cfRule type="duplicateValues" dxfId="76" priority="18"/>
  </conditionalFormatting>
  <conditionalFormatting sqref="C10:C11">
    <cfRule type="duplicateValues" dxfId="75" priority="17"/>
  </conditionalFormatting>
  <conditionalFormatting sqref="C14:C15 C17:C18">
    <cfRule type="duplicateValues" dxfId="74" priority="16"/>
  </conditionalFormatting>
  <conditionalFormatting sqref="C13:C14">
    <cfRule type="duplicateValues" dxfId="73" priority="15"/>
  </conditionalFormatting>
  <conditionalFormatting sqref="C15 C17">
    <cfRule type="duplicateValues" dxfId="72" priority="14"/>
  </conditionalFormatting>
  <conditionalFormatting sqref="C18">
    <cfRule type="duplicateValues" dxfId="71" priority="13"/>
  </conditionalFormatting>
  <conditionalFormatting sqref="C13:C15 C17:C18">
    <cfRule type="duplicateValues" dxfId="70" priority="21"/>
  </conditionalFormatting>
  <conditionalFormatting sqref="O1">
    <cfRule type="duplicateValues" dxfId="69" priority="12"/>
  </conditionalFormatting>
  <conditionalFormatting sqref="C10:C12">
    <cfRule type="duplicateValues" dxfId="68" priority="22"/>
  </conditionalFormatting>
  <conditionalFormatting sqref="C12:C15 C17:C18">
    <cfRule type="duplicateValues" dxfId="67" priority="23"/>
  </conditionalFormatting>
  <conditionalFormatting sqref="C17">
    <cfRule type="duplicateValues" dxfId="66" priority="11"/>
  </conditionalFormatting>
  <conditionalFormatting sqref="H18:K18">
    <cfRule type="cellIs" dxfId="65" priority="10" operator="greaterThan">
      <formula>10</formula>
    </cfRule>
  </conditionalFormatting>
  <conditionalFormatting sqref="C18">
    <cfRule type="duplicateValues" dxfId="64" priority="9"/>
  </conditionalFormatting>
  <conditionalFormatting sqref="P16 H16:N16">
    <cfRule type="cellIs" dxfId="63" priority="6" operator="greaterThan">
      <formula>10</formula>
    </cfRule>
  </conditionalFormatting>
  <conditionalFormatting sqref="O16">
    <cfRule type="duplicateValues" dxfId="62" priority="5"/>
  </conditionalFormatting>
  <conditionalFormatting sqref="C16">
    <cfRule type="duplicateValues" dxfId="61" priority="4"/>
  </conditionalFormatting>
  <conditionalFormatting sqref="C16">
    <cfRule type="duplicateValues" dxfId="60" priority="3"/>
  </conditionalFormatting>
  <conditionalFormatting sqref="C16">
    <cfRule type="duplicateValues" dxfId="59" priority="2"/>
  </conditionalFormatting>
  <conditionalFormatting sqref="C16">
    <cfRule type="duplicateValues" dxfId="58" priority="7"/>
  </conditionalFormatting>
  <conditionalFormatting sqref="C16">
    <cfRule type="duplicateValues" dxfId="57" priority="8"/>
  </conditionalFormatting>
  <conditionalFormatting sqref="O5">
    <cfRule type="duplicateValues" dxfId="56" priority="1"/>
  </conditionalFormatting>
  <dataValidations count="1">
    <dataValidation allowBlank="1" showInputMessage="1" showErrorMessage="1" errorTitle="Không xóa dữ liệu" error="Không xóa dữ liệu" prompt="Không xóa dữ liệu" sqref="D23 Y2:AM8 X10:X18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rang_tính5"/>
  <dimension ref="A1:AM40"/>
  <sheetViews>
    <sheetView workbookViewId="0">
      <pane ySplit="3" topLeftCell="A4" activePane="bottomLeft" state="frozen"/>
      <selection activeCell="C10" sqref="C10"/>
      <selection pane="bottomLeft" activeCell="G5" sqref="G5:O5"/>
    </sheetView>
  </sheetViews>
  <sheetFormatPr defaultColWidth="9" defaultRowHeight="15.6"/>
  <cols>
    <col min="1" max="1" width="0.90625" style="1" customWidth="1"/>
    <col min="2" max="2" width="4" style="1" customWidth="1"/>
    <col min="3" max="3" width="11.6328125" style="1" customWidth="1"/>
    <col min="4" max="4" width="11.1796875" style="1" bestFit="1" customWidth="1"/>
    <col min="5" max="5" width="7.26953125" style="1" customWidth="1"/>
    <col min="6" max="6" width="9.36328125" style="1" hidden="1" customWidth="1"/>
    <col min="7" max="7" width="10.7265625" style="1" bestFit="1" customWidth="1"/>
    <col min="8" max="11" width="4.36328125" style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5.72656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hidden="1" customWidth="1"/>
    <col min="23" max="23" width="6.453125" style="2" customWidth="1"/>
    <col min="24" max="24" width="9" style="59"/>
    <col min="25" max="25" width="9.08984375" style="59" bestFit="1" customWidth="1"/>
    <col min="26" max="26" width="9" style="59"/>
    <col min="27" max="27" width="10.36328125" style="59" bestFit="1" customWidth="1"/>
    <col min="28" max="28" width="9.08984375" style="59" bestFit="1" customWidth="1"/>
    <col min="29" max="39" width="9" style="59"/>
    <col min="40" max="16384" width="9" style="1"/>
  </cols>
  <sheetData>
    <row r="1" spans="1:39" ht="27.75" customHeight="1">
      <c r="B1" s="136" t="s">
        <v>0</v>
      </c>
      <c r="C1" s="136"/>
      <c r="D1" s="136"/>
      <c r="E1" s="136"/>
      <c r="F1" s="136"/>
      <c r="G1" s="136"/>
      <c r="H1" s="137" t="s">
        <v>55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1:39" ht="25.5" customHeight="1">
      <c r="B2" s="138" t="s">
        <v>1</v>
      </c>
      <c r="C2" s="138"/>
      <c r="D2" s="138"/>
      <c r="E2" s="138"/>
      <c r="F2" s="138"/>
      <c r="G2" s="138"/>
      <c r="H2" s="139" t="s">
        <v>57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0"/>
      <c r="AF2" s="61"/>
      <c r="AG2" s="60"/>
      <c r="AH2" s="60"/>
      <c r="AI2" s="60"/>
      <c r="AJ2" s="61"/>
      <c r="AK2" s="60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1:39" ht="23.25" customHeight="1">
      <c r="B4" s="140" t="s">
        <v>2</v>
      </c>
      <c r="C4" s="140"/>
      <c r="D4" s="141" t="s">
        <v>156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 t="s">
        <v>58</v>
      </c>
      <c r="Q4" s="142"/>
      <c r="R4" s="142"/>
      <c r="S4" s="142"/>
      <c r="T4" s="142"/>
      <c r="U4" s="142"/>
      <c r="X4" s="60"/>
      <c r="Y4" s="127" t="s">
        <v>46</v>
      </c>
      <c r="Z4" s="127" t="s">
        <v>8</v>
      </c>
      <c r="AA4" s="127" t="s">
        <v>45</v>
      </c>
      <c r="AB4" s="127" t="s">
        <v>44</v>
      </c>
      <c r="AC4" s="127"/>
      <c r="AD4" s="127"/>
      <c r="AE4" s="127"/>
      <c r="AF4" s="127" t="s">
        <v>43</v>
      </c>
      <c r="AG4" s="127"/>
      <c r="AH4" s="127" t="s">
        <v>41</v>
      </c>
      <c r="AI4" s="127"/>
      <c r="AJ4" s="127" t="s">
        <v>42</v>
      </c>
      <c r="AK4" s="127"/>
      <c r="AL4" s="127" t="s">
        <v>40</v>
      </c>
      <c r="AM4" s="127"/>
    </row>
    <row r="5" spans="1:39" ht="17.25" customHeight="1">
      <c r="B5" s="128" t="s">
        <v>3</v>
      </c>
      <c r="C5" s="128"/>
      <c r="D5" s="9"/>
      <c r="G5" s="129" t="s">
        <v>84</v>
      </c>
      <c r="H5" s="129"/>
      <c r="I5" s="129"/>
      <c r="J5" s="129"/>
      <c r="K5" s="129"/>
      <c r="L5" s="129"/>
      <c r="M5" s="129"/>
      <c r="N5" s="129"/>
      <c r="O5" s="129"/>
      <c r="P5" s="129" t="s">
        <v>85</v>
      </c>
      <c r="Q5" s="129"/>
      <c r="R5" s="129"/>
      <c r="S5" s="129"/>
      <c r="T5" s="129"/>
      <c r="U5" s="129"/>
      <c r="V5" s="129"/>
      <c r="X5" s="60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1:39" ht="44.25" customHeight="1">
      <c r="B7" s="117" t="s">
        <v>4</v>
      </c>
      <c r="C7" s="130" t="s">
        <v>5</v>
      </c>
      <c r="D7" s="132" t="s">
        <v>6</v>
      </c>
      <c r="E7" s="133"/>
      <c r="F7" s="117" t="s">
        <v>7</v>
      </c>
      <c r="G7" s="117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4" t="s">
        <v>13</v>
      </c>
      <c r="M7" s="124" t="s">
        <v>14</v>
      </c>
      <c r="N7" s="124" t="s">
        <v>15</v>
      </c>
      <c r="O7" s="125" t="s">
        <v>16</v>
      </c>
      <c r="P7" s="124" t="s">
        <v>17</v>
      </c>
      <c r="Q7" s="117" t="s">
        <v>18</v>
      </c>
      <c r="R7" s="124" t="s">
        <v>19</v>
      </c>
      <c r="S7" s="117" t="s">
        <v>20</v>
      </c>
      <c r="T7" s="117" t="s">
        <v>21</v>
      </c>
      <c r="U7" s="117" t="s">
        <v>56</v>
      </c>
      <c r="W7" s="117" t="s">
        <v>63</v>
      </c>
      <c r="X7" s="60"/>
      <c r="Y7" s="127"/>
      <c r="Z7" s="127"/>
      <c r="AA7" s="127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1:39" ht="44.25" customHeight="1">
      <c r="B8" s="119"/>
      <c r="C8" s="131"/>
      <c r="D8" s="134"/>
      <c r="E8" s="135"/>
      <c r="F8" s="119"/>
      <c r="G8" s="119"/>
      <c r="H8" s="126"/>
      <c r="I8" s="126"/>
      <c r="J8" s="126"/>
      <c r="K8" s="126"/>
      <c r="L8" s="124"/>
      <c r="M8" s="124"/>
      <c r="N8" s="124"/>
      <c r="O8" s="125"/>
      <c r="P8" s="124"/>
      <c r="Q8" s="118"/>
      <c r="R8" s="124"/>
      <c r="S8" s="119"/>
      <c r="T8" s="118"/>
      <c r="U8" s="118"/>
      <c r="W8" s="118"/>
      <c r="X8" s="60"/>
      <c r="Y8" s="65" t="str">
        <f>+D4</f>
        <v>Lý thuyết XSTK</v>
      </c>
      <c r="Z8" s="66" t="str">
        <f>+P4</f>
        <v xml:space="preserve">Nhóm: </v>
      </c>
      <c r="AA8" s="67">
        <f>+$AJ$8+$AL$8+$AH$8</f>
        <v>3</v>
      </c>
      <c r="AB8" s="61">
        <f>COUNTIF($T$9:$T$72,"Khiển trách")</f>
        <v>0</v>
      </c>
      <c r="AC8" s="61">
        <f>COUNTIF($T$9:$T$72,"Cảnh cáo")</f>
        <v>0</v>
      </c>
      <c r="AD8" s="61">
        <f>COUNTIF($T$9:$T$72,"Đình chỉ thi")</f>
        <v>0</v>
      </c>
      <c r="AE8" s="68">
        <f>+($AB$8+$AC$8+$AD$8)/$AA$8*100%</f>
        <v>0</v>
      </c>
      <c r="AF8" s="61">
        <f>SUM(COUNTIF($T$9:$T$70,"Vắng"),COUNTIF($T$9:$T$70,"Vắng có phép"))</f>
        <v>3</v>
      </c>
      <c r="AG8" s="69">
        <f>+$AF$8/$AA$8</f>
        <v>1</v>
      </c>
      <c r="AH8" s="70">
        <f>COUNTIF($X$9:$X$70,"Thi lại")</f>
        <v>1</v>
      </c>
      <c r="AI8" s="69">
        <f>+$AH$8/$AA$8</f>
        <v>0.33333333333333331</v>
      </c>
      <c r="AJ8" s="70">
        <f>COUNTIF($X$9:$X$71,"Học lại")</f>
        <v>2</v>
      </c>
      <c r="AK8" s="69">
        <f>+$AJ$8/$AA$8</f>
        <v>0.66666666666666663</v>
      </c>
      <c r="AL8" s="61">
        <f>COUNTIF($X$10:$X$71,"Đạt")</f>
        <v>0</v>
      </c>
      <c r="AM8" s="68">
        <f>+$AL$8/$AA$8</f>
        <v>0</v>
      </c>
    </row>
    <row r="9" spans="1:39" ht="14.25" customHeight="1">
      <c r="B9" s="120" t="s">
        <v>27</v>
      </c>
      <c r="C9" s="121"/>
      <c r="D9" s="121"/>
      <c r="E9" s="121"/>
      <c r="F9" s="121"/>
      <c r="G9" s="122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16"/>
      <c r="P9" s="57">
        <f>100-(H9+I9+J9+K9)</f>
        <v>70</v>
      </c>
      <c r="Q9" s="119"/>
      <c r="R9" s="17"/>
      <c r="S9" s="17"/>
      <c r="T9" s="119"/>
      <c r="U9" s="119"/>
      <c r="W9" s="119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ht="28.8" customHeight="1">
      <c r="B10" s="18">
        <v>1</v>
      </c>
      <c r="C10" s="97" t="s">
        <v>147</v>
      </c>
      <c r="D10" s="98" t="s">
        <v>148</v>
      </c>
      <c r="E10" s="99" t="s">
        <v>94</v>
      </c>
      <c r="F10" s="100" t="s">
        <v>149</v>
      </c>
      <c r="G10" s="97" t="s">
        <v>150</v>
      </c>
      <c r="H10" s="101">
        <v>8</v>
      </c>
      <c r="I10" s="101">
        <v>4</v>
      </c>
      <c r="J10" s="101" t="s">
        <v>52</v>
      </c>
      <c r="K10" s="101">
        <v>5</v>
      </c>
      <c r="L10" s="102"/>
      <c r="M10" s="102"/>
      <c r="N10" s="102"/>
      <c r="O10" s="78"/>
      <c r="P10" s="103"/>
      <c r="Q10" s="19">
        <f t="shared" ref="Q10:Q12" si="0">ROUND(SUMPRODUCT(H10:P10,$H$9:$P$9)/100,0)</f>
        <v>2</v>
      </c>
      <c r="R10" s="20" t="str">
        <f t="shared" ref="R10:R12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0" t="str">
        <f t="shared" ref="S10:S12" si="2">IF($Q10&lt;4,"Kém",IF(AND($Q10&gt;=4,$Q10&lt;=5.4),"Trung bình yếu",IF(AND($Q10&gt;=5.5,$Q10&lt;=6.9),"Trung bình",IF(AND($Q10&gt;=7,$Q10&lt;=8.4),"Khá",IF(AND($Q10&gt;=8.5,$Q10&lt;=10),"Giỏi","")))))</f>
        <v>Kém</v>
      </c>
      <c r="T10" s="33" t="s">
        <v>157</v>
      </c>
      <c r="U10" s="21" t="s">
        <v>50</v>
      </c>
      <c r="V10" s="3" t="s">
        <v>50</v>
      </c>
      <c r="W10" s="33">
        <v>3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Thi lại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ht="28.8" customHeight="1">
      <c r="B11" s="22">
        <v>2</v>
      </c>
      <c r="C11" s="23" t="s">
        <v>151</v>
      </c>
      <c r="D11" s="24" t="s">
        <v>152</v>
      </c>
      <c r="E11" s="25" t="s">
        <v>153</v>
      </c>
      <c r="F11" s="26" t="s">
        <v>154</v>
      </c>
      <c r="G11" s="23" t="s">
        <v>155</v>
      </c>
      <c r="H11" s="27">
        <v>9</v>
      </c>
      <c r="I11" s="27">
        <v>8</v>
      </c>
      <c r="J11" s="27" t="s">
        <v>52</v>
      </c>
      <c r="K11" s="27">
        <v>9</v>
      </c>
      <c r="L11" s="28"/>
      <c r="M11" s="28"/>
      <c r="N11" s="28"/>
      <c r="O11" s="79"/>
      <c r="P11" s="29"/>
      <c r="Q11" s="30">
        <f t="shared" si="0"/>
        <v>3</v>
      </c>
      <c r="R11" s="31" t="str">
        <f t="shared" si="1"/>
        <v>F</v>
      </c>
      <c r="S11" s="32" t="str">
        <f t="shared" si="2"/>
        <v>Kém</v>
      </c>
      <c r="T11" s="33" t="s">
        <v>110</v>
      </c>
      <c r="U11" s="34" t="s">
        <v>50</v>
      </c>
      <c r="V11" s="3" t="s">
        <v>50</v>
      </c>
      <c r="W11" s="33">
        <v>3</v>
      </c>
      <c r="X11" s="72" t="str">
        <f t="shared" ref="X11:X12" si="3">IF(T11="Không đủ ĐKDT","Học lại",IF(T11="Đình chỉ thi","Học lại",IF(AND(MID(G11,2,2)&gt;="12",T11="Vắng"),"Học lại",IF(T11="Vắng có phép", "Thi lại",IF(T11="Nợ học phí", "Thi lại",IF(AND((MID(G11,2,2)&lt;"12"),Q11&lt;4.5),"Học lại",IF(Q11&lt;4,"Học lại","Đạt")))))))</f>
        <v>Học lại</v>
      </c>
      <c r="Y11" s="71"/>
      <c r="Z11" s="71"/>
      <c r="AA11" s="71"/>
      <c r="AB11" s="63"/>
      <c r="AC11" s="63"/>
      <c r="AD11" s="63"/>
      <c r="AE11" s="63"/>
      <c r="AF11" s="62"/>
      <c r="AG11" s="63"/>
      <c r="AH11" s="63"/>
      <c r="AI11" s="63"/>
      <c r="AJ11" s="63"/>
      <c r="AK11" s="63"/>
      <c r="AL11" s="63"/>
      <c r="AM11" s="64"/>
    </row>
    <row r="12" spans="1:39" ht="28.8" customHeight="1">
      <c r="B12" s="22">
        <v>3</v>
      </c>
      <c r="C12" s="23" t="s">
        <v>124</v>
      </c>
      <c r="D12" s="24" t="s">
        <v>125</v>
      </c>
      <c r="E12" s="25" t="s">
        <v>121</v>
      </c>
      <c r="F12" s="26" t="s">
        <v>126</v>
      </c>
      <c r="G12" s="23" t="s">
        <v>127</v>
      </c>
      <c r="H12" s="27">
        <v>10</v>
      </c>
      <c r="I12" s="27">
        <v>4</v>
      </c>
      <c r="J12" s="27" t="s">
        <v>52</v>
      </c>
      <c r="K12" s="27">
        <v>6</v>
      </c>
      <c r="L12" s="35"/>
      <c r="M12" s="35"/>
      <c r="N12" s="35"/>
      <c r="O12" s="79"/>
      <c r="P12" s="29"/>
      <c r="Q12" s="30">
        <f t="shared" si="0"/>
        <v>2</v>
      </c>
      <c r="R12" s="31" t="str">
        <f t="shared" si="1"/>
        <v>F</v>
      </c>
      <c r="S12" s="32" t="str">
        <f t="shared" si="2"/>
        <v>Kém</v>
      </c>
      <c r="T12" s="33" t="s">
        <v>110</v>
      </c>
      <c r="U12" s="34" t="s">
        <v>50</v>
      </c>
      <c r="V12" s="3" t="s">
        <v>50</v>
      </c>
      <c r="W12" s="33">
        <v>3</v>
      </c>
      <c r="X12" s="72" t="str">
        <f t="shared" si="3"/>
        <v>Học lại</v>
      </c>
      <c r="Y12" s="73"/>
      <c r="Z12" s="73"/>
      <c r="AA12" s="104"/>
      <c r="AB12" s="62"/>
      <c r="AC12" s="62"/>
      <c r="AD12" s="62"/>
      <c r="AE12" s="75"/>
      <c r="AF12" s="62"/>
      <c r="AG12" s="76"/>
      <c r="AH12" s="77"/>
      <c r="AI12" s="76"/>
      <c r="AJ12" s="77"/>
      <c r="AK12" s="76"/>
      <c r="AL12" s="62"/>
      <c r="AM12" s="75"/>
    </row>
    <row r="13" spans="1:39" ht="9" customHeight="1">
      <c r="A13" s="2"/>
      <c r="B13" s="36"/>
      <c r="C13" s="37"/>
      <c r="D13" s="37"/>
      <c r="E13" s="38"/>
      <c r="F13" s="38"/>
      <c r="G13" s="38"/>
      <c r="H13" s="39"/>
      <c r="I13" s="40"/>
      <c r="J13" s="40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3"/>
    </row>
    <row r="14" spans="1:39" ht="16.8">
      <c r="A14" s="2"/>
      <c r="B14" s="123" t="s">
        <v>28</v>
      </c>
      <c r="C14" s="123"/>
      <c r="D14" s="37"/>
      <c r="E14" s="38"/>
      <c r="F14" s="38"/>
      <c r="G14" s="38"/>
      <c r="H14" s="39"/>
      <c r="I14" s="40"/>
      <c r="J14" s="40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3"/>
    </row>
    <row r="15" spans="1:39" ht="16.5" customHeight="1">
      <c r="A15" s="2"/>
      <c r="B15" s="42" t="s">
        <v>29</v>
      </c>
      <c r="C15" s="42"/>
      <c r="D15" s="43">
        <f>+$AA$8</f>
        <v>3</v>
      </c>
      <c r="E15" s="44" t="s">
        <v>30</v>
      </c>
      <c r="F15" s="115" t="s">
        <v>31</v>
      </c>
      <c r="G15" s="115"/>
      <c r="H15" s="115"/>
      <c r="I15" s="115"/>
      <c r="J15" s="115"/>
      <c r="K15" s="115"/>
      <c r="L15" s="115"/>
      <c r="M15" s="115"/>
      <c r="N15" s="115"/>
      <c r="O15" s="115"/>
      <c r="P15" s="45">
        <f>$AA$8 -COUNTIF($T$9:$T$202,"Vắng") -COUNTIF($T$9:$T$202,"Vắng có phép") - COUNTIF($T$9:$T$202,"Đình chỉ thi") - COUNTIF($T$9:$T$202,"Không đủ ĐKDT")</f>
        <v>0</v>
      </c>
      <c r="Q15" s="45"/>
      <c r="R15" s="45"/>
      <c r="S15" s="46"/>
      <c r="T15" s="47" t="s">
        <v>30</v>
      </c>
      <c r="U15" s="46"/>
      <c r="V15" s="3"/>
    </row>
    <row r="16" spans="1:39" ht="16.5" customHeight="1">
      <c r="A16" s="2"/>
      <c r="B16" s="42" t="s">
        <v>32</v>
      </c>
      <c r="C16" s="42"/>
      <c r="D16" s="43">
        <f>+$AL$8</f>
        <v>0</v>
      </c>
      <c r="E16" s="44" t="s">
        <v>30</v>
      </c>
      <c r="F16" s="115" t="s">
        <v>33</v>
      </c>
      <c r="G16" s="115"/>
      <c r="H16" s="115"/>
      <c r="I16" s="115"/>
      <c r="J16" s="115"/>
      <c r="K16" s="115"/>
      <c r="L16" s="115"/>
      <c r="M16" s="115"/>
      <c r="N16" s="115"/>
      <c r="O16" s="115"/>
      <c r="P16" s="48">
        <f>COUNTIF($T$9:$T$78,"Vắng")</f>
        <v>2</v>
      </c>
      <c r="Q16" s="48"/>
      <c r="R16" s="48"/>
      <c r="S16" s="49"/>
      <c r="T16" s="47" t="s">
        <v>30</v>
      </c>
      <c r="U16" s="49"/>
      <c r="V16" s="3"/>
    </row>
    <row r="17" spans="1:39" ht="16.5" customHeight="1">
      <c r="A17" s="2"/>
      <c r="B17" s="42" t="s">
        <v>47</v>
      </c>
      <c r="C17" s="42"/>
      <c r="D17" s="58">
        <f>COUNTIF(X10:X12,"Học lại")</f>
        <v>2</v>
      </c>
      <c r="E17" s="44" t="s">
        <v>30</v>
      </c>
      <c r="F17" s="115" t="s">
        <v>48</v>
      </c>
      <c r="G17" s="115"/>
      <c r="H17" s="115"/>
      <c r="I17" s="115"/>
      <c r="J17" s="115"/>
      <c r="K17" s="115"/>
      <c r="L17" s="115"/>
      <c r="M17" s="115"/>
      <c r="N17" s="115"/>
      <c r="O17" s="115"/>
      <c r="P17" s="45">
        <f>COUNTIF($T$9:$T$78,"Vắng có phép")</f>
        <v>1</v>
      </c>
      <c r="Q17" s="45"/>
      <c r="R17" s="45"/>
      <c r="S17" s="46"/>
      <c r="T17" s="47" t="s">
        <v>30</v>
      </c>
      <c r="U17" s="46"/>
      <c r="V17" s="3"/>
    </row>
    <row r="18" spans="1:39" ht="3" customHeight="1">
      <c r="A18" s="2"/>
      <c r="B18" s="36"/>
      <c r="C18" s="37"/>
      <c r="D18" s="37"/>
      <c r="E18" s="38"/>
      <c r="F18" s="38"/>
      <c r="G18" s="38"/>
      <c r="H18" s="39"/>
      <c r="I18" s="40"/>
      <c r="J18" s="40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3"/>
    </row>
    <row r="19" spans="1:39">
      <c r="B19" s="80" t="s">
        <v>49</v>
      </c>
      <c r="C19" s="80"/>
      <c r="D19" s="81">
        <f>COUNTIF(X10:X12,"Thi lại")</f>
        <v>1</v>
      </c>
      <c r="E19" s="82" t="s">
        <v>30</v>
      </c>
      <c r="F19" s="3"/>
      <c r="G19" s="3"/>
      <c r="H19" s="3"/>
      <c r="I19" s="3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3"/>
    </row>
    <row r="20" spans="1:39" ht="24.75" customHeight="1">
      <c r="B20" s="80"/>
      <c r="C20" s="80"/>
      <c r="D20" s="81"/>
      <c r="E20" s="82"/>
      <c r="F20" s="3"/>
      <c r="G20" s="3"/>
      <c r="H20" s="3"/>
      <c r="I20" s="3"/>
      <c r="J20" s="116" t="s">
        <v>62</v>
      </c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3"/>
    </row>
    <row r="21" spans="1:39">
      <c r="A21" s="50"/>
      <c r="B21" s="110" t="s">
        <v>34</v>
      </c>
      <c r="C21" s="110"/>
      <c r="D21" s="110"/>
      <c r="E21" s="110"/>
      <c r="F21" s="110"/>
      <c r="G21" s="110"/>
      <c r="H21" s="110"/>
      <c r="I21" s="51"/>
      <c r="J21" s="114" t="s">
        <v>35</v>
      </c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3"/>
    </row>
    <row r="22" spans="1:39" ht="4.5" customHeight="1">
      <c r="A22" s="2"/>
      <c r="B22" s="36"/>
      <c r="C22" s="52"/>
      <c r="D22" s="52"/>
      <c r="E22" s="53"/>
      <c r="F22" s="53"/>
      <c r="G22" s="53"/>
      <c r="H22" s="54"/>
      <c r="I22" s="55"/>
      <c r="J22" s="55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>
      <c r="B23" s="110" t="s">
        <v>36</v>
      </c>
      <c r="C23" s="110"/>
      <c r="D23" s="111" t="s">
        <v>37</v>
      </c>
      <c r="E23" s="111"/>
      <c r="F23" s="111"/>
      <c r="G23" s="111"/>
      <c r="H23" s="111"/>
      <c r="I23" s="55"/>
      <c r="J23" s="55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3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</row>
    <row r="29" spans="1:39" s="2" customFormat="1" ht="18" customHeight="1">
      <c r="A29" s="1"/>
      <c r="B29" s="113" t="s">
        <v>60</v>
      </c>
      <c r="C29" s="113"/>
      <c r="D29" s="113" t="s">
        <v>61</v>
      </c>
      <c r="E29" s="113"/>
      <c r="F29" s="113"/>
      <c r="G29" s="113"/>
      <c r="H29" s="113"/>
      <c r="I29" s="113"/>
      <c r="J29" s="113" t="s">
        <v>38</v>
      </c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 ht="21.75" hidden="1" customHeight="1">
      <c r="A32" s="1"/>
      <c r="B32" s="110" t="s">
        <v>39</v>
      </c>
      <c r="C32" s="110"/>
      <c r="D32" s="110"/>
      <c r="E32" s="110"/>
      <c r="F32" s="110"/>
      <c r="G32" s="110"/>
      <c r="H32" s="110"/>
      <c r="I32" s="51"/>
      <c r="J32" s="114" t="s">
        <v>35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3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 hidden="1">
      <c r="A33" s="1"/>
      <c r="B33" s="36"/>
      <c r="C33" s="52"/>
      <c r="D33" s="52"/>
      <c r="E33" s="53"/>
      <c r="F33" s="53"/>
      <c r="G33" s="53"/>
      <c r="H33" s="54"/>
      <c r="I33" s="55"/>
      <c r="J33" s="55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s="2" customFormat="1" hidden="1">
      <c r="A34" s="1"/>
      <c r="B34" s="110" t="s">
        <v>36</v>
      </c>
      <c r="C34" s="110"/>
      <c r="D34" s="111" t="s">
        <v>37</v>
      </c>
      <c r="E34" s="111"/>
      <c r="F34" s="111"/>
      <c r="G34" s="111"/>
      <c r="H34" s="111"/>
      <c r="I34" s="55"/>
      <c r="J34" s="55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1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</row>
    <row r="35" spans="1:39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</row>
    <row r="36" spans="1:39" hidden="1"/>
    <row r="37" spans="1:39" hidden="1"/>
    <row r="38" spans="1:39" hidden="1"/>
    <row r="39" spans="1:39" hidden="1">
      <c r="B39" s="112"/>
      <c r="C39" s="112"/>
      <c r="D39" s="112"/>
      <c r="E39" s="112"/>
      <c r="F39" s="112"/>
      <c r="G39" s="112"/>
      <c r="H39" s="112"/>
      <c r="I39" s="112"/>
      <c r="J39" s="112" t="s">
        <v>38</v>
      </c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</row>
    <row r="40" spans="1:39" hidden="1"/>
  </sheetData>
  <sheetProtection formatCells="0" formatColumns="0" formatRows="0" insertColumns="0" insertRows="0" insertHyperlinks="0" deleteColumns="0" deleteRows="0" sort="0" autoFilter="0" pivotTables="0"/>
  <autoFilter ref="A8:AM12">
    <filterColumn colId="3" showButton="0"/>
  </autoFilter>
  <mergeCells count="59">
    <mergeCell ref="B1:G1"/>
    <mergeCell ref="H1:U1"/>
    <mergeCell ref="B2:G2"/>
    <mergeCell ref="H2:U2"/>
    <mergeCell ref="B4:C4"/>
    <mergeCell ref="D4:O4"/>
    <mergeCell ref="P4:U4"/>
    <mergeCell ref="AJ4:AK6"/>
    <mergeCell ref="AL4:AM6"/>
    <mergeCell ref="B5:C5"/>
    <mergeCell ref="G5:O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W7:W9"/>
    <mergeCell ref="B9:G9"/>
    <mergeCell ref="B14:C14"/>
    <mergeCell ref="F15:O15"/>
    <mergeCell ref="N7:N8"/>
    <mergeCell ref="O7:O8"/>
    <mergeCell ref="P7:P8"/>
    <mergeCell ref="Q7:Q9"/>
    <mergeCell ref="R7:R8"/>
    <mergeCell ref="S7:S8"/>
    <mergeCell ref="H7:H8"/>
    <mergeCell ref="I7:I8"/>
    <mergeCell ref="J7:J8"/>
    <mergeCell ref="K7:K8"/>
    <mergeCell ref="L7:L8"/>
    <mergeCell ref="M7:M8"/>
    <mergeCell ref="B32:H32"/>
    <mergeCell ref="J32:U32"/>
    <mergeCell ref="F16:O16"/>
    <mergeCell ref="F17:O17"/>
    <mergeCell ref="J19:U19"/>
    <mergeCell ref="J20:U20"/>
    <mergeCell ref="B21:H21"/>
    <mergeCell ref="J21:U21"/>
    <mergeCell ref="P5:V5"/>
    <mergeCell ref="B23:C23"/>
    <mergeCell ref="D23:H23"/>
    <mergeCell ref="B29:C29"/>
    <mergeCell ref="D29:I29"/>
    <mergeCell ref="J29:U29"/>
    <mergeCell ref="T7:T9"/>
    <mergeCell ref="U7:U9"/>
    <mergeCell ref="B34:C34"/>
    <mergeCell ref="D34:H34"/>
    <mergeCell ref="B39:C39"/>
    <mergeCell ref="D39:I39"/>
    <mergeCell ref="J39:U39"/>
  </mergeCells>
  <conditionalFormatting sqref="P10:P12 H10:N12">
    <cfRule type="cellIs" dxfId="55" priority="20" operator="greaterThan">
      <formula>10</formula>
    </cfRule>
  </conditionalFormatting>
  <conditionalFormatting sqref="C10:C11">
    <cfRule type="duplicateValues" dxfId="54" priority="17"/>
  </conditionalFormatting>
  <conditionalFormatting sqref="O1">
    <cfRule type="duplicateValues" dxfId="53" priority="12"/>
  </conditionalFormatting>
  <conditionalFormatting sqref="C10:C12">
    <cfRule type="duplicateValues" dxfId="52" priority="22"/>
  </conditionalFormatting>
  <conditionalFormatting sqref="O1:O4 O6:O1048576">
    <cfRule type="duplicateValues" dxfId="51" priority="124"/>
  </conditionalFormatting>
  <conditionalFormatting sqref="C1:C1048576">
    <cfRule type="duplicateValues" dxfId="50" priority="127"/>
  </conditionalFormatting>
  <conditionalFormatting sqref="C12">
    <cfRule type="duplicateValues" dxfId="49" priority="130"/>
  </conditionalFormatting>
  <conditionalFormatting sqref="O5">
    <cfRule type="duplicateValues" dxfId="48" priority="1"/>
  </conditionalFormatting>
  <dataValidations count="1">
    <dataValidation allowBlank="1" showInputMessage="1" showErrorMessage="1" errorTitle="Không xóa dữ liệu" error="Không xóa dữ liệu" prompt="Không xóa dữ liệu" sqref="D17 Y2:AM8 X10:X12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rang_tính6"/>
  <dimension ref="A1:AM38"/>
  <sheetViews>
    <sheetView workbookViewId="0">
      <pane ySplit="3" topLeftCell="A4" activePane="bottomLeft" state="frozen"/>
      <selection activeCell="C10" sqref="C10"/>
      <selection pane="bottomLeft" activeCell="A11" sqref="A11:XFD18"/>
    </sheetView>
  </sheetViews>
  <sheetFormatPr defaultColWidth="9" defaultRowHeight="15.6"/>
  <cols>
    <col min="1" max="1" width="0.90625" style="1" customWidth="1"/>
    <col min="2" max="2" width="4" style="1" customWidth="1"/>
    <col min="3" max="3" width="11.6328125" style="1" customWidth="1"/>
    <col min="4" max="4" width="15.453125" style="1" customWidth="1"/>
    <col min="5" max="5" width="7.26953125" style="1" customWidth="1"/>
    <col min="6" max="6" width="9.36328125" style="1" hidden="1" customWidth="1"/>
    <col min="7" max="7" width="10.6328125" style="1" bestFit="1" customWidth="1"/>
    <col min="8" max="11" width="4.36328125" style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5.72656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hidden="1" customWidth="1"/>
    <col min="23" max="23" width="6.453125" style="2" customWidth="1"/>
    <col min="24" max="24" width="9" style="59"/>
    <col min="25" max="25" width="9.08984375" style="59" bestFit="1" customWidth="1"/>
    <col min="26" max="26" width="9" style="59"/>
    <col min="27" max="27" width="10.36328125" style="59" bestFit="1" customWidth="1"/>
    <col min="28" max="28" width="9.08984375" style="59" bestFit="1" customWidth="1"/>
    <col min="29" max="39" width="9" style="59"/>
    <col min="40" max="16384" width="9" style="1"/>
  </cols>
  <sheetData>
    <row r="1" spans="1:39" ht="27.75" customHeight="1">
      <c r="B1" s="136" t="s">
        <v>0</v>
      </c>
      <c r="C1" s="136"/>
      <c r="D1" s="136"/>
      <c r="E1" s="136"/>
      <c r="F1" s="136"/>
      <c r="G1" s="136"/>
      <c r="H1" s="137" t="s">
        <v>55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1:39" ht="25.5" customHeight="1">
      <c r="B2" s="138" t="s">
        <v>1</v>
      </c>
      <c r="C2" s="138"/>
      <c r="D2" s="138"/>
      <c r="E2" s="138"/>
      <c r="F2" s="138"/>
      <c r="G2" s="138"/>
      <c r="H2" s="139" t="s">
        <v>57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0"/>
      <c r="AF2" s="61"/>
      <c r="AG2" s="60"/>
      <c r="AH2" s="60"/>
      <c r="AI2" s="60"/>
      <c r="AJ2" s="61"/>
      <c r="AK2" s="60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1:39" ht="23.25" customHeight="1">
      <c r="B4" s="140" t="s">
        <v>2</v>
      </c>
      <c r="C4" s="140"/>
      <c r="D4" s="141" t="s">
        <v>141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 t="s">
        <v>58</v>
      </c>
      <c r="Q4" s="142"/>
      <c r="R4" s="142"/>
      <c r="S4" s="142"/>
      <c r="T4" s="142"/>
      <c r="U4" s="142"/>
      <c r="X4" s="60"/>
      <c r="Y4" s="127" t="s">
        <v>46</v>
      </c>
      <c r="Z4" s="127" t="s">
        <v>8</v>
      </c>
      <c r="AA4" s="127" t="s">
        <v>45</v>
      </c>
      <c r="AB4" s="127" t="s">
        <v>44</v>
      </c>
      <c r="AC4" s="127"/>
      <c r="AD4" s="127"/>
      <c r="AE4" s="127"/>
      <c r="AF4" s="127" t="s">
        <v>43</v>
      </c>
      <c r="AG4" s="127"/>
      <c r="AH4" s="127" t="s">
        <v>41</v>
      </c>
      <c r="AI4" s="127"/>
      <c r="AJ4" s="127" t="s">
        <v>42</v>
      </c>
      <c r="AK4" s="127"/>
      <c r="AL4" s="127" t="s">
        <v>40</v>
      </c>
      <c r="AM4" s="127"/>
    </row>
    <row r="5" spans="1:39" ht="17.25" customHeight="1">
      <c r="B5" s="128" t="s">
        <v>3</v>
      </c>
      <c r="C5" s="128"/>
      <c r="D5" s="9"/>
      <c r="G5" s="129" t="s">
        <v>113</v>
      </c>
      <c r="H5" s="129"/>
      <c r="I5" s="129"/>
      <c r="J5" s="129"/>
      <c r="K5" s="129"/>
      <c r="L5" s="129"/>
      <c r="M5" s="129"/>
      <c r="N5" s="129"/>
      <c r="O5" s="129"/>
      <c r="P5" s="129" t="s">
        <v>59</v>
      </c>
      <c r="Q5" s="129"/>
      <c r="R5" s="129"/>
      <c r="S5" s="129"/>
      <c r="T5" s="129"/>
      <c r="U5" s="129"/>
      <c r="X5" s="60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1:39" ht="44.25" customHeight="1">
      <c r="B7" s="117" t="s">
        <v>4</v>
      </c>
      <c r="C7" s="130" t="s">
        <v>5</v>
      </c>
      <c r="D7" s="132" t="s">
        <v>6</v>
      </c>
      <c r="E7" s="133"/>
      <c r="F7" s="117" t="s">
        <v>7</v>
      </c>
      <c r="G7" s="117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4" t="s">
        <v>13</v>
      </c>
      <c r="M7" s="124" t="s">
        <v>14</v>
      </c>
      <c r="N7" s="124" t="s">
        <v>15</v>
      </c>
      <c r="O7" s="125" t="s">
        <v>16</v>
      </c>
      <c r="P7" s="124" t="s">
        <v>17</v>
      </c>
      <c r="Q7" s="117" t="s">
        <v>18</v>
      </c>
      <c r="R7" s="124" t="s">
        <v>19</v>
      </c>
      <c r="S7" s="117" t="s">
        <v>20</v>
      </c>
      <c r="T7" s="117" t="s">
        <v>21</v>
      </c>
      <c r="U7" s="117" t="s">
        <v>56</v>
      </c>
      <c r="W7" s="117" t="s">
        <v>63</v>
      </c>
      <c r="X7" s="60"/>
      <c r="Y7" s="127"/>
      <c r="Z7" s="127"/>
      <c r="AA7" s="127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1:39" ht="44.25" customHeight="1">
      <c r="B8" s="119"/>
      <c r="C8" s="131"/>
      <c r="D8" s="134"/>
      <c r="E8" s="135"/>
      <c r="F8" s="119"/>
      <c r="G8" s="119"/>
      <c r="H8" s="126"/>
      <c r="I8" s="126"/>
      <c r="J8" s="126"/>
      <c r="K8" s="126"/>
      <c r="L8" s="124"/>
      <c r="M8" s="124"/>
      <c r="N8" s="124"/>
      <c r="O8" s="125"/>
      <c r="P8" s="124"/>
      <c r="Q8" s="118"/>
      <c r="R8" s="124"/>
      <c r="S8" s="119"/>
      <c r="T8" s="118"/>
      <c r="U8" s="118"/>
      <c r="W8" s="118"/>
      <c r="X8" s="60"/>
      <c r="Y8" s="65" t="str">
        <f>+D4</f>
        <v>Nguyên lý cơ bản của chủ nghĩa Mác Lê 1</v>
      </c>
      <c r="Z8" s="66" t="str">
        <f>+P4</f>
        <v xml:space="preserve">Nhóm: </v>
      </c>
      <c r="AA8" s="67">
        <f>+$AJ$8+$AL$8+$AH$8</f>
        <v>1</v>
      </c>
      <c r="AB8" s="61">
        <f>COUNTIF($T$9:$T$70,"Khiển trách")</f>
        <v>0</v>
      </c>
      <c r="AC8" s="61">
        <f>COUNTIF($T$9:$T$70,"Cảnh cáo")</f>
        <v>0</v>
      </c>
      <c r="AD8" s="61">
        <f>COUNTIF($T$9:$T$70,"Đình chỉ thi")</f>
        <v>0</v>
      </c>
      <c r="AE8" s="68">
        <f>+($AB$8+$AC$8+$AD$8)/$AA$8*100%</f>
        <v>0</v>
      </c>
      <c r="AF8" s="61">
        <f>SUM(COUNTIF($T$9:$T$68,"Vắng"),COUNTIF($T$9:$T$68,"Vắng có phép"))</f>
        <v>0</v>
      </c>
      <c r="AG8" s="69">
        <f>+$AF$8/$AA$8</f>
        <v>0</v>
      </c>
      <c r="AH8" s="70">
        <f>COUNTIF($X$9:$X$68,"Thi lại")</f>
        <v>0</v>
      </c>
      <c r="AI8" s="69">
        <f>+$AH$8/$AA$8</f>
        <v>0</v>
      </c>
      <c r="AJ8" s="70">
        <f>COUNTIF($X$9:$X$69,"Học lại")</f>
        <v>0</v>
      </c>
      <c r="AK8" s="69">
        <f>+$AJ$8/$AA$8</f>
        <v>0</v>
      </c>
      <c r="AL8" s="61">
        <f>COUNTIF($X$10:$X$69,"Đạt")</f>
        <v>1</v>
      </c>
      <c r="AM8" s="68">
        <f>+$AL$8/$AA$8</f>
        <v>1</v>
      </c>
    </row>
    <row r="9" spans="1:39" ht="14.25" customHeight="1">
      <c r="B9" s="120" t="s">
        <v>27</v>
      </c>
      <c r="C9" s="121"/>
      <c r="D9" s="121"/>
      <c r="E9" s="121"/>
      <c r="F9" s="121"/>
      <c r="G9" s="122"/>
      <c r="H9" s="12">
        <v>30</v>
      </c>
      <c r="I9" s="12">
        <v>20</v>
      </c>
      <c r="J9" s="13"/>
      <c r="K9" s="12"/>
      <c r="L9" s="14"/>
      <c r="M9" s="15"/>
      <c r="N9" s="15"/>
      <c r="O9" s="16"/>
      <c r="P9" s="57">
        <f>100-(H9+I9+J9+K9)</f>
        <v>50</v>
      </c>
      <c r="Q9" s="119"/>
      <c r="R9" s="17"/>
      <c r="S9" s="17"/>
      <c r="T9" s="119"/>
      <c r="U9" s="119"/>
      <c r="W9" s="119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ht="28.8" customHeight="1">
      <c r="B10" s="18">
        <v>1</v>
      </c>
      <c r="C10" s="97" t="s">
        <v>142</v>
      </c>
      <c r="D10" s="98" t="s">
        <v>143</v>
      </c>
      <c r="E10" s="99" t="s">
        <v>144</v>
      </c>
      <c r="F10" s="100" t="s">
        <v>145</v>
      </c>
      <c r="G10" s="97" t="s">
        <v>146</v>
      </c>
      <c r="H10" s="101">
        <v>7</v>
      </c>
      <c r="I10" s="101">
        <v>8</v>
      </c>
      <c r="J10" s="101" t="s">
        <v>52</v>
      </c>
      <c r="K10" s="101" t="s">
        <v>52</v>
      </c>
      <c r="L10" s="102"/>
      <c r="M10" s="102"/>
      <c r="N10" s="102"/>
      <c r="O10" s="78"/>
      <c r="P10" s="103">
        <v>5</v>
      </c>
      <c r="Q10" s="19">
        <f t="shared" ref="Q10" si="0">ROUND(SUMPRODUCT(H10:P10,$H$9:$P$9)/100,0)</f>
        <v>6</v>
      </c>
      <c r="R10" s="20" t="str">
        <f t="shared" ref="R10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0" t="str">
        <f t="shared" ref="S10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33" t="str">
        <f>+IF(OR($H10=0,$I10=0,$J10=0,$K10=0),"Không đủ ĐKDT","")</f>
        <v/>
      </c>
      <c r="U10" s="21" t="s">
        <v>50</v>
      </c>
      <c r="V10" s="3" t="s">
        <v>50</v>
      </c>
      <c r="W10" s="33"/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Đạt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ht="9" customHeight="1">
      <c r="A11" s="2"/>
      <c r="B11" s="36"/>
      <c r="C11" s="37"/>
      <c r="D11" s="37"/>
      <c r="E11" s="38"/>
      <c r="F11" s="38"/>
      <c r="G11" s="38"/>
      <c r="H11" s="39"/>
      <c r="I11" s="40"/>
      <c r="J11" s="40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3"/>
    </row>
    <row r="12" spans="1:39" ht="16.8">
      <c r="A12" s="2"/>
      <c r="B12" s="123" t="s">
        <v>28</v>
      </c>
      <c r="C12" s="123"/>
      <c r="D12" s="37"/>
      <c r="E12" s="38"/>
      <c r="F12" s="38"/>
      <c r="G12" s="38"/>
      <c r="H12" s="39"/>
      <c r="I12" s="40"/>
      <c r="J12" s="40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3"/>
    </row>
    <row r="13" spans="1:39" ht="16.5" customHeight="1">
      <c r="A13" s="2"/>
      <c r="B13" s="42" t="s">
        <v>29</v>
      </c>
      <c r="C13" s="42"/>
      <c r="D13" s="43">
        <f>+$AA$8</f>
        <v>1</v>
      </c>
      <c r="E13" s="44" t="s">
        <v>30</v>
      </c>
      <c r="F13" s="115" t="s">
        <v>31</v>
      </c>
      <c r="G13" s="115"/>
      <c r="H13" s="115"/>
      <c r="I13" s="115"/>
      <c r="J13" s="115"/>
      <c r="K13" s="115"/>
      <c r="L13" s="115"/>
      <c r="M13" s="115"/>
      <c r="N13" s="115"/>
      <c r="O13" s="115"/>
      <c r="P13" s="45">
        <f>$AA$8 -COUNTIF($T$9:$T$200,"Vắng") -COUNTIF($T$9:$T$200,"Vắng có phép") - COUNTIF($T$9:$T$200,"Đình chỉ thi") - COUNTIF($T$9:$T$200,"Không đủ ĐKDT")</f>
        <v>1</v>
      </c>
      <c r="Q13" s="45"/>
      <c r="R13" s="45"/>
      <c r="S13" s="46"/>
      <c r="T13" s="47" t="s">
        <v>30</v>
      </c>
      <c r="U13" s="46"/>
      <c r="V13" s="3"/>
    </row>
    <row r="14" spans="1:39" ht="16.5" customHeight="1">
      <c r="A14" s="2"/>
      <c r="B14" s="42" t="s">
        <v>32</v>
      </c>
      <c r="C14" s="42"/>
      <c r="D14" s="43">
        <f>+$AL$8</f>
        <v>1</v>
      </c>
      <c r="E14" s="44" t="s">
        <v>30</v>
      </c>
      <c r="F14" s="115" t="s">
        <v>33</v>
      </c>
      <c r="G14" s="115"/>
      <c r="H14" s="115"/>
      <c r="I14" s="115"/>
      <c r="J14" s="115"/>
      <c r="K14" s="115"/>
      <c r="L14" s="115"/>
      <c r="M14" s="115"/>
      <c r="N14" s="115"/>
      <c r="O14" s="115"/>
      <c r="P14" s="48">
        <f>COUNTIF($T$9:$T$76,"Vắng")</f>
        <v>0</v>
      </c>
      <c r="Q14" s="48"/>
      <c r="R14" s="48"/>
      <c r="S14" s="49"/>
      <c r="T14" s="47" t="s">
        <v>30</v>
      </c>
      <c r="U14" s="49"/>
      <c r="V14" s="3"/>
    </row>
    <row r="15" spans="1:39" ht="16.5" customHeight="1">
      <c r="A15" s="2"/>
      <c r="B15" s="42" t="s">
        <v>47</v>
      </c>
      <c r="C15" s="42"/>
      <c r="D15" s="58">
        <f>COUNTIF(X10:X10,"Học lại")</f>
        <v>0</v>
      </c>
      <c r="E15" s="44" t="s">
        <v>30</v>
      </c>
      <c r="F15" s="115" t="s">
        <v>48</v>
      </c>
      <c r="G15" s="115"/>
      <c r="H15" s="115"/>
      <c r="I15" s="115"/>
      <c r="J15" s="115"/>
      <c r="K15" s="115"/>
      <c r="L15" s="115"/>
      <c r="M15" s="115"/>
      <c r="N15" s="115"/>
      <c r="O15" s="115"/>
      <c r="P15" s="45">
        <f>COUNTIF($T$9:$T$76,"Vắng có phép")</f>
        <v>0</v>
      </c>
      <c r="Q15" s="45"/>
      <c r="R15" s="45"/>
      <c r="S15" s="46"/>
      <c r="T15" s="47" t="s">
        <v>30</v>
      </c>
      <c r="U15" s="46"/>
      <c r="V15" s="3"/>
    </row>
    <row r="16" spans="1:39" ht="3" customHeight="1">
      <c r="A16" s="2"/>
      <c r="B16" s="36"/>
      <c r="C16" s="37"/>
      <c r="D16" s="37"/>
      <c r="E16" s="38"/>
      <c r="F16" s="38"/>
      <c r="G16" s="38"/>
      <c r="H16" s="39"/>
      <c r="I16" s="40"/>
      <c r="J16" s="40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3"/>
    </row>
    <row r="17" spans="1:39">
      <c r="B17" s="80" t="s">
        <v>49</v>
      </c>
      <c r="C17" s="80"/>
      <c r="D17" s="81">
        <f>COUNTIF(X10:X10,"Thi lại")</f>
        <v>0</v>
      </c>
      <c r="E17" s="82" t="s">
        <v>30</v>
      </c>
      <c r="F17" s="3"/>
      <c r="G17" s="3"/>
      <c r="H17" s="3"/>
      <c r="I17" s="3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3"/>
    </row>
    <row r="18" spans="1:39" ht="24.75" customHeight="1">
      <c r="B18" s="80"/>
      <c r="C18" s="80"/>
      <c r="D18" s="81"/>
      <c r="E18" s="82"/>
      <c r="F18" s="3"/>
      <c r="G18" s="3"/>
      <c r="H18" s="3"/>
      <c r="I18" s="3"/>
      <c r="J18" s="116" t="s">
        <v>62</v>
      </c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3"/>
    </row>
    <row r="19" spans="1:39">
      <c r="A19" s="50"/>
      <c r="B19" s="110" t="s">
        <v>34</v>
      </c>
      <c r="C19" s="110"/>
      <c r="D19" s="110"/>
      <c r="E19" s="110"/>
      <c r="F19" s="110"/>
      <c r="G19" s="110"/>
      <c r="H19" s="110"/>
      <c r="I19" s="51"/>
      <c r="J19" s="114" t="s">
        <v>35</v>
      </c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3"/>
    </row>
    <row r="20" spans="1:39" ht="4.5" customHeight="1">
      <c r="A20" s="2"/>
      <c r="B20" s="36"/>
      <c r="C20" s="52"/>
      <c r="D20" s="52"/>
      <c r="E20" s="53"/>
      <c r="F20" s="53"/>
      <c r="G20" s="53"/>
      <c r="H20" s="54"/>
      <c r="I20" s="55"/>
      <c r="J20" s="55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39" s="2" customFormat="1">
      <c r="B21" s="110" t="s">
        <v>36</v>
      </c>
      <c r="C21" s="110"/>
      <c r="D21" s="111" t="s">
        <v>37</v>
      </c>
      <c r="E21" s="111"/>
      <c r="F21" s="111"/>
      <c r="G21" s="111"/>
      <c r="H21" s="111"/>
      <c r="I21" s="55"/>
      <c r="J21" s="55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3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</row>
    <row r="22" spans="1:39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</row>
    <row r="23" spans="1:39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</row>
    <row r="27" spans="1:39" s="2" customFormat="1" ht="18" customHeight="1">
      <c r="A27" s="1"/>
      <c r="B27" s="113" t="s">
        <v>60</v>
      </c>
      <c r="C27" s="113"/>
      <c r="D27" s="113" t="s">
        <v>61</v>
      </c>
      <c r="E27" s="113"/>
      <c r="F27" s="113"/>
      <c r="G27" s="113"/>
      <c r="H27" s="113"/>
      <c r="I27" s="113"/>
      <c r="J27" s="113" t="s">
        <v>38</v>
      </c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3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</row>
    <row r="28" spans="1:39" s="2" customFormat="1" ht="4.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</row>
    <row r="29" spans="1:39" s="2" customFormat="1" ht="36.75" hidden="1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 ht="21.75" hidden="1" customHeight="1">
      <c r="A30" s="1"/>
      <c r="B30" s="110" t="s">
        <v>39</v>
      </c>
      <c r="C30" s="110"/>
      <c r="D30" s="110"/>
      <c r="E30" s="110"/>
      <c r="F30" s="110"/>
      <c r="G30" s="110"/>
      <c r="H30" s="110"/>
      <c r="I30" s="51"/>
      <c r="J30" s="114" t="s">
        <v>35</v>
      </c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 hidden="1">
      <c r="A31" s="1"/>
      <c r="B31" s="36"/>
      <c r="C31" s="52"/>
      <c r="D31" s="52"/>
      <c r="E31" s="53"/>
      <c r="F31" s="53"/>
      <c r="G31" s="53"/>
      <c r="H31" s="54"/>
      <c r="I31" s="55"/>
      <c r="J31" s="55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1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 hidden="1">
      <c r="A32" s="1"/>
      <c r="B32" s="110" t="s">
        <v>36</v>
      </c>
      <c r="C32" s="110"/>
      <c r="D32" s="111" t="s">
        <v>37</v>
      </c>
      <c r="E32" s="111"/>
      <c r="F32" s="111"/>
      <c r="G32" s="111"/>
      <c r="H32" s="111"/>
      <c r="I32" s="55"/>
      <c r="J32" s="55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1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 hidden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hidden="1"/>
    <row r="35" spans="1:39" hidden="1"/>
    <row r="36" spans="1:39" hidden="1"/>
    <row r="37" spans="1:39" hidden="1">
      <c r="B37" s="112"/>
      <c r="C37" s="112"/>
      <c r="D37" s="112"/>
      <c r="E37" s="112"/>
      <c r="F37" s="112"/>
      <c r="G37" s="112"/>
      <c r="H37" s="112"/>
      <c r="I37" s="112"/>
      <c r="J37" s="112" t="s">
        <v>38</v>
      </c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</row>
    <row r="38" spans="1:39" hidden="1"/>
  </sheetData>
  <sheetProtection formatCells="0" formatColumns="0" formatRows="0" insertColumns="0" insertRows="0" insertHyperlinks="0" deleteColumns="0" deleteRows="0" sort="0" autoFilter="0" pivotTables="0"/>
  <autoFilter ref="A8:AM10">
    <filterColumn colId="3" showButton="0"/>
  </autoFilter>
  <mergeCells count="59">
    <mergeCell ref="B1:G1"/>
    <mergeCell ref="H1:U1"/>
    <mergeCell ref="B2:G2"/>
    <mergeCell ref="H2:U2"/>
    <mergeCell ref="B4:C4"/>
    <mergeCell ref="D4:O4"/>
    <mergeCell ref="P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F13:O13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W7:W9"/>
    <mergeCell ref="B9:G9"/>
    <mergeCell ref="B12:C12"/>
    <mergeCell ref="R7:R8"/>
    <mergeCell ref="S7:S8"/>
    <mergeCell ref="B7:B8"/>
    <mergeCell ref="C7:C8"/>
    <mergeCell ref="D7:E8"/>
    <mergeCell ref="B30:H30"/>
    <mergeCell ref="J30:U30"/>
    <mergeCell ref="F14:O14"/>
    <mergeCell ref="F15:O15"/>
    <mergeCell ref="J17:U17"/>
    <mergeCell ref="J18:U18"/>
    <mergeCell ref="B19:H19"/>
    <mergeCell ref="J19:U19"/>
    <mergeCell ref="B21:C21"/>
    <mergeCell ref="D21:H21"/>
    <mergeCell ref="B27:C27"/>
    <mergeCell ref="D27:I27"/>
    <mergeCell ref="J27:U27"/>
    <mergeCell ref="B32:C32"/>
    <mergeCell ref="D32:H32"/>
    <mergeCell ref="B37:C37"/>
    <mergeCell ref="D37:I37"/>
    <mergeCell ref="J37:U37"/>
  </mergeCells>
  <conditionalFormatting sqref="P10 H10:N10">
    <cfRule type="cellIs" dxfId="47" priority="20" operator="greaterThan">
      <formula>10</formula>
    </cfRule>
  </conditionalFormatting>
  <conditionalFormatting sqref="O1">
    <cfRule type="duplicateValues" dxfId="46" priority="12"/>
  </conditionalFormatting>
  <conditionalFormatting sqref="O4:O5">
    <cfRule type="duplicateValues" dxfId="45" priority="1"/>
  </conditionalFormatting>
  <conditionalFormatting sqref="O1:O3 O6:O1048576">
    <cfRule type="duplicateValues" dxfId="2" priority="138"/>
  </conditionalFormatting>
  <conditionalFormatting sqref="C1:C1048576">
    <cfRule type="duplicateValues" dxfId="1" priority="142"/>
  </conditionalFormatting>
  <conditionalFormatting sqref="C10">
    <cfRule type="duplicateValues" dxfId="0" priority="145"/>
  </conditionalFormatting>
  <dataValidations count="1">
    <dataValidation allowBlank="1" showInputMessage="1" showErrorMessage="1" errorTitle="Không xóa dữ liệu" error="Không xóa dữ liệu" prompt="Không xóa dữ liệu" sqref="D15 Y2:AM8 X10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rang_tính1"/>
  <dimension ref="A1:AM40"/>
  <sheetViews>
    <sheetView workbookViewId="0">
      <pane ySplit="3" topLeftCell="A4" activePane="bottomLeft" state="frozen"/>
      <selection activeCell="C10" sqref="C10"/>
      <selection pane="bottomLeft" activeCell="J3" sqref="J1:K1048576"/>
    </sheetView>
  </sheetViews>
  <sheetFormatPr defaultColWidth="9" defaultRowHeight="15.6"/>
  <cols>
    <col min="1" max="1" width="0.90625" style="1" customWidth="1"/>
    <col min="2" max="2" width="4" style="1" customWidth="1"/>
    <col min="3" max="3" width="11.6328125" style="1" customWidth="1"/>
    <col min="4" max="4" width="11.1796875" style="1" bestFit="1" customWidth="1"/>
    <col min="5" max="5" width="7.26953125" style="1" customWidth="1"/>
    <col min="6" max="6" width="9.36328125" style="1" hidden="1" customWidth="1"/>
    <col min="7" max="7" width="10.7265625" style="1" bestFit="1" customWidth="1"/>
    <col min="8" max="9" width="4.36328125" style="1" customWidth="1"/>
    <col min="10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5.72656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hidden="1" customWidth="1"/>
    <col min="23" max="23" width="6.453125" style="2" customWidth="1"/>
    <col min="24" max="24" width="9" style="59"/>
    <col min="25" max="25" width="9.08984375" style="59" bestFit="1" customWidth="1"/>
    <col min="26" max="26" width="9" style="59"/>
    <col min="27" max="27" width="10.36328125" style="59" bestFit="1" customWidth="1"/>
    <col min="28" max="28" width="9.08984375" style="59" bestFit="1" customWidth="1"/>
    <col min="29" max="39" width="9" style="59"/>
    <col min="40" max="16384" width="9" style="1"/>
  </cols>
  <sheetData>
    <row r="1" spans="1:39" ht="27.75" customHeight="1">
      <c r="B1" s="136" t="s">
        <v>0</v>
      </c>
      <c r="C1" s="136"/>
      <c r="D1" s="136"/>
      <c r="E1" s="136"/>
      <c r="F1" s="136"/>
      <c r="G1" s="136"/>
      <c r="H1" s="137" t="s">
        <v>55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1:39" ht="25.5" customHeight="1">
      <c r="B2" s="138" t="s">
        <v>1</v>
      </c>
      <c r="C2" s="138"/>
      <c r="D2" s="138"/>
      <c r="E2" s="138"/>
      <c r="F2" s="138"/>
      <c r="G2" s="138"/>
      <c r="H2" s="139" t="s">
        <v>57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0"/>
      <c r="AF2" s="61"/>
      <c r="AG2" s="60"/>
      <c r="AH2" s="60"/>
      <c r="AI2" s="60"/>
      <c r="AJ2" s="61"/>
      <c r="AK2" s="60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1:39" ht="23.25" customHeight="1">
      <c r="B4" s="140" t="s">
        <v>2</v>
      </c>
      <c r="C4" s="140"/>
      <c r="D4" s="141" t="s">
        <v>140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 t="s">
        <v>58</v>
      </c>
      <c r="Q4" s="142"/>
      <c r="R4" s="142"/>
      <c r="S4" s="142"/>
      <c r="T4" s="142"/>
      <c r="U4" s="142"/>
      <c r="X4" s="60"/>
      <c r="Y4" s="127" t="s">
        <v>46</v>
      </c>
      <c r="Z4" s="127" t="s">
        <v>8</v>
      </c>
      <c r="AA4" s="127" t="s">
        <v>45</v>
      </c>
      <c r="AB4" s="127" t="s">
        <v>44</v>
      </c>
      <c r="AC4" s="127"/>
      <c r="AD4" s="127"/>
      <c r="AE4" s="127"/>
      <c r="AF4" s="127" t="s">
        <v>43</v>
      </c>
      <c r="AG4" s="127"/>
      <c r="AH4" s="127" t="s">
        <v>41</v>
      </c>
      <c r="AI4" s="127"/>
      <c r="AJ4" s="127" t="s">
        <v>42</v>
      </c>
      <c r="AK4" s="127"/>
      <c r="AL4" s="127" t="s">
        <v>40</v>
      </c>
      <c r="AM4" s="127"/>
    </row>
    <row r="5" spans="1:39" ht="17.25" customHeight="1">
      <c r="B5" s="128" t="s">
        <v>3</v>
      </c>
      <c r="C5" s="128"/>
      <c r="D5" s="9"/>
      <c r="G5" s="129" t="s">
        <v>113</v>
      </c>
      <c r="H5" s="129"/>
      <c r="I5" s="129"/>
      <c r="J5" s="129"/>
      <c r="K5" s="129"/>
      <c r="L5" s="129"/>
      <c r="M5" s="129"/>
      <c r="N5" s="129"/>
      <c r="O5" s="129"/>
      <c r="P5" s="129" t="s">
        <v>139</v>
      </c>
      <c r="Q5" s="129"/>
      <c r="R5" s="129"/>
      <c r="S5" s="129"/>
      <c r="T5" s="129"/>
      <c r="U5" s="129"/>
      <c r="X5" s="60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1:39" ht="44.25" customHeight="1">
      <c r="B7" s="117" t="s">
        <v>4</v>
      </c>
      <c r="C7" s="130" t="s">
        <v>5</v>
      </c>
      <c r="D7" s="132" t="s">
        <v>6</v>
      </c>
      <c r="E7" s="133"/>
      <c r="F7" s="117" t="s">
        <v>7</v>
      </c>
      <c r="G7" s="117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4" t="s">
        <v>13</v>
      </c>
      <c r="M7" s="124" t="s">
        <v>14</v>
      </c>
      <c r="N7" s="124" t="s">
        <v>15</v>
      </c>
      <c r="O7" s="125" t="s">
        <v>16</v>
      </c>
      <c r="P7" s="124" t="s">
        <v>17</v>
      </c>
      <c r="Q7" s="117" t="s">
        <v>18</v>
      </c>
      <c r="R7" s="124" t="s">
        <v>19</v>
      </c>
      <c r="S7" s="117" t="s">
        <v>20</v>
      </c>
      <c r="T7" s="117" t="s">
        <v>21</v>
      </c>
      <c r="U7" s="117" t="s">
        <v>56</v>
      </c>
      <c r="W7" s="117" t="s">
        <v>63</v>
      </c>
      <c r="X7" s="60"/>
      <c r="Y7" s="127"/>
      <c r="Z7" s="127"/>
      <c r="AA7" s="127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1:39" ht="44.25" customHeight="1">
      <c r="B8" s="119"/>
      <c r="C8" s="131"/>
      <c r="D8" s="134"/>
      <c r="E8" s="135"/>
      <c r="F8" s="119"/>
      <c r="G8" s="119"/>
      <c r="H8" s="126"/>
      <c r="I8" s="126"/>
      <c r="J8" s="126"/>
      <c r="K8" s="126"/>
      <c r="L8" s="124"/>
      <c r="M8" s="124"/>
      <c r="N8" s="124"/>
      <c r="O8" s="125"/>
      <c r="P8" s="124"/>
      <c r="Q8" s="118"/>
      <c r="R8" s="124"/>
      <c r="S8" s="119"/>
      <c r="T8" s="118"/>
      <c r="U8" s="118"/>
      <c r="W8" s="118"/>
      <c r="X8" s="60"/>
      <c r="Y8" s="65" t="str">
        <f>+D4</f>
        <v>Nguyên lý cơ bản của chủ nghĩa Mác Lê 2</v>
      </c>
      <c r="Z8" s="66" t="str">
        <f>+P4</f>
        <v xml:space="preserve">Nhóm: </v>
      </c>
      <c r="AA8" s="67">
        <f>+$AJ$8+$AL$8+$AH$8</f>
        <v>3</v>
      </c>
      <c r="AB8" s="61">
        <f>COUNTIF($T$9:$T$72,"Khiển trách")</f>
        <v>0</v>
      </c>
      <c r="AC8" s="61">
        <f>COUNTIF($T$9:$T$72,"Cảnh cáo")</f>
        <v>0</v>
      </c>
      <c r="AD8" s="61">
        <f>COUNTIF($T$9:$T$72,"Đình chỉ thi")</f>
        <v>0</v>
      </c>
      <c r="AE8" s="68">
        <f>+($AB$8+$AC$8+$AD$8)/$AA$8*100%</f>
        <v>0</v>
      </c>
      <c r="AF8" s="61">
        <f>SUM(COUNTIF($T$9:$T$70,"Vắng"),COUNTIF($T$9:$T$70,"Vắng có phép"))</f>
        <v>2</v>
      </c>
      <c r="AG8" s="69">
        <f>+$AF$8/$AA$8</f>
        <v>0.66666666666666663</v>
      </c>
      <c r="AH8" s="70">
        <f>COUNTIF($X$9:$X$70,"Thi lại")</f>
        <v>0</v>
      </c>
      <c r="AI8" s="69">
        <f>+$AH$8/$AA$8</f>
        <v>0</v>
      </c>
      <c r="AJ8" s="70">
        <f>COUNTIF($X$9:$X$71,"Học lại")</f>
        <v>2</v>
      </c>
      <c r="AK8" s="69">
        <f>+$AJ$8/$AA$8</f>
        <v>0.66666666666666663</v>
      </c>
      <c r="AL8" s="61">
        <f>COUNTIF($X$10:$X$71,"Đạt")</f>
        <v>1</v>
      </c>
      <c r="AM8" s="68">
        <f>+$AL$8/$AA$8</f>
        <v>0.33333333333333331</v>
      </c>
    </row>
    <row r="9" spans="1:39" ht="14.25" customHeight="1">
      <c r="B9" s="120" t="s">
        <v>27</v>
      </c>
      <c r="C9" s="121"/>
      <c r="D9" s="121"/>
      <c r="E9" s="121"/>
      <c r="F9" s="121"/>
      <c r="G9" s="122"/>
      <c r="H9" s="12">
        <v>30</v>
      </c>
      <c r="I9" s="12">
        <v>20</v>
      </c>
      <c r="J9" s="13"/>
      <c r="K9" s="12"/>
      <c r="L9" s="14"/>
      <c r="M9" s="15"/>
      <c r="N9" s="15"/>
      <c r="O9" s="16"/>
      <c r="P9" s="57">
        <f>100-(H9+I9+J9+K9)</f>
        <v>50</v>
      </c>
      <c r="Q9" s="119"/>
      <c r="R9" s="17"/>
      <c r="S9" s="17"/>
      <c r="T9" s="119"/>
      <c r="U9" s="119"/>
      <c r="W9" s="119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ht="28.8" customHeight="1">
      <c r="B10" s="18">
        <v>1</v>
      </c>
      <c r="C10" s="97" t="s">
        <v>106</v>
      </c>
      <c r="D10" s="98" t="s">
        <v>107</v>
      </c>
      <c r="E10" s="99" t="s">
        <v>108</v>
      </c>
      <c r="F10" s="100" t="s">
        <v>109</v>
      </c>
      <c r="G10" s="97" t="s">
        <v>83</v>
      </c>
      <c r="H10" s="101">
        <v>8</v>
      </c>
      <c r="I10" s="101">
        <v>6</v>
      </c>
      <c r="J10" s="101" t="s">
        <v>52</v>
      </c>
      <c r="K10" s="101" t="s">
        <v>52</v>
      </c>
      <c r="L10" s="102"/>
      <c r="M10" s="102"/>
      <c r="N10" s="102"/>
      <c r="O10" s="78"/>
      <c r="P10" s="103"/>
      <c r="Q10" s="19">
        <f t="shared" ref="Q10:Q12" si="0">ROUND(SUMPRODUCT(H10:P10,$H$9:$P$9)/100,0)</f>
        <v>4</v>
      </c>
      <c r="R10" s="20" t="str">
        <f t="shared" ref="R10:R12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20" t="str">
        <f t="shared" ref="S10:S12" si="2">IF($Q10&lt;4,"Kém",IF(AND($Q10&gt;=4,$Q10&lt;=5.4),"Trung bình yếu",IF(AND($Q10&gt;=5.5,$Q10&lt;=6.9),"Trung bình",IF(AND($Q10&gt;=7,$Q10&lt;=8.4),"Khá",IF(AND($Q10&gt;=8.5,$Q10&lt;=10),"Giỏi","")))))</f>
        <v>Trung bình yếu</v>
      </c>
      <c r="T10" s="33" t="s">
        <v>110</v>
      </c>
      <c r="U10" s="21" t="s">
        <v>50</v>
      </c>
      <c r="V10" s="3" t="s">
        <v>50</v>
      </c>
      <c r="W10" s="33">
        <v>3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Học lại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ht="28.8" customHeight="1">
      <c r="B11" s="22">
        <v>2</v>
      </c>
      <c r="C11" s="23" t="s">
        <v>124</v>
      </c>
      <c r="D11" s="24" t="s">
        <v>125</v>
      </c>
      <c r="E11" s="25" t="s">
        <v>121</v>
      </c>
      <c r="F11" s="26" t="s">
        <v>126</v>
      </c>
      <c r="G11" s="23" t="s">
        <v>127</v>
      </c>
      <c r="H11" s="27">
        <v>8</v>
      </c>
      <c r="I11" s="27">
        <v>7</v>
      </c>
      <c r="J11" s="27" t="s">
        <v>52</v>
      </c>
      <c r="K11" s="27" t="s">
        <v>52</v>
      </c>
      <c r="L11" s="28"/>
      <c r="M11" s="28"/>
      <c r="N11" s="28"/>
      <c r="O11" s="79"/>
      <c r="P11" s="29"/>
      <c r="Q11" s="30">
        <f t="shared" si="0"/>
        <v>4</v>
      </c>
      <c r="R11" s="31" t="str">
        <f t="shared" si="1"/>
        <v>D</v>
      </c>
      <c r="S11" s="32" t="str">
        <f t="shared" si="2"/>
        <v>Trung bình yếu</v>
      </c>
      <c r="T11" s="33" t="s">
        <v>110</v>
      </c>
      <c r="U11" s="34" t="s">
        <v>50</v>
      </c>
      <c r="V11" s="3" t="s">
        <v>50</v>
      </c>
      <c r="W11" s="33">
        <v>10</v>
      </c>
      <c r="X11" s="72" t="str">
        <f t="shared" ref="X11:X12" si="3">IF(T11="Không đủ ĐKDT","Học lại",IF(T11="Đình chỉ thi","Học lại",IF(AND(MID(G11,2,2)&gt;="12",T11="Vắng"),"Học lại",IF(T11="Vắng có phép", "Thi lại",IF(T11="Nợ học phí", "Thi lại",IF(AND((MID(G11,2,2)&lt;"12"),Q11&lt;4.5),"Học lại",IF(Q11&lt;4,"Học lại","Đạt")))))))</f>
        <v>Học lại</v>
      </c>
      <c r="Y11" s="71"/>
      <c r="Z11" s="71"/>
      <c r="AA11" s="71"/>
      <c r="AB11" s="63"/>
      <c r="AC11" s="63"/>
      <c r="AD11" s="63"/>
      <c r="AE11" s="63"/>
      <c r="AF11" s="62"/>
      <c r="AG11" s="63"/>
      <c r="AH11" s="63"/>
      <c r="AI11" s="63"/>
      <c r="AJ11" s="63"/>
      <c r="AK11" s="63"/>
      <c r="AL11" s="63"/>
      <c r="AM11" s="64"/>
    </row>
    <row r="12" spans="1:39" ht="28.8" customHeight="1">
      <c r="B12" s="22">
        <v>3</v>
      </c>
      <c r="C12" s="23" t="s">
        <v>134</v>
      </c>
      <c r="D12" s="24" t="s">
        <v>135</v>
      </c>
      <c r="E12" s="25" t="s">
        <v>136</v>
      </c>
      <c r="F12" s="26" t="s">
        <v>137</v>
      </c>
      <c r="G12" s="23" t="s">
        <v>138</v>
      </c>
      <c r="H12" s="27">
        <v>5</v>
      </c>
      <c r="I12" s="27">
        <v>8</v>
      </c>
      <c r="J12" s="27" t="s">
        <v>52</v>
      </c>
      <c r="K12" s="27" t="s">
        <v>52</v>
      </c>
      <c r="L12" s="35"/>
      <c r="M12" s="35"/>
      <c r="N12" s="35"/>
      <c r="O12" s="79"/>
      <c r="P12" s="29">
        <v>5</v>
      </c>
      <c r="Q12" s="30">
        <f t="shared" si="0"/>
        <v>6</v>
      </c>
      <c r="R12" s="31" t="str">
        <f t="shared" si="1"/>
        <v>C</v>
      </c>
      <c r="S12" s="32" t="str">
        <f t="shared" si="2"/>
        <v>Trung bình</v>
      </c>
      <c r="T12" s="33" t="str">
        <f t="shared" ref="T12" si="4">+IF(OR($H12=0,$I12=0,$J12=0,$K12=0),"Không đủ ĐKDT","")</f>
        <v/>
      </c>
      <c r="U12" s="34" t="s">
        <v>50</v>
      </c>
      <c r="V12" s="3" t="s">
        <v>50</v>
      </c>
      <c r="W12" s="33">
        <v>17</v>
      </c>
      <c r="X12" s="72" t="str">
        <f t="shared" si="3"/>
        <v>Đạt</v>
      </c>
      <c r="Y12" s="73"/>
      <c r="Z12" s="73"/>
      <c r="AA12" s="104"/>
      <c r="AB12" s="62"/>
      <c r="AC12" s="62"/>
      <c r="AD12" s="62"/>
      <c r="AE12" s="75"/>
      <c r="AF12" s="62"/>
      <c r="AG12" s="76"/>
      <c r="AH12" s="77"/>
      <c r="AI12" s="76"/>
      <c r="AJ12" s="77"/>
      <c r="AK12" s="76"/>
      <c r="AL12" s="62"/>
      <c r="AM12" s="75"/>
    </row>
    <row r="13" spans="1:39" ht="9" customHeight="1">
      <c r="A13" s="2"/>
      <c r="B13" s="36"/>
      <c r="C13" s="37"/>
      <c r="D13" s="37"/>
      <c r="E13" s="38"/>
      <c r="F13" s="38"/>
      <c r="G13" s="38"/>
      <c r="H13" s="39"/>
      <c r="I13" s="40"/>
      <c r="J13" s="40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3"/>
    </row>
    <row r="14" spans="1:39" ht="16.8">
      <c r="A14" s="2"/>
      <c r="B14" s="123" t="s">
        <v>28</v>
      </c>
      <c r="C14" s="123"/>
      <c r="D14" s="37"/>
      <c r="E14" s="38"/>
      <c r="F14" s="38"/>
      <c r="G14" s="38"/>
      <c r="H14" s="39"/>
      <c r="I14" s="40"/>
      <c r="J14" s="40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3"/>
    </row>
    <row r="15" spans="1:39" ht="16.5" customHeight="1">
      <c r="A15" s="2"/>
      <c r="B15" s="42" t="s">
        <v>29</v>
      </c>
      <c r="C15" s="42"/>
      <c r="D15" s="43">
        <f>+$AA$8</f>
        <v>3</v>
      </c>
      <c r="E15" s="44" t="s">
        <v>30</v>
      </c>
      <c r="F15" s="115" t="s">
        <v>31</v>
      </c>
      <c r="G15" s="115"/>
      <c r="H15" s="115"/>
      <c r="I15" s="115"/>
      <c r="J15" s="115"/>
      <c r="K15" s="115"/>
      <c r="L15" s="115"/>
      <c r="M15" s="115"/>
      <c r="N15" s="115"/>
      <c r="O15" s="115"/>
      <c r="P15" s="45">
        <f>$AA$8 -COUNTIF($T$9:$T$202,"Vắng") -COUNTIF($T$9:$T$202,"Vắng có phép") - COUNTIF($T$9:$T$202,"Đình chỉ thi") - COUNTIF($T$9:$T$202,"Không đủ ĐKDT")</f>
        <v>1</v>
      </c>
      <c r="Q15" s="45"/>
      <c r="R15" s="45"/>
      <c r="S15" s="46"/>
      <c r="T15" s="47" t="s">
        <v>30</v>
      </c>
      <c r="U15" s="46"/>
      <c r="V15" s="3"/>
    </row>
    <row r="16" spans="1:39" ht="16.5" customHeight="1">
      <c r="A16" s="2"/>
      <c r="B16" s="42" t="s">
        <v>32</v>
      </c>
      <c r="C16" s="42"/>
      <c r="D16" s="43">
        <f>+$AL$8</f>
        <v>1</v>
      </c>
      <c r="E16" s="44" t="s">
        <v>30</v>
      </c>
      <c r="F16" s="115" t="s">
        <v>33</v>
      </c>
      <c r="G16" s="115"/>
      <c r="H16" s="115"/>
      <c r="I16" s="115"/>
      <c r="J16" s="115"/>
      <c r="K16" s="115"/>
      <c r="L16" s="115"/>
      <c r="M16" s="115"/>
      <c r="N16" s="115"/>
      <c r="O16" s="115"/>
      <c r="P16" s="48">
        <f>COUNTIF($T$9:$T$78,"Vắng")</f>
        <v>2</v>
      </c>
      <c r="Q16" s="48"/>
      <c r="R16" s="48"/>
      <c r="S16" s="49"/>
      <c r="T16" s="47" t="s">
        <v>30</v>
      </c>
      <c r="U16" s="49"/>
      <c r="V16" s="3"/>
    </row>
    <row r="17" spans="1:39" ht="16.5" customHeight="1">
      <c r="A17" s="2"/>
      <c r="B17" s="42" t="s">
        <v>47</v>
      </c>
      <c r="C17" s="42"/>
      <c r="D17" s="58">
        <f>COUNTIF(X10:X12,"Học lại")</f>
        <v>2</v>
      </c>
      <c r="E17" s="44" t="s">
        <v>30</v>
      </c>
      <c r="F17" s="115" t="s">
        <v>48</v>
      </c>
      <c r="G17" s="115"/>
      <c r="H17" s="115"/>
      <c r="I17" s="115"/>
      <c r="J17" s="115"/>
      <c r="K17" s="115"/>
      <c r="L17" s="115"/>
      <c r="M17" s="115"/>
      <c r="N17" s="115"/>
      <c r="O17" s="115"/>
      <c r="P17" s="45">
        <f>COUNTIF($T$9:$T$78,"Vắng có phép")</f>
        <v>0</v>
      </c>
      <c r="Q17" s="45"/>
      <c r="R17" s="45"/>
      <c r="S17" s="46"/>
      <c r="T17" s="47" t="s">
        <v>30</v>
      </c>
      <c r="U17" s="46"/>
      <c r="V17" s="3"/>
    </row>
    <row r="18" spans="1:39" ht="3" customHeight="1">
      <c r="A18" s="2"/>
      <c r="B18" s="36"/>
      <c r="C18" s="37"/>
      <c r="D18" s="37"/>
      <c r="E18" s="38"/>
      <c r="F18" s="38"/>
      <c r="G18" s="38"/>
      <c r="H18" s="39"/>
      <c r="I18" s="40"/>
      <c r="J18" s="40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3"/>
    </row>
    <row r="19" spans="1:39">
      <c r="B19" s="80" t="s">
        <v>49</v>
      </c>
      <c r="C19" s="80"/>
      <c r="D19" s="81">
        <f>COUNTIF(X10:X12,"Thi lại")</f>
        <v>0</v>
      </c>
      <c r="E19" s="82" t="s">
        <v>30</v>
      </c>
      <c r="F19" s="3"/>
      <c r="G19" s="3"/>
      <c r="H19" s="3"/>
      <c r="I19" s="3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3"/>
    </row>
    <row r="20" spans="1:39" ht="24.75" customHeight="1">
      <c r="B20" s="80"/>
      <c r="C20" s="80"/>
      <c r="D20" s="81"/>
      <c r="E20" s="82"/>
      <c r="F20" s="3"/>
      <c r="G20" s="3"/>
      <c r="H20" s="3"/>
      <c r="I20" s="3"/>
      <c r="J20" s="116" t="s">
        <v>62</v>
      </c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3"/>
    </row>
    <row r="21" spans="1:39">
      <c r="A21" s="50"/>
      <c r="B21" s="110" t="s">
        <v>34</v>
      </c>
      <c r="C21" s="110"/>
      <c r="D21" s="110"/>
      <c r="E21" s="110"/>
      <c r="F21" s="110"/>
      <c r="G21" s="110"/>
      <c r="H21" s="110"/>
      <c r="I21" s="51"/>
      <c r="J21" s="114" t="s">
        <v>35</v>
      </c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3"/>
    </row>
    <row r="22" spans="1:39" ht="4.5" customHeight="1">
      <c r="A22" s="2"/>
      <c r="B22" s="36"/>
      <c r="C22" s="52"/>
      <c r="D22" s="52"/>
      <c r="E22" s="53"/>
      <c r="F22" s="53"/>
      <c r="G22" s="53"/>
      <c r="H22" s="54"/>
      <c r="I22" s="55"/>
      <c r="J22" s="55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>
      <c r="B23" s="110" t="s">
        <v>36</v>
      </c>
      <c r="C23" s="110"/>
      <c r="D23" s="111" t="s">
        <v>37</v>
      </c>
      <c r="E23" s="111"/>
      <c r="F23" s="111"/>
      <c r="G23" s="111"/>
      <c r="H23" s="111"/>
      <c r="I23" s="55"/>
      <c r="J23" s="55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3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</row>
    <row r="29" spans="1:39" s="2" customFormat="1" ht="18" customHeight="1">
      <c r="A29" s="1"/>
      <c r="B29" s="113" t="s">
        <v>60</v>
      </c>
      <c r="C29" s="113"/>
      <c r="D29" s="113" t="s">
        <v>61</v>
      </c>
      <c r="E29" s="113"/>
      <c r="F29" s="113"/>
      <c r="G29" s="113"/>
      <c r="H29" s="113"/>
      <c r="I29" s="113"/>
      <c r="J29" s="113" t="s">
        <v>38</v>
      </c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 ht="36.75" hidden="1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 ht="21.75" hidden="1" customHeight="1">
      <c r="A32" s="1"/>
      <c r="B32" s="110" t="s">
        <v>39</v>
      </c>
      <c r="C32" s="110"/>
      <c r="D32" s="110"/>
      <c r="E32" s="110"/>
      <c r="F32" s="110"/>
      <c r="G32" s="110"/>
      <c r="H32" s="110"/>
      <c r="I32" s="51"/>
      <c r="J32" s="114" t="s">
        <v>35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3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 hidden="1">
      <c r="A33" s="1"/>
      <c r="B33" s="36"/>
      <c r="C33" s="52"/>
      <c r="D33" s="52"/>
      <c r="E33" s="53"/>
      <c r="F33" s="53"/>
      <c r="G33" s="53"/>
      <c r="H33" s="54"/>
      <c r="I33" s="55"/>
      <c r="J33" s="55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s="2" customFormat="1" hidden="1">
      <c r="A34" s="1"/>
      <c r="B34" s="110" t="s">
        <v>36</v>
      </c>
      <c r="C34" s="110"/>
      <c r="D34" s="111" t="s">
        <v>37</v>
      </c>
      <c r="E34" s="111"/>
      <c r="F34" s="111"/>
      <c r="G34" s="111"/>
      <c r="H34" s="111"/>
      <c r="I34" s="55"/>
      <c r="J34" s="55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1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</row>
    <row r="35" spans="1:39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</row>
    <row r="36" spans="1:39" hidden="1"/>
    <row r="37" spans="1:39" hidden="1"/>
    <row r="38" spans="1:39" hidden="1"/>
    <row r="39" spans="1:39" hidden="1">
      <c r="B39" s="112"/>
      <c r="C39" s="112"/>
      <c r="D39" s="112"/>
      <c r="E39" s="112"/>
      <c r="F39" s="112"/>
      <c r="G39" s="112"/>
      <c r="H39" s="112"/>
      <c r="I39" s="112"/>
      <c r="J39" s="112" t="s">
        <v>38</v>
      </c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</row>
    <row r="40" spans="1:39" hidden="1"/>
  </sheetData>
  <sheetProtection formatCells="0" formatColumns="0" formatRows="0" insertColumns="0" insertRows="0" insertHyperlinks="0" deleteColumns="0" deleteRows="0" sort="0" autoFilter="0" pivotTables="0"/>
  <autoFilter ref="A8:AM12">
    <filterColumn colId="3" showButton="0"/>
  </autoFilter>
  <mergeCells count="59">
    <mergeCell ref="B1:G1"/>
    <mergeCell ref="H1:U1"/>
    <mergeCell ref="B2:G2"/>
    <mergeCell ref="H2:U2"/>
    <mergeCell ref="B4:C4"/>
    <mergeCell ref="D4:O4"/>
    <mergeCell ref="P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F15:O15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W7:W9"/>
    <mergeCell ref="B9:G9"/>
    <mergeCell ref="B14:C14"/>
    <mergeCell ref="R7:R8"/>
    <mergeCell ref="S7:S8"/>
    <mergeCell ref="B7:B8"/>
    <mergeCell ref="C7:C8"/>
    <mergeCell ref="D7:E8"/>
    <mergeCell ref="B32:H32"/>
    <mergeCell ref="J32:U32"/>
    <mergeCell ref="F16:O16"/>
    <mergeCell ref="F17:O17"/>
    <mergeCell ref="J19:U19"/>
    <mergeCell ref="J20:U20"/>
    <mergeCell ref="B21:H21"/>
    <mergeCell ref="J21:U21"/>
    <mergeCell ref="B23:C23"/>
    <mergeCell ref="D23:H23"/>
    <mergeCell ref="B29:C29"/>
    <mergeCell ref="D29:I29"/>
    <mergeCell ref="J29:U29"/>
    <mergeCell ref="B34:C34"/>
    <mergeCell ref="D34:H34"/>
    <mergeCell ref="B39:C39"/>
    <mergeCell ref="D39:I39"/>
    <mergeCell ref="J39:U39"/>
  </mergeCells>
  <conditionalFormatting sqref="P10:P12 H10:N12">
    <cfRule type="cellIs" dxfId="44" priority="19" operator="greaterThan">
      <formula>10</formula>
    </cfRule>
  </conditionalFormatting>
  <conditionalFormatting sqref="C10:C11">
    <cfRule type="duplicateValues" dxfId="43" priority="16"/>
  </conditionalFormatting>
  <conditionalFormatting sqref="O1">
    <cfRule type="duplicateValues" dxfId="42" priority="11"/>
  </conditionalFormatting>
  <conditionalFormatting sqref="C10:C12">
    <cfRule type="duplicateValues" dxfId="41" priority="21"/>
  </conditionalFormatting>
  <conditionalFormatting sqref="O1:O1048576">
    <cfRule type="duplicateValues" dxfId="40" priority="116"/>
  </conditionalFormatting>
  <conditionalFormatting sqref="C1:C1048576">
    <cfRule type="duplicateValues" dxfId="39" priority="119"/>
  </conditionalFormatting>
  <conditionalFormatting sqref="C12">
    <cfRule type="duplicateValues" dxfId="38" priority="122"/>
  </conditionalFormatting>
  <dataValidations count="1">
    <dataValidation allowBlank="1" showInputMessage="1" showErrorMessage="1" errorTitle="Không xóa dữ liệu" error="Không xóa dữ liệu" prompt="Không xóa dữ liệu" sqref="D17 Y2:AM8 X10:X12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rang_tính2"/>
  <dimension ref="A1:AM41"/>
  <sheetViews>
    <sheetView workbookViewId="0">
      <pane ySplit="3" topLeftCell="A4" activePane="bottomLeft" state="frozen"/>
      <selection activeCell="C10" sqref="C10"/>
      <selection pane="bottomLeft" activeCell="J3" sqref="J1:J1048576"/>
    </sheetView>
  </sheetViews>
  <sheetFormatPr defaultColWidth="9" defaultRowHeight="15.6"/>
  <cols>
    <col min="1" max="1" width="0.90625" style="1" customWidth="1"/>
    <col min="2" max="2" width="4" style="1" customWidth="1"/>
    <col min="3" max="3" width="11.6328125" style="1" customWidth="1"/>
    <col min="4" max="4" width="15.453125" style="1" customWidth="1"/>
    <col min="5" max="5" width="7.26953125" style="1" customWidth="1"/>
    <col min="6" max="6" width="9.36328125" style="1" hidden="1" customWidth="1"/>
    <col min="7" max="7" width="10.7265625" style="1" bestFit="1" customWidth="1"/>
    <col min="8" max="9" width="4.36328125" style="1" customWidth="1"/>
    <col min="10" max="10" width="4.36328125" style="1" hidden="1" customWidth="1"/>
    <col min="11" max="11" width="4.36328125" style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5.72656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hidden="1" customWidth="1"/>
    <col min="23" max="23" width="6.453125" style="2" customWidth="1"/>
    <col min="24" max="24" width="9" style="59"/>
    <col min="25" max="25" width="9.08984375" style="59" bestFit="1" customWidth="1"/>
    <col min="26" max="26" width="9" style="59"/>
    <col min="27" max="27" width="10.36328125" style="59" bestFit="1" customWidth="1"/>
    <col min="28" max="28" width="9.08984375" style="59" bestFit="1" customWidth="1"/>
    <col min="29" max="39" width="9" style="59"/>
    <col min="40" max="16384" width="9" style="1"/>
  </cols>
  <sheetData>
    <row r="1" spans="1:39" ht="27.75" customHeight="1">
      <c r="B1" s="136" t="s">
        <v>0</v>
      </c>
      <c r="C1" s="136"/>
      <c r="D1" s="136"/>
      <c r="E1" s="136"/>
      <c r="F1" s="136"/>
      <c r="G1" s="136"/>
      <c r="H1" s="137" t="s">
        <v>55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1:39" ht="25.5" customHeight="1">
      <c r="B2" s="138" t="s">
        <v>1</v>
      </c>
      <c r="C2" s="138"/>
      <c r="D2" s="138"/>
      <c r="E2" s="138"/>
      <c r="F2" s="138"/>
      <c r="G2" s="138"/>
      <c r="H2" s="139" t="s">
        <v>57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0"/>
      <c r="AF2" s="61"/>
      <c r="AG2" s="60"/>
      <c r="AH2" s="60"/>
      <c r="AI2" s="60"/>
      <c r="AJ2" s="61"/>
      <c r="AK2" s="60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1:39" ht="23.25" customHeight="1">
      <c r="B4" s="140" t="s">
        <v>2</v>
      </c>
      <c r="C4" s="140"/>
      <c r="D4" s="141" t="s">
        <v>132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 t="s">
        <v>58</v>
      </c>
      <c r="Q4" s="142"/>
      <c r="R4" s="142"/>
      <c r="S4" s="142"/>
      <c r="T4" s="142"/>
      <c r="U4" s="142"/>
      <c r="X4" s="60"/>
      <c r="Y4" s="127" t="s">
        <v>46</v>
      </c>
      <c r="Z4" s="127" t="s">
        <v>8</v>
      </c>
      <c r="AA4" s="127" t="s">
        <v>45</v>
      </c>
      <c r="AB4" s="127" t="s">
        <v>44</v>
      </c>
      <c r="AC4" s="127"/>
      <c r="AD4" s="127"/>
      <c r="AE4" s="127"/>
      <c r="AF4" s="127" t="s">
        <v>43</v>
      </c>
      <c r="AG4" s="127"/>
      <c r="AH4" s="127" t="s">
        <v>41</v>
      </c>
      <c r="AI4" s="127"/>
      <c r="AJ4" s="127" t="s">
        <v>42</v>
      </c>
      <c r="AK4" s="127"/>
      <c r="AL4" s="127" t="s">
        <v>40</v>
      </c>
      <c r="AM4" s="127"/>
    </row>
    <row r="5" spans="1:39" ht="17.25" customHeight="1">
      <c r="B5" s="128" t="s">
        <v>3</v>
      </c>
      <c r="C5" s="128"/>
      <c r="D5" s="9"/>
      <c r="G5" s="129" t="s">
        <v>84</v>
      </c>
      <c r="H5" s="129"/>
      <c r="I5" s="129"/>
      <c r="J5" s="129"/>
      <c r="K5" s="129"/>
      <c r="L5" s="129"/>
      <c r="M5" s="129"/>
      <c r="N5" s="129"/>
      <c r="O5" s="129"/>
      <c r="P5" s="129" t="s">
        <v>133</v>
      </c>
      <c r="Q5" s="129"/>
      <c r="R5" s="129"/>
      <c r="S5" s="129"/>
      <c r="T5" s="129"/>
      <c r="U5" s="129"/>
      <c r="X5" s="60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1:39" ht="44.25" customHeight="1">
      <c r="B7" s="117" t="s">
        <v>4</v>
      </c>
      <c r="C7" s="130" t="s">
        <v>5</v>
      </c>
      <c r="D7" s="132" t="s">
        <v>6</v>
      </c>
      <c r="E7" s="133"/>
      <c r="F7" s="117" t="s">
        <v>7</v>
      </c>
      <c r="G7" s="117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4" t="s">
        <v>13</v>
      </c>
      <c r="M7" s="124" t="s">
        <v>14</v>
      </c>
      <c r="N7" s="124" t="s">
        <v>15</v>
      </c>
      <c r="O7" s="125" t="s">
        <v>16</v>
      </c>
      <c r="P7" s="124" t="s">
        <v>17</v>
      </c>
      <c r="Q7" s="117" t="s">
        <v>18</v>
      </c>
      <c r="R7" s="124" t="s">
        <v>19</v>
      </c>
      <c r="S7" s="117" t="s">
        <v>20</v>
      </c>
      <c r="T7" s="117" t="s">
        <v>21</v>
      </c>
      <c r="U7" s="117" t="s">
        <v>56</v>
      </c>
      <c r="W7" s="117" t="s">
        <v>63</v>
      </c>
      <c r="X7" s="60"/>
      <c r="Y7" s="127"/>
      <c r="Z7" s="127"/>
      <c r="AA7" s="127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1:39" ht="44.25" customHeight="1">
      <c r="B8" s="119"/>
      <c r="C8" s="131"/>
      <c r="D8" s="134"/>
      <c r="E8" s="135"/>
      <c r="F8" s="119"/>
      <c r="G8" s="119"/>
      <c r="H8" s="126"/>
      <c r="I8" s="126"/>
      <c r="J8" s="126"/>
      <c r="K8" s="126"/>
      <c r="L8" s="124"/>
      <c r="M8" s="124"/>
      <c r="N8" s="124"/>
      <c r="O8" s="125"/>
      <c r="P8" s="124"/>
      <c r="Q8" s="118"/>
      <c r="R8" s="124"/>
      <c r="S8" s="119"/>
      <c r="T8" s="118"/>
      <c r="U8" s="118"/>
      <c r="W8" s="118"/>
      <c r="X8" s="60"/>
      <c r="Y8" s="65" t="str">
        <f>+D4</f>
        <v>Toán cao cấp 2</v>
      </c>
      <c r="Z8" s="66" t="str">
        <f>+P4</f>
        <v xml:space="preserve">Nhóm: </v>
      </c>
      <c r="AA8" s="67">
        <f>+$AJ$8+$AL$8+$AH$8</f>
        <v>4</v>
      </c>
      <c r="AB8" s="61">
        <f>COUNTIF($T$9:$T$73,"Khiển trách")</f>
        <v>0</v>
      </c>
      <c r="AC8" s="61">
        <f>COUNTIF($T$9:$T$73,"Cảnh cáo")</f>
        <v>0</v>
      </c>
      <c r="AD8" s="61">
        <f>COUNTIF($T$9:$T$73,"Đình chỉ thi")</f>
        <v>0</v>
      </c>
      <c r="AE8" s="68">
        <f>+($AB$8+$AC$8+$AD$8)/$AA$8*100%</f>
        <v>0</v>
      </c>
      <c r="AF8" s="61">
        <f>SUM(COUNTIF($T$9:$T$71,"Vắng"),COUNTIF($T$9:$T$71,"Vắng có phép"))</f>
        <v>1</v>
      </c>
      <c r="AG8" s="69">
        <f>+$AF$8/$AA$8</f>
        <v>0.25</v>
      </c>
      <c r="AH8" s="70">
        <f>COUNTIF($X$9:$X$71,"Thi lại")</f>
        <v>0</v>
      </c>
      <c r="AI8" s="69">
        <f>+$AH$8/$AA$8</f>
        <v>0</v>
      </c>
      <c r="AJ8" s="70">
        <f>COUNTIF($X$9:$X$72,"Học lại")</f>
        <v>1</v>
      </c>
      <c r="AK8" s="69">
        <f>+$AJ$8/$AA$8</f>
        <v>0.25</v>
      </c>
      <c r="AL8" s="61">
        <f>COUNTIF($X$10:$X$72,"Đạt")</f>
        <v>3</v>
      </c>
      <c r="AM8" s="68">
        <f>+$AL$8/$AA$8</f>
        <v>0.75</v>
      </c>
    </row>
    <row r="9" spans="1:39" ht="14.25" customHeight="1">
      <c r="B9" s="120" t="s">
        <v>27</v>
      </c>
      <c r="C9" s="121"/>
      <c r="D9" s="121"/>
      <c r="E9" s="121"/>
      <c r="F9" s="121"/>
      <c r="G9" s="122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16"/>
      <c r="P9" s="57">
        <f>100-(H9+I9+J9+K9)</f>
        <v>70</v>
      </c>
      <c r="Q9" s="119"/>
      <c r="R9" s="17"/>
      <c r="S9" s="17"/>
      <c r="T9" s="119"/>
      <c r="U9" s="119"/>
      <c r="W9" s="119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ht="28.8" customHeight="1">
      <c r="B10" s="18">
        <v>1</v>
      </c>
      <c r="C10" s="97" t="s">
        <v>114</v>
      </c>
      <c r="D10" s="98" t="s">
        <v>115</v>
      </c>
      <c r="E10" s="99" t="s">
        <v>116</v>
      </c>
      <c r="F10" s="100" t="s">
        <v>117</v>
      </c>
      <c r="G10" s="97" t="s">
        <v>118</v>
      </c>
      <c r="H10" s="101">
        <v>8</v>
      </c>
      <c r="I10" s="101">
        <v>5.5</v>
      </c>
      <c r="J10" s="101" t="s">
        <v>52</v>
      </c>
      <c r="K10" s="101">
        <v>7</v>
      </c>
      <c r="L10" s="102"/>
      <c r="M10" s="102"/>
      <c r="N10" s="102"/>
      <c r="O10" s="78"/>
      <c r="P10" s="103">
        <v>6</v>
      </c>
      <c r="Q10" s="19">
        <f t="shared" ref="Q10:Q13" si="0">ROUND(SUMPRODUCT(H10:P10,$H$9:$P$9)/100,0)</f>
        <v>6</v>
      </c>
      <c r="R10" s="20" t="str">
        <f t="shared" ref="R10:R13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20" t="str">
        <f t="shared" ref="S10:S13" si="2">IF($Q10&lt;4,"Kém",IF(AND($Q10&gt;=4,$Q10&lt;=5.4),"Trung bình yếu",IF(AND($Q10&gt;=5.5,$Q10&lt;=6.9),"Trung bình",IF(AND($Q10&gt;=7,$Q10&lt;=8.4),"Khá",IF(AND($Q10&gt;=8.5,$Q10&lt;=10),"Giỏi","")))))</f>
        <v>Trung bình</v>
      </c>
      <c r="T10" s="33" t="str">
        <f>+IF(OR($H10=0,$I10=0,$J10=0,$K10=0),"Không đủ ĐKDT","")</f>
        <v/>
      </c>
      <c r="U10" s="21" t="s">
        <v>50</v>
      </c>
      <c r="V10" s="3" t="s">
        <v>50</v>
      </c>
      <c r="W10" s="107">
        <v>4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Đạt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ht="28.8" customHeight="1">
      <c r="B11" s="22">
        <v>2</v>
      </c>
      <c r="C11" s="23" t="s">
        <v>119</v>
      </c>
      <c r="D11" s="24" t="s">
        <v>120</v>
      </c>
      <c r="E11" s="25" t="s">
        <v>121</v>
      </c>
      <c r="F11" s="26" t="s">
        <v>122</v>
      </c>
      <c r="G11" s="23" t="s">
        <v>123</v>
      </c>
      <c r="H11" s="27">
        <v>10</v>
      </c>
      <c r="I11" s="27">
        <v>7</v>
      </c>
      <c r="J11" s="27" t="s">
        <v>52</v>
      </c>
      <c r="K11" s="27">
        <v>6</v>
      </c>
      <c r="L11" s="28"/>
      <c r="M11" s="28"/>
      <c r="N11" s="28"/>
      <c r="O11" s="79"/>
      <c r="P11" s="29">
        <v>3</v>
      </c>
      <c r="Q11" s="30">
        <f t="shared" si="0"/>
        <v>4</v>
      </c>
      <c r="R11" s="31" t="str">
        <f t="shared" si="1"/>
        <v>D</v>
      </c>
      <c r="S11" s="32" t="str">
        <f t="shared" si="2"/>
        <v>Trung bình yếu</v>
      </c>
      <c r="T11" s="33" t="str">
        <f>+IF(OR($H11=0,$I11=0,$J11=0,$K11=0),"Không đủ ĐKDT","")</f>
        <v/>
      </c>
      <c r="U11" s="34" t="s">
        <v>50</v>
      </c>
      <c r="V11" s="3" t="s">
        <v>50</v>
      </c>
      <c r="W11" s="108">
        <v>4</v>
      </c>
      <c r="X11" s="72" t="str">
        <f t="shared" ref="X11:X13" si="3">IF(T11="Không đủ ĐKDT","Học lại",IF(T11="Đình chỉ thi","Học lại",IF(AND(MID(G11,2,2)&gt;="12",T11="Vắng"),"Học lại",IF(T11="Vắng có phép", "Thi lại",IF(T11="Nợ học phí", "Thi lại",IF(AND((MID(G11,2,2)&lt;"12"),Q11&lt;4.5),"Học lại",IF(Q11&lt;4,"Học lại","Đạt")))))))</f>
        <v>Đạt</v>
      </c>
      <c r="Y11" s="71"/>
      <c r="Z11" s="71"/>
      <c r="AA11" s="71"/>
      <c r="AB11" s="63"/>
      <c r="AC11" s="63"/>
      <c r="AD11" s="63"/>
      <c r="AE11" s="63"/>
      <c r="AF11" s="62"/>
      <c r="AG11" s="63"/>
      <c r="AH11" s="63"/>
      <c r="AI11" s="63"/>
      <c r="AJ11" s="63"/>
      <c r="AK11" s="63"/>
      <c r="AL11" s="63"/>
      <c r="AM11" s="64"/>
    </row>
    <row r="12" spans="1:39" ht="28.8" customHeight="1">
      <c r="B12" s="22">
        <v>3</v>
      </c>
      <c r="C12" s="23" t="s">
        <v>124</v>
      </c>
      <c r="D12" s="24" t="s">
        <v>125</v>
      </c>
      <c r="E12" s="25" t="s">
        <v>121</v>
      </c>
      <c r="F12" s="26" t="s">
        <v>126</v>
      </c>
      <c r="G12" s="23" t="s">
        <v>127</v>
      </c>
      <c r="H12" s="27">
        <v>8</v>
      </c>
      <c r="I12" s="27">
        <v>3</v>
      </c>
      <c r="J12" s="27" t="s">
        <v>52</v>
      </c>
      <c r="K12" s="27">
        <v>3</v>
      </c>
      <c r="L12" s="35"/>
      <c r="M12" s="35"/>
      <c r="N12" s="35"/>
      <c r="O12" s="79"/>
      <c r="P12" s="29"/>
      <c r="Q12" s="30">
        <f t="shared" si="0"/>
        <v>1</v>
      </c>
      <c r="R12" s="31" t="str">
        <f t="shared" si="1"/>
        <v>F</v>
      </c>
      <c r="S12" s="32" t="str">
        <f t="shared" si="2"/>
        <v>Kém</v>
      </c>
      <c r="T12" s="33" t="s">
        <v>110</v>
      </c>
      <c r="U12" s="34" t="s">
        <v>50</v>
      </c>
      <c r="V12" s="3" t="s">
        <v>50</v>
      </c>
      <c r="W12" s="108">
        <v>5</v>
      </c>
      <c r="X12" s="72" t="str">
        <f t="shared" si="3"/>
        <v>Học lại</v>
      </c>
      <c r="Y12" s="73"/>
      <c r="Z12" s="73"/>
      <c r="AA12" s="104"/>
      <c r="AB12" s="62"/>
      <c r="AC12" s="62"/>
      <c r="AD12" s="62"/>
      <c r="AE12" s="75"/>
      <c r="AF12" s="62"/>
      <c r="AG12" s="76"/>
      <c r="AH12" s="77"/>
      <c r="AI12" s="76"/>
      <c r="AJ12" s="77"/>
      <c r="AK12" s="76"/>
      <c r="AL12" s="62"/>
      <c r="AM12" s="75"/>
    </row>
    <row r="13" spans="1:39" ht="28.8" customHeight="1">
      <c r="B13" s="83">
        <v>4</v>
      </c>
      <c r="C13" s="84" t="s">
        <v>128</v>
      </c>
      <c r="D13" s="85" t="s">
        <v>129</v>
      </c>
      <c r="E13" s="86" t="s">
        <v>94</v>
      </c>
      <c r="F13" s="87" t="s">
        <v>130</v>
      </c>
      <c r="G13" s="84" t="s">
        <v>131</v>
      </c>
      <c r="H13" s="88">
        <v>6</v>
      </c>
      <c r="I13" s="88">
        <v>5</v>
      </c>
      <c r="J13" s="88" t="s">
        <v>52</v>
      </c>
      <c r="K13" s="88">
        <v>5</v>
      </c>
      <c r="L13" s="89"/>
      <c r="M13" s="89"/>
      <c r="N13" s="89"/>
      <c r="O13" s="90"/>
      <c r="P13" s="91">
        <v>4</v>
      </c>
      <c r="Q13" s="92">
        <f t="shared" si="0"/>
        <v>4</v>
      </c>
      <c r="R13" s="93" t="str">
        <f t="shared" si="1"/>
        <v>D</v>
      </c>
      <c r="S13" s="94" t="str">
        <f t="shared" si="2"/>
        <v>Trung bình yếu</v>
      </c>
      <c r="T13" s="95" t="str">
        <f t="shared" ref="T13" si="4">+IF(OR($H13=0,$I13=0,$J13=0,$K13=0),"Không đủ ĐKDT","")</f>
        <v/>
      </c>
      <c r="U13" s="96" t="s">
        <v>51</v>
      </c>
      <c r="V13" s="106" t="s">
        <v>51</v>
      </c>
      <c r="W13" s="109">
        <v>6</v>
      </c>
      <c r="X13" s="72" t="str">
        <f t="shared" si="3"/>
        <v>Đạt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</row>
    <row r="14" spans="1:39" ht="9" customHeight="1">
      <c r="A14" s="2"/>
      <c r="B14" s="36"/>
      <c r="C14" s="37"/>
      <c r="D14" s="37"/>
      <c r="E14" s="38"/>
      <c r="F14" s="38"/>
      <c r="G14" s="38"/>
      <c r="H14" s="39"/>
      <c r="I14" s="40"/>
      <c r="J14" s="40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3"/>
    </row>
    <row r="15" spans="1:39" ht="16.8">
      <c r="A15" s="2"/>
      <c r="B15" s="123" t="s">
        <v>28</v>
      </c>
      <c r="C15" s="123"/>
      <c r="D15" s="37"/>
      <c r="E15" s="38"/>
      <c r="F15" s="38"/>
      <c r="G15" s="38"/>
      <c r="H15" s="39"/>
      <c r="I15" s="40"/>
      <c r="J15" s="40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3"/>
    </row>
    <row r="16" spans="1:39" ht="16.5" customHeight="1">
      <c r="A16" s="2"/>
      <c r="B16" s="42" t="s">
        <v>29</v>
      </c>
      <c r="C16" s="42"/>
      <c r="D16" s="43">
        <f>+$AA$8</f>
        <v>4</v>
      </c>
      <c r="E16" s="44" t="s">
        <v>30</v>
      </c>
      <c r="F16" s="115" t="s">
        <v>31</v>
      </c>
      <c r="G16" s="115"/>
      <c r="H16" s="115"/>
      <c r="I16" s="115"/>
      <c r="J16" s="115"/>
      <c r="K16" s="115"/>
      <c r="L16" s="115"/>
      <c r="M16" s="115"/>
      <c r="N16" s="115"/>
      <c r="O16" s="115"/>
      <c r="P16" s="45">
        <f>$AA$8 -COUNTIF($T$9:$T$203,"Vắng") -COUNTIF($T$9:$T$203,"Vắng có phép") - COUNTIF($T$9:$T$203,"Đình chỉ thi") - COUNTIF($T$9:$T$203,"Không đủ ĐKDT")</f>
        <v>3</v>
      </c>
      <c r="Q16" s="45"/>
      <c r="R16" s="45"/>
      <c r="S16" s="46"/>
      <c r="T16" s="47" t="s">
        <v>30</v>
      </c>
      <c r="U16" s="46"/>
      <c r="V16" s="3"/>
    </row>
    <row r="17" spans="1:39" ht="16.5" customHeight="1">
      <c r="A17" s="2"/>
      <c r="B17" s="42" t="s">
        <v>32</v>
      </c>
      <c r="C17" s="42"/>
      <c r="D17" s="43">
        <f>+$AL$8</f>
        <v>3</v>
      </c>
      <c r="E17" s="44" t="s">
        <v>30</v>
      </c>
      <c r="F17" s="115" t="s">
        <v>33</v>
      </c>
      <c r="G17" s="115"/>
      <c r="H17" s="115"/>
      <c r="I17" s="115"/>
      <c r="J17" s="115"/>
      <c r="K17" s="115"/>
      <c r="L17" s="115"/>
      <c r="M17" s="115"/>
      <c r="N17" s="115"/>
      <c r="O17" s="115"/>
      <c r="P17" s="48">
        <f>COUNTIF($T$9:$T$79,"Vắng")</f>
        <v>1</v>
      </c>
      <c r="Q17" s="48"/>
      <c r="R17" s="48"/>
      <c r="S17" s="49"/>
      <c r="T17" s="47" t="s">
        <v>30</v>
      </c>
      <c r="U17" s="49"/>
      <c r="V17" s="3"/>
    </row>
    <row r="18" spans="1:39" ht="16.5" customHeight="1">
      <c r="A18" s="2"/>
      <c r="B18" s="42" t="s">
        <v>47</v>
      </c>
      <c r="C18" s="42"/>
      <c r="D18" s="58">
        <f>COUNTIF(X10:X13,"Học lại")</f>
        <v>1</v>
      </c>
      <c r="E18" s="44" t="s">
        <v>30</v>
      </c>
      <c r="F18" s="115" t="s">
        <v>48</v>
      </c>
      <c r="G18" s="115"/>
      <c r="H18" s="115"/>
      <c r="I18" s="115"/>
      <c r="J18" s="115"/>
      <c r="K18" s="115"/>
      <c r="L18" s="115"/>
      <c r="M18" s="115"/>
      <c r="N18" s="115"/>
      <c r="O18" s="115"/>
      <c r="P18" s="45">
        <f>COUNTIF($T$9:$T$79,"Vắng có phép")</f>
        <v>0</v>
      </c>
      <c r="Q18" s="45"/>
      <c r="R18" s="45"/>
      <c r="S18" s="46"/>
      <c r="T18" s="47" t="s">
        <v>30</v>
      </c>
      <c r="U18" s="46"/>
      <c r="V18" s="3"/>
    </row>
    <row r="19" spans="1:39" ht="3" customHeight="1">
      <c r="A19" s="2"/>
      <c r="B19" s="36"/>
      <c r="C19" s="37"/>
      <c r="D19" s="37"/>
      <c r="E19" s="38"/>
      <c r="F19" s="38"/>
      <c r="G19" s="38"/>
      <c r="H19" s="39"/>
      <c r="I19" s="40"/>
      <c r="J19" s="40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3"/>
    </row>
    <row r="20" spans="1:39">
      <c r="B20" s="80" t="s">
        <v>49</v>
      </c>
      <c r="C20" s="80"/>
      <c r="D20" s="81">
        <f>COUNTIF(X10:X13,"Thi lại")</f>
        <v>0</v>
      </c>
      <c r="E20" s="82" t="s">
        <v>30</v>
      </c>
      <c r="F20" s="3"/>
      <c r="G20" s="3"/>
      <c r="H20" s="3"/>
      <c r="I20" s="3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3"/>
    </row>
    <row r="21" spans="1:39" ht="24.75" customHeight="1">
      <c r="B21" s="80"/>
      <c r="C21" s="80"/>
      <c r="D21" s="81"/>
      <c r="E21" s="82"/>
      <c r="F21" s="3"/>
      <c r="G21" s="3"/>
      <c r="H21" s="3"/>
      <c r="I21" s="3"/>
      <c r="J21" s="116" t="s">
        <v>62</v>
      </c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3"/>
    </row>
    <row r="22" spans="1:39">
      <c r="A22" s="50"/>
      <c r="B22" s="110" t="s">
        <v>34</v>
      </c>
      <c r="C22" s="110"/>
      <c r="D22" s="110"/>
      <c r="E22" s="110"/>
      <c r="F22" s="110"/>
      <c r="G22" s="110"/>
      <c r="H22" s="110"/>
      <c r="I22" s="51"/>
      <c r="J22" s="114" t="s">
        <v>35</v>
      </c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3"/>
    </row>
    <row r="23" spans="1:39" ht="4.5" customHeight="1">
      <c r="A23" s="2"/>
      <c r="B23" s="36"/>
      <c r="C23" s="52"/>
      <c r="D23" s="52"/>
      <c r="E23" s="53"/>
      <c r="F23" s="53"/>
      <c r="G23" s="53"/>
      <c r="H23" s="54"/>
      <c r="I23" s="55"/>
      <c r="J23" s="55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>
      <c r="B24" s="110" t="s">
        <v>36</v>
      </c>
      <c r="C24" s="110"/>
      <c r="D24" s="111" t="s">
        <v>37</v>
      </c>
      <c r="E24" s="111"/>
      <c r="F24" s="111"/>
      <c r="G24" s="111"/>
      <c r="H24" s="111"/>
      <c r="I24" s="55"/>
      <c r="J24" s="55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3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 ht="18" customHeight="1">
      <c r="A30" s="1"/>
      <c r="B30" s="113" t="s">
        <v>60</v>
      </c>
      <c r="C30" s="113"/>
      <c r="D30" s="113" t="s">
        <v>61</v>
      </c>
      <c r="E30" s="113"/>
      <c r="F30" s="113"/>
      <c r="G30" s="113"/>
      <c r="H30" s="113"/>
      <c r="I30" s="113"/>
      <c r="J30" s="113" t="s">
        <v>38</v>
      </c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 ht="4.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 ht="21.75" hidden="1" customHeight="1">
      <c r="A33" s="1"/>
      <c r="B33" s="110" t="s">
        <v>39</v>
      </c>
      <c r="C33" s="110"/>
      <c r="D33" s="110"/>
      <c r="E33" s="110"/>
      <c r="F33" s="110"/>
      <c r="G33" s="110"/>
      <c r="H33" s="110"/>
      <c r="I33" s="51"/>
      <c r="J33" s="114" t="s">
        <v>35</v>
      </c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3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s="2" customFormat="1" hidden="1">
      <c r="A34" s="1"/>
      <c r="B34" s="36"/>
      <c r="C34" s="52"/>
      <c r="D34" s="52"/>
      <c r="E34" s="53"/>
      <c r="F34" s="53"/>
      <c r="G34" s="53"/>
      <c r="H34" s="54"/>
      <c r="I34" s="55"/>
      <c r="J34" s="55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</row>
    <row r="35" spans="1:39" s="2" customFormat="1" hidden="1">
      <c r="A35" s="1"/>
      <c r="B35" s="110" t="s">
        <v>36</v>
      </c>
      <c r="C35" s="110"/>
      <c r="D35" s="111" t="s">
        <v>37</v>
      </c>
      <c r="E35" s="111"/>
      <c r="F35" s="111"/>
      <c r="G35" s="111"/>
      <c r="H35" s="111"/>
      <c r="I35" s="55"/>
      <c r="J35" s="55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1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</row>
    <row r="36" spans="1:39" s="2" customFormat="1" hidden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</row>
    <row r="37" spans="1:39" hidden="1"/>
    <row r="38" spans="1:39" hidden="1"/>
    <row r="39" spans="1:39" hidden="1"/>
    <row r="40" spans="1:39" hidden="1">
      <c r="B40" s="112"/>
      <c r="C40" s="112"/>
      <c r="D40" s="112"/>
      <c r="E40" s="112"/>
      <c r="F40" s="112"/>
      <c r="G40" s="112"/>
      <c r="H40" s="112"/>
      <c r="I40" s="112"/>
      <c r="J40" s="112" t="s">
        <v>38</v>
      </c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</row>
    <row r="41" spans="1:39" hidden="1"/>
  </sheetData>
  <sheetProtection formatCells="0" formatColumns="0" formatRows="0" insertColumns="0" insertRows="0" insertHyperlinks="0" deleteColumns="0" deleteRows="0" sort="0" autoFilter="0" pivotTables="0"/>
  <autoFilter ref="A8:AM13">
    <filterColumn colId="3" showButton="0"/>
  </autoFilter>
  <mergeCells count="59">
    <mergeCell ref="B1:G1"/>
    <mergeCell ref="H1:U1"/>
    <mergeCell ref="B2:G2"/>
    <mergeCell ref="H2:U2"/>
    <mergeCell ref="B4:C4"/>
    <mergeCell ref="D4:O4"/>
    <mergeCell ref="P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F16:O16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W7:W9"/>
    <mergeCell ref="B9:G9"/>
    <mergeCell ref="B15:C15"/>
    <mergeCell ref="R7:R8"/>
    <mergeCell ref="S7:S8"/>
    <mergeCell ref="B7:B8"/>
    <mergeCell ref="C7:C8"/>
    <mergeCell ref="D7:E8"/>
    <mergeCell ref="B33:H33"/>
    <mergeCell ref="J33:U33"/>
    <mergeCell ref="F17:O17"/>
    <mergeCell ref="F18:O18"/>
    <mergeCell ref="J20:U20"/>
    <mergeCell ref="J21:U21"/>
    <mergeCell ref="B22:H22"/>
    <mergeCell ref="J22:U22"/>
    <mergeCell ref="B24:C24"/>
    <mergeCell ref="D24:H24"/>
    <mergeCell ref="B30:C30"/>
    <mergeCell ref="D30:I30"/>
    <mergeCell ref="J30:U30"/>
    <mergeCell ref="B35:C35"/>
    <mergeCell ref="D35:H35"/>
    <mergeCell ref="B40:C40"/>
    <mergeCell ref="D40:I40"/>
    <mergeCell ref="J40:U40"/>
  </mergeCells>
  <conditionalFormatting sqref="P10:P13 H10:N13">
    <cfRule type="cellIs" dxfId="37" priority="22" operator="greaterThan">
      <formula>10</formula>
    </cfRule>
  </conditionalFormatting>
  <conditionalFormatting sqref="C10:C11">
    <cfRule type="duplicateValues" dxfId="36" priority="19"/>
  </conditionalFormatting>
  <conditionalFormatting sqref="O1">
    <cfRule type="duplicateValues" dxfId="35" priority="14"/>
  </conditionalFormatting>
  <conditionalFormatting sqref="C10:C12">
    <cfRule type="duplicateValues" dxfId="34" priority="24"/>
  </conditionalFormatting>
  <conditionalFormatting sqref="O4">
    <cfRule type="duplicateValues" dxfId="33" priority="3"/>
  </conditionalFormatting>
  <conditionalFormatting sqref="O4">
    <cfRule type="duplicateValues" dxfId="32" priority="2"/>
  </conditionalFormatting>
  <conditionalFormatting sqref="O5">
    <cfRule type="duplicateValues" dxfId="31" priority="1"/>
  </conditionalFormatting>
  <conditionalFormatting sqref="O1:O3 O6:O1048576">
    <cfRule type="duplicateValues" dxfId="30" priority="106"/>
  </conditionalFormatting>
  <conditionalFormatting sqref="C1:C1048576">
    <cfRule type="duplicateValues" dxfId="29" priority="110"/>
  </conditionalFormatting>
  <conditionalFormatting sqref="C13">
    <cfRule type="duplicateValues" dxfId="28" priority="113"/>
  </conditionalFormatting>
  <conditionalFormatting sqref="C13">
    <cfRule type="duplicateValues" dxfId="27" priority="114"/>
  </conditionalFormatting>
  <conditionalFormatting sqref="C12:C13">
    <cfRule type="duplicateValues" dxfId="26" priority="115"/>
  </conditionalFormatting>
  <dataValidations count="1">
    <dataValidation allowBlank="1" showInputMessage="1" showErrorMessage="1" errorTitle="Không xóa dữ liệu" error="Không xóa dữ liệu" prompt="Không xóa dữ liệu" sqref="D18 Y2:AM8 X10:X13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rang_tính3"/>
  <dimension ref="A1:AM42"/>
  <sheetViews>
    <sheetView workbookViewId="0">
      <pane ySplit="3" topLeftCell="A4" activePane="bottomLeft" state="frozen"/>
      <selection activeCell="A6" sqref="A6:XFD6"/>
      <selection pane="bottomLeft" activeCell="Q10" sqref="Q10"/>
    </sheetView>
  </sheetViews>
  <sheetFormatPr defaultColWidth="9" defaultRowHeight="15.6"/>
  <cols>
    <col min="1" max="1" width="0.90625" style="1" customWidth="1"/>
    <col min="2" max="2" width="4" style="1" customWidth="1"/>
    <col min="3" max="3" width="11.6328125" style="1" customWidth="1"/>
    <col min="4" max="4" width="8.1796875" style="1" bestFit="1" customWidth="1"/>
    <col min="5" max="5" width="7.26953125" style="1" customWidth="1"/>
    <col min="6" max="6" width="9.36328125" style="1" hidden="1" customWidth="1"/>
    <col min="7" max="7" width="10.90625" style="1" bestFit="1" customWidth="1"/>
    <col min="8" max="10" width="4.36328125" style="1" customWidth="1"/>
    <col min="11" max="11" width="4.36328125" style="1" hidden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5.72656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3.6328125" style="1" customWidth="1"/>
    <col min="21" max="21" width="5.7265625" style="1" hidden="1" customWidth="1"/>
    <col min="22" max="22" width="6.453125" style="1" hidden="1" customWidth="1"/>
    <col min="23" max="23" width="6.453125" style="2" customWidth="1"/>
    <col min="24" max="24" width="9" style="59"/>
    <col min="25" max="25" width="9.08984375" style="59" bestFit="1" customWidth="1"/>
    <col min="26" max="26" width="9" style="59"/>
    <col min="27" max="27" width="10.36328125" style="59" bestFit="1" customWidth="1"/>
    <col min="28" max="28" width="9.08984375" style="59" bestFit="1" customWidth="1"/>
    <col min="29" max="39" width="9" style="59"/>
    <col min="40" max="16384" width="9" style="1"/>
  </cols>
  <sheetData>
    <row r="1" spans="1:39" ht="27.75" customHeight="1">
      <c r="B1" s="136" t="s">
        <v>0</v>
      </c>
      <c r="C1" s="136"/>
      <c r="D1" s="136"/>
      <c r="E1" s="136"/>
      <c r="F1" s="136"/>
      <c r="G1" s="136"/>
      <c r="H1" s="137" t="s">
        <v>55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1:39" ht="25.5" customHeight="1">
      <c r="B2" s="138" t="s">
        <v>1</v>
      </c>
      <c r="C2" s="138"/>
      <c r="D2" s="138"/>
      <c r="E2" s="138"/>
      <c r="F2" s="138"/>
      <c r="G2" s="138"/>
      <c r="H2" s="139" t="s">
        <v>57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0"/>
      <c r="AF2" s="61"/>
      <c r="AG2" s="60"/>
      <c r="AH2" s="60"/>
      <c r="AI2" s="60"/>
      <c r="AJ2" s="61"/>
      <c r="AK2" s="60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1:39" ht="23.25" customHeight="1">
      <c r="B4" s="140" t="s">
        <v>2</v>
      </c>
      <c r="C4" s="140"/>
      <c r="D4" s="141" t="s">
        <v>112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2" t="s">
        <v>58</v>
      </c>
      <c r="Q4" s="142"/>
      <c r="R4" s="142"/>
      <c r="S4" s="142"/>
      <c r="T4" s="142"/>
      <c r="U4" s="142"/>
      <c r="X4" s="60"/>
      <c r="Y4" s="127" t="s">
        <v>46</v>
      </c>
      <c r="Z4" s="127" t="s">
        <v>8</v>
      </c>
      <c r="AA4" s="127" t="s">
        <v>45</v>
      </c>
      <c r="AB4" s="127" t="s">
        <v>44</v>
      </c>
      <c r="AC4" s="127"/>
      <c r="AD4" s="127"/>
      <c r="AE4" s="127"/>
      <c r="AF4" s="127" t="s">
        <v>43</v>
      </c>
      <c r="AG4" s="127"/>
      <c r="AH4" s="127" t="s">
        <v>41</v>
      </c>
      <c r="AI4" s="127"/>
      <c r="AJ4" s="127" t="s">
        <v>42</v>
      </c>
      <c r="AK4" s="127"/>
      <c r="AL4" s="127" t="s">
        <v>40</v>
      </c>
      <c r="AM4" s="127"/>
    </row>
    <row r="5" spans="1:39" ht="17.25" customHeight="1">
      <c r="B5" s="128" t="s">
        <v>3</v>
      </c>
      <c r="C5" s="128"/>
      <c r="D5" s="9"/>
      <c r="G5" s="129" t="s">
        <v>113</v>
      </c>
      <c r="H5" s="129"/>
      <c r="I5" s="129"/>
      <c r="J5" s="129"/>
      <c r="K5" s="129"/>
      <c r="L5" s="129"/>
      <c r="M5" s="129"/>
      <c r="N5" s="129"/>
      <c r="O5" s="129"/>
      <c r="P5" s="129" t="s">
        <v>85</v>
      </c>
      <c r="Q5" s="129"/>
      <c r="R5" s="129"/>
      <c r="S5" s="129"/>
      <c r="T5" s="129"/>
      <c r="U5" s="129"/>
      <c r="X5" s="60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1:39" ht="44.25" customHeight="1">
      <c r="B7" s="117" t="s">
        <v>4</v>
      </c>
      <c r="C7" s="130" t="s">
        <v>5</v>
      </c>
      <c r="D7" s="132" t="s">
        <v>6</v>
      </c>
      <c r="E7" s="133"/>
      <c r="F7" s="117" t="s">
        <v>7</v>
      </c>
      <c r="G7" s="117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4" t="s">
        <v>13</v>
      </c>
      <c r="M7" s="124" t="s">
        <v>14</v>
      </c>
      <c r="N7" s="124" t="s">
        <v>15</v>
      </c>
      <c r="O7" s="125" t="s">
        <v>16</v>
      </c>
      <c r="P7" s="124" t="s">
        <v>17</v>
      </c>
      <c r="Q7" s="117" t="s">
        <v>18</v>
      </c>
      <c r="R7" s="124" t="s">
        <v>19</v>
      </c>
      <c r="S7" s="117" t="s">
        <v>20</v>
      </c>
      <c r="T7" s="117" t="s">
        <v>21</v>
      </c>
      <c r="U7" s="117" t="s">
        <v>56</v>
      </c>
      <c r="W7" s="117" t="s">
        <v>63</v>
      </c>
      <c r="X7" s="60"/>
      <c r="Y7" s="127"/>
      <c r="Z7" s="127"/>
      <c r="AA7" s="127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1:39" ht="44.25" customHeight="1">
      <c r="B8" s="119"/>
      <c r="C8" s="131"/>
      <c r="D8" s="134"/>
      <c r="E8" s="135"/>
      <c r="F8" s="119"/>
      <c r="G8" s="119"/>
      <c r="H8" s="126"/>
      <c r="I8" s="126"/>
      <c r="J8" s="126"/>
      <c r="K8" s="126"/>
      <c r="L8" s="124"/>
      <c r="M8" s="124"/>
      <c r="N8" s="124"/>
      <c r="O8" s="125"/>
      <c r="P8" s="124"/>
      <c r="Q8" s="118"/>
      <c r="R8" s="124"/>
      <c r="S8" s="119"/>
      <c r="T8" s="118"/>
      <c r="U8" s="118"/>
      <c r="W8" s="118"/>
      <c r="X8" s="60"/>
      <c r="Y8" s="65" t="str">
        <f>+D4</f>
        <v>Vật lý 1 và thí nghiệm</v>
      </c>
      <c r="Z8" s="66" t="str">
        <f>+P4</f>
        <v xml:space="preserve">Nhóm: </v>
      </c>
      <c r="AA8" s="67">
        <f>+$AJ$8+$AL$8+$AH$8</f>
        <v>5</v>
      </c>
      <c r="AB8" s="61">
        <f>COUNTIF($T$9:$T$74,"Khiển trách")</f>
        <v>0</v>
      </c>
      <c r="AC8" s="61">
        <f>COUNTIF($T$9:$T$74,"Cảnh cáo")</f>
        <v>0</v>
      </c>
      <c r="AD8" s="61">
        <f>COUNTIF($T$9:$T$74,"Đình chỉ thi")</f>
        <v>0</v>
      </c>
      <c r="AE8" s="68">
        <f>+($AB$8+$AC$8+$AD$8)/$AA$8*100%</f>
        <v>0</v>
      </c>
      <c r="AF8" s="61">
        <f>SUM(COUNTIF($T$9:$T$72,"Vắng"),COUNTIF($T$9:$T$72,"Vắng có phép"))</f>
        <v>2</v>
      </c>
      <c r="AG8" s="69">
        <f>+$AF$8/$AA$8</f>
        <v>0.4</v>
      </c>
      <c r="AH8" s="70">
        <f>COUNTIF($X$9:$X$72,"Thi lại")</f>
        <v>0</v>
      </c>
      <c r="AI8" s="69">
        <f>+$AH$8/$AA$8</f>
        <v>0</v>
      </c>
      <c r="AJ8" s="70">
        <f>COUNTIF($X$9:$X$73,"Học lại")</f>
        <v>3</v>
      </c>
      <c r="AK8" s="69">
        <f>+$AJ$8/$AA$8</f>
        <v>0.6</v>
      </c>
      <c r="AL8" s="61">
        <f>COUNTIF($X$10:$X$73,"Đạt")</f>
        <v>2</v>
      </c>
      <c r="AM8" s="68">
        <f>+$AL$8/$AA$8</f>
        <v>0.4</v>
      </c>
    </row>
    <row r="9" spans="1:39" ht="14.25" customHeight="1">
      <c r="B9" s="120" t="s">
        <v>27</v>
      </c>
      <c r="C9" s="121"/>
      <c r="D9" s="121"/>
      <c r="E9" s="121"/>
      <c r="F9" s="121"/>
      <c r="G9" s="122"/>
      <c r="H9" s="12">
        <v>10</v>
      </c>
      <c r="I9" s="12">
        <v>10</v>
      </c>
      <c r="J9" s="13">
        <v>20</v>
      </c>
      <c r="K9" s="12"/>
      <c r="L9" s="14"/>
      <c r="M9" s="15"/>
      <c r="N9" s="15"/>
      <c r="O9" s="16"/>
      <c r="P9" s="57">
        <f>100-(H9+I9+J9+K9)</f>
        <v>60</v>
      </c>
      <c r="Q9" s="119"/>
      <c r="R9" s="17"/>
      <c r="S9" s="17"/>
      <c r="T9" s="119"/>
      <c r="U9" s="119"/>
      <c r="W9" s="119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ht="28.8" customHeight="1">
      <c r="B10" s="18">
        <v>1</v>
      </c>
      <c r="C10" s="97" t="s">
        <v>87</v>
      </c>
      <c r="D10" s="98" t="s">
        <v>88</v>
      </c>
      <c r="E10" s="99" t="s">
        <v>89</v>
      </c>
      <c r="F10" s="100" t="s">
        <v>90</v>
      </c>
      <c r="G10" s="97" t="s">
        <v>91</v>
      </c>
      <c r="H10" s="101">
        <v>8</v>
      </c>
      <c r="I10" s="101">
        <v>10</v>
      </c>
      <c r="J10" s="101">
        <v>6</v>
      </c>
      <c r="K10" s="101" t="s">
        <v>52</v>
      </c>
      <c r="L10" s="102"/>
      <c r="M10" s="102"/>
      <c r="N10" s="102"/>
      <c r="O10" s="78"/>
      <c r="P10" s="103">
        <v>0</v>
      </c>
      <c r="Q10" s="19">
        <f t="shared" ref="Q10:Q14" si="0">ROUND(SUMPRODUCT(H10:P10,$H$9:$P$9)/100,0)</f>
        <v>3</v>
      </c>
      <c r="R10" s="20" t="str">
        <f t="shared" ref="R10:R14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0" t="str">
        <f t="shared" ref="S10:S14" si="2">IF($Q10&lt;4,"Kém",IF(AND($Q10&gt;=4,$Q10&lt;=5.4),"Trung bình yếu",IF(AND($Q10&gt;=5.5,$Q10&lt;=6.9),"Trung bình",IF(AND($Q10&gt;=7,$Q10&lt;=8.4),"Khá",IF(AND($Q10&gt;=8.5,$Q10&lt;=10),"Giỏi","")))))</f>
        <v>Kém</v>
      </c>
      <c r="T10" s="33" t="s">
        <v>110</v>
      </c>
      <c r="U10" s="21" t="s">
        <v>50</v>
      </c>
      <c r="V10" s="3" t="s">
        <v>50</v>
      </c>
      <c r="W10" s="33">
        <v>1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Học lại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ht="28.8" customHeight="1">
      <c r="B11" s="22">
        <v>2</v>
      </c>
      <c r="C11" s="23" t="s">
        <v>92</v>
      </c>
      <c r="D11" s="24" t="s">
        <v>93</v>
      </c>
      <c r="E11" s="25" t="s">
        <v>94</v>
      </c>
      <c r="F11" s="26" t="s">
        <v>95</v>
      </c>
      <c r="G11" s="23" t="s">
        <v>96</v>
      </c>
      <c r="H11" s="27">
        <v>8</v>
      </c>
      <c r="I11" s="27">
        <v>10</v>
      </c>
      <c r="J11" s="27">
        <v>7</v>
      </c>
      <c r="K11" s="27" t="s">
        <v>52</v>
      </c>
      <c r="L11" s="28"/>
      <c r="M11" s="28"/>
      <c r="N11" s="28"/>
      <c r="O11" s="79">
        <v>1</v>
      </c>
      <c r="P11" s="29">
        <v>0.5</v>
      </c>
      <c r="Q11" s="30">
        <f t="shared" si="0"/>
        <v>4</v>
      </c>
      <c r="R11" s="31" t="str">
        <f t="shared" si="1"/>
        <v>D</v>
      </c>
      <c r="S11" s="32" t="str">
        <f t="shared" si="2"/>
        <v>Trung bình yếu</v>
      </c>
      <c r="T11" s="33" t="str">
        <f>+IF(OR($H11=0,$I11=0,$J11=0,$K11=0),"Không đủ ĐKDT","")</f>
        <v/>
      </c>
      <c r="U11" s="34" t="s">
        <v>50</v>
      </c>
      <c r="V11" s="3" t="s">
        <v>50</v>
      </c>
      <c r="W11" s="33">
        <v>2</v>
      </c>
      <c r="X11" s="72" t="str">
        <f t="shared" ref="X11:X14" si="3">IF(T11="Không đủ ĐKDT","Học lại",IF(T11="Đình chỉ thi","Học lại",IF(AND(MID(G11,2,2)&gt;="12",T11="Vắng"),"Học lại",IF(T11="Vắng có phép", "Thi lại",IF(T11="Nợ học phí", "Thi lại",IF(AND((MID(G11,2,2)&lt;"12"),Q11&lt;4.5),"Học lại",IF(Q11&lt;4,"Học lại","Đạt")))))))</f>
        <v>Học lại</v>
      </c>
      <c r="Y11" s="71"/>
      <c r="Z11" s="71"/>
      <c r="AA11" s="71"/>
      <c r="AB11" s="63"/>
      <c r="AC11" s="63"/>
      <c r="AD11" s="63"/>
      <c r="AE11" s="63"/>
      <c r="AF11" s="62"/>
      <c r="AG11" s="63"/>
      <c r="AH11" s="63"/>
      <c r="AI11" s="63"/>
      <c r="AJ11" s="63"/>
      <c r="AK11" s="63"/>
      <c r="AL11" s="63"/>
      <c r="AM11" s="64"/>
    </row>
    <row r="12" spans="1:39" ht="28.8" customHeight="1">
      <c r="B12" s="22">
        <v>3</v>
      </c>
      <c r="C12" s="23" t="s">
        <v>97</v>
      </c>
      <c r="D12" s="24" t="s">
        <v>98</v>
      </c>
      <c r="E12" s="25" t="s">
        <v>99</v>
      </c>
      <c r="F12" s="26" t="s">
        <v>100</v>
      </c>
      <c r="G12" s="23" t="s">
        <v>101</v>
      </c>
      <c r="H12" s="27">
        <v>8</v>
      </c>
      <c r="I12" s="27">
        <v>5</v>
      </c>
      <c r="J12" s="27">
        <v>7.5</v>
      </c>
      <c r="K12" s="27" t="s">
        <v>52</v>
      </c>
      <c r="L12" s="35"/>
      <c r="M12" s="35"/>
      <c r="N12" s="35"/>
      <c r="O12" s="79">
        <v>5</v>
      </c>
      <c r="P12" s="29">
        <v>5</v>
      </c>
      <c r="Q12" s="30">
        <f t="shared" si="0"/>
        <v>6</v>
      </c>
      <c r="R12" s="31" t="str">
        <f t="shared" si="1"/>
        <v>C</v>
      </c>
      <c r="S12" s="32" t="str">
        <f t="shared" si="2"/>
        <v>Trung bình</v>
      </c>
      <c r="T12" s="33" t="str">
        <f t="shared" ref="T12:T13" si="4">+IF(OR($H12=0,$I12=0,$J12=0,$K12=0),"Không đủ ĐKDT","")</f>
        <v/>
      </c>
      <c r="U12" s="34" t="s">
        <v>50</v>
      </c>
      <c r="V12" s="3" t="s">
        <v>50</v>
      </c>
      <c r="W12" s="33">
        <v>3</v>
      </c>
      <c r="X12" s="72" t="str">
        <f t="shared" si="3"/>
        <v>Đạt</v>
      </c>
      <c r="Y12" s="73"/>
      <c r="Z12" s="73"/>
      <c r="AA12" s="104"/>
      <c r="AB12" s="62"/>
      <c r="AC12" s="62"/>
      <c r="AD12" s="62"/>
      <c r="AE12" s="75"/>
      <c r="AF12" s="62"/>
      <c r="AG12" s="76"/>
      <c r="AH12" s="77"/>
      <c r="AI12" s="76"/>
      <c r="AJ12" s="77"/>
      <c r="AK12" s="76"/>
      <c r="AL12" s="62"/>
      <c r="AM12" s="75"/>
    </row>
    <row r="13" spans="1:39" ht="28.8" customHeight="1">
      <c r="B13" s="22">
        <v>4</v>
      </c>
      <c r="C13" s="23" t="s">
        <v>102</v>
      </c>
      <c r="D13" s="24" t="s">
        <v>93</v>
      </c>
      <c r="E13" s="25" t="s">
        <v>103</v>
      </c>
      <c r="F13" s="26" t="s">
        <v>104</v>
      </c>
      <c r="G13" s="23" t="s">
        <v>105</v>
      </c>
      <c r="H13" s="27">
        <v>8</v>
      </c>
      <c r="I13" s="27">
        <v>5</v>
      </c>
      <c r="J13" s="27">
        <v>7</v>
      </c>
      <c r="K13" s="27" t="s">
        <v>52</v>
      </c>
      <c r="L13" s="35"/>
      <c r="M13" s="35"/>
      <c r="N13" s="35"/>
      <c r="O13" s="79">
        <v>6</v>
      </c>
      <c r="P13" s="29">
        <v>4</v>
      </c>
      <c r="Q13" s="30">
        <f t="shared" si="0"/>
        <v>5</v>
      </c>
      <c r="R13" s="31" t="str">
        <f t="shared" si="1"/>
        <v>D+</v>
      </c>
      <c r="S13" s="32" t="str">
        <f t="shared" si="2"/>
        <v>Trung bình yếu</v>
      </c>
      <c r="T13" s="33" t="str">
        <f t="shared" si="4"/>
        <v/>
      </c>
      <c r="U13" s="34" t="s">
        <v>51</v>
      </c>
      <c r="V13" s="3" t="s">
        <v>51</v>
      </c>
      <c r="W13" s="33">
        <v>10</v>
      </c>
      <c r="X13" s="72" t="str">
        <f t="shared" si="3"/>
        <v>Đạt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</row>
    <row r="14" spans="1:39" ht="28.8" customHeight="1">
      <c r="B14" s="83">
        <v>5</v>
      </c>
      <c r="C14" s="84" t="s">
        <v>106</v>
      </c>
      <c r="D14" s="85" t="s">
        <v>107</v>
      </c>
      <c r="E14" s="86" t="s">
        <v>108</v>
      </c>
      <c r="F14" s="87" t="s">
        <v>109</v>
      </c>
      <c r="G14" s="84" t="s">
        <v>83</v>
      </c>
      <c r="H14" s="88">
        <v>9.5</v>
      </c>
      <c r="I14" s="88">
        <v>10</v>
      </c>
      <c r="J14" s="88">
        <v>9</v>
      </c>
      <c r="K14" s="88" t="s">
        <v>52</v>
      </c>
      <c r="L14" s="89"/>
      <c r="M14" s="89"/>
      <c r="N14" s="89"/>
      <c r="O14" s="90"/>
      <c r="P14" s="91">
        <v>0</v>
      </c>
      <c r="Q14" s="92">
        <f t="shared" si="0"/>
        <v>4</v>
      </c>
      <c r="R14" s="93" t="str">
        <f t="shared" si="1"/>
        <v>D</v>
      </c>
      <c r="S14" s="94" t="str">
        <f t="shared" si="2"/>
        <v>Trung bình yếu</v>
      </c>
      <c r="T14" s="95" t="s">
        <v>111</v>
      </c>
      <c r="U14" s="96" t="s">
        <v>51</v>
      </c>
      <c r="V14" s="106" t="s">
        <v>51</v>
      </c>
      <c r="W14" s="95">
        <v>16</v>
      </c>
      <c r="X14" s="72" t="str">
        <f t="shared" si="3"/>
        <v>Học lại</v>
      </c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</row>
    <row r="15" spans="1:39" ht="9" customHeight="1">
      <c r="A15" s="2"/>
      <c r="B15" s="36"/>
      <c r="C15" s="37"/>
      <c r="D15" s="37"/>
      <c r="E15" s="38"/>
      <c r="F15" s="38"/>
      <c r="G15" s="38"/>
      <c r="H15" s="39"/>
      <c r="I15" s="40"/>
      <c r="J15" s="40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3"/>
    </row>
    <row r="16" spans="1:39" ht="16.8">
      <c r="A16" s="2"/>
      <c r="B16" s="123" t="s">
        <v>28</v>
      </c>
      <c r="C16" s="123"/>
      <c r="D16" s="37"/>
      <c r="E16" s="38"/>
      <c r="F16" s="38"/>
      <c r="G16" s="38"/>
      <c r="H16" s="39"/>
      <c r="I16" s="40"/>
      <c r="J16" s="40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3"/>
    </row>
    <row r="17" spans="1:39" ht="16.5" customHeight="1">
      <c r="A17" s="2"/>
      <c r="B17" s="42" t="s">
        <v>29</v>
      </c>
      <c r="C17" s="42"/>
      <c r="D17" s="43">
        <f>+$AA$8</f>
        <v>5</v>
      </c>
      <c r="E17" s="44" t="s">
        <v>30</v>
      </c>
      <c r="F17" s="115" t="s">
        <v>31</v>
      </c>
      <c r="G17" s="115"/>
      <c r="H17" s="115"/>
      <c r="I17" s="115"/>
      <c r="J17" s="115"/>
      <c r="K17" s="115"/>
      <c r="L17" s="115"/>
      <c r="M17" s="115"/>
      <c r="N17" s="115"/>
      <c r="O17" s="115"/>
      <c r="P17" s="45">
        <f>$AA$8 -COUNTIF($T$9:$T$204,"Vắng") -COUNTIF($T$9:$T$204,"Vắng có phép") - COUNTIF($T$9:$T$204,"Đình chỉ thi") - COUNTIF($T$9:$T$204,"Không đủ ĐKDT")</f>
        <v>3</v>
      </c>
      <c r="Q17" s="45"/>
      <c r="R17" s="45"/>
      <c r="S17" s="46"/>
      <c r="T17" s="47" t="s">
        <v>30</v>
      </c>
      <c r="U17" s="46"/>
      <c r="V17" s="3"/>
    </row>
    <row r="18" spans="1:39" ht="16.5" customHeight="1">
      <c r="A18" s="2"/>
      <c r="B18" s="42" t="s">
        <v>32</v>
      </c>
      <c r="C18" s="42"/>
      <c r="D18" s="43">
        <f>+$AL$8</f>
        <v>2</v>
      </c>
      <c r="E18" s="44" t="s">
        <v>30</v>
      </c>
      <c r="F18" s="115" t="s">
        <v>33</v>
      </c>
      <c r="G18" s="115"/>
      <c r="H18" s="115"/>
      <c r="I18" s="115"/>
      <c r="J18" s="115"/>
      <c r="K18" s="115"/>
      <c r="L18" s="115"/>
      <c r="M18" s="115"/>
      <c r="N18" s="115"/>
      <c r="O18" s="115"/>
      <c r="P18" s="48">
        <f>COUNTIF($T$9:$T$80,"Vắng")</f>
        <v>2</v>
      </c>
      <c r="Q18" s="48"/>
      <c r="R18" s="48"/>
      <c r="S18" s="49"/>
      <c r="T18" s="47" t="s">
        <v>30</v>
      </c>
      <c r="U18" s="49"/>
      <c r="V18" s="3"/>
    </row>
    <row r="19" spans="1:39" ht="16.5" customHeight="1">
      <c r="A19" s="2"/>
      <c r="B19" s="42" t="s">
        <v>47</v>
      </c>
      <c r="C19" s="42"/>
      <c r="D19" s="58">
        <f>COUNTIF(X10:X14,"Học lại")</f>
        <v>3</v>
      </c>
      <c r="E19" s="44" t="s">
        <v>30</v>
      </c>
      <c r="F19" s="115" t="s">
        <v>48</v>
      </c>
      <c r="G19" s="115"/>
      <c r="H19" s="115"/>
      <c r="I19" s="115"/>
      <c r="J19" s="115"/>
      <c r="K19" s="115"/>
      <c r="L19" s="115"/>
      <c r="M19" s="115"/>
      <c r="N19" s="115"/>
      <c r="O19" s="115"/>
      <c r="P19" s="45">
        <f>COUNTIF($T$9:$T$80,"Vắng có phép")</f>
        <v>0</v>
      </c>
      <c r="Q19" s="45"/>
      <c r="R19" s="45"/>
      <c r="S19" s="46"/>
      <c r="T19" s="47" t="s">
        <v>30</v>
      </c>
      <c r="U19" s="46"/>
      <c r="V19" s="3"/>
    </row>
    <row r="20" spans="1:39" ht="3" customHeight="1">
      <c r="A20" s="2"/>
      <c r="B20" s="36"/>
      <c r="C20" s="37"/>
      <c r="D20" s="37"/>
      <c r="E20" s="38"/>
      <c r="F20" s="38"/>
      <c r="G20" s="38"/>
      <c r="H20" s="39"/>
      <c r="I20" s="40"/>
      <c r="J20" s="40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3"/>
    </row>
    <row r="21" spans="1:39">
      <c r="B21" s="80" t="s">
        <v>49</v>
      </c>
      <c r="C21" s="80"/>
      <c r="D21" s="81">
        <f>COUNTIF(X10:X14,"Thi lại")</f>
        <v>0</v>
      </c>
      <c r="E21" s="82" t="s">
        <v>30</v>
      </c>
      <c r="F21" s="3"/>
      <c r="G21" s="3"/>
      <c r="H21" s="3"/>
      <c r="I21" s="3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3"/>
    </row>
    <row r="22" spans="1:39" ht="24.75" customHeight="1">
      <c r="B22" s="80"/>
      <c r="C22" s="80"/>
      <c r="D22" s="81"/>
      <c r="E22" s="82"/>
      <c r="F22" s="3"/>
      <c r="G22" s="3"/>
      <c r="H22" s="3"/>
      <c r="I22" s="3"/>
      <c r="J22" s="116" t="s">
        <v>62</v>
      </c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3"/>
    </row>
    <row r="23" spans="1:39">
      <c r="A23" s="50"/>
      <c r="B23" s="110" t="s">
        <v>34</v>
      </c>
      <c r="C23" s="110"/>
      <c r="D23" s="110"/>
      <c r="E23" s="110"/>
      <c r="F23" s="110"/>
      <c r="G23" s="110"/>
      <c r="H23" s="110"/>
      <c r="I23" s="51"/>
      <c r="J23" s="114" t="s">
        <v>35</v>
      </c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3"/>
    </row>
    <row r="24" spans="1:39" ht="4.5" customHeight="1">
      <c r="A24" s="2"/>
      <c r="B24" s="36"/>
      <c r="C24" s="52"/>
      <c r="D24" s="52"/>
      <c r="E24" s="53"/>
      <c r="F24" s="53"/>
      <c r="G24" s="53"/>
      <c r="H24" s="54"/>
      <c r="I24" s="55"/>
      <c r="J24" s="55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39" s="2" customFormat="1">
      <c r="B25" s="110" t="s">
        <v>36</v>
      </c>
      <c r="C25" s="110"/>
      <c r="D25" s="111" t="s">
        <v>37</v>
      </c>
      <c r="E25" s="111"/>
      <c r="F25" s="111"/>
      <c r="G25" s="111"/>
      <c r="H25" s="111"/>
      <c r="I25" s="55"/>
      <c r="J25" s="55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3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 ht="18" customHeight="1">
      <c r="A31" s="1"/>
      <c r="B31" s="113" t="s">
        <v>60</v>
      </c>
      <c r="C31" s="113"/>
      <c r="D31" s="113" t="s">
        <v>61</v>
      </c>
      <c r="E31" s="113"/>
      <c r="F31" s="113"/>
      <c r="G31" s="113"/>
      <c r="H31" s="113"/>
      <c r="I31" s="113"/>
      <c r="J31" s="113" t="s">
        <v>38</v>
      </c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3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 ht="4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 ht="36.75" hidden="1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s="2" customFormat="1" ht="21.75" hidden="1" customHeight="1">
      <c r="A34" s="1"/>
      <c r="B34" s="110" t="s">
        <v>39</v>
      </c>
      <c r="C34" s="110"/>
      <c r="D34" s="110"/>
      <c r="E34" s="110"/>
      <c r="F34" s="110"/>
      <c r="G34" s="110"/>
      <c r="H34" s="110"/>
      <c r="I34" s="51"/>
      <c r="J34" s="114" t="s">
        <v>35</v>
      </c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3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</row>
    <row r="35" spans="1:39" s="2" customFormat="1" hidden="1">
      <c r="A35" s="1"/>
      <c r="B35" s="36"/>
      <c r="C35" s="52"/>
      <c r="D35" s="52"/>
      <c r="E35" s="53"/>
      <c r="F35" s="53"/>
      <c r="G35" s="53"/>
      <c r="H35" s="54"/>
      <c r="I35" s="55"/>
      <c r="J35" s="55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</row>
    <row r="36" spans="1:39" s="2" customFormat="1" hidden="1">
      <c r="A36" s="1"/>
      <c r="B36" s="110" t="s">
        <v>36</v>
      </c>
      <c r="C36" s="110"/>
      <c r="D36" s="111" t="s">
        <v>37</v>
      </c>
      <c r="E36" s="111"/>
      <c r="F36" s="111"/>
      <c r="G36" s="111"/>
      <c r="H36" s="111"/>
      <c r="I36" s="55"/>
      <c r="J36" s="55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1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</row>
    <row r="37" spans="1:39" s="2" customFormat="1" hidden="1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</row>
    <row r="38" spans="1:39" hidden="1"/>
    <row r="39" spans="1:39" hidden="1"/>
    <row r="40" spans="1:39" hidden="1"/>
    <row r="41" spans="1:39" hidden="1">
      <c r="B41" s="112"/>
      <c r="C41" s="112"/>
      <c r="D41" s="112"/>
      <c r="E41" s="112"/>
      <c r="F41" s="112"/>
      <c r="G41" s="112"/>
      <c r="H41" s="112"/>
      <c r="I41" s="112"/>
      <c r="J41" s="112" t="s">
        <v>38</v>
      </c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</row>
    <row r="42" spans="1:39" hidden="1"/>
  </sheetData>
  <sheetProtection formatCells="0" formatColumns="0" formatRows="0" insertColumns="0" insertRows="0" insertHyperlinks="0" deleteColumns="0" deleteRows="0" sort="0" autoFilter="0" pivotTables="0"/>
  <autoFilter ref="A8:AM14">
    <filterColumn colId="3" showButton="0"/>
  </autoFilter>
  <mergeCells count="59">
    <mergeCell ref="B1:G1"/>
    <mergeCell ref="H1:U1"/>
    <mergeCell ref="B2:G2"/>
    <mergeCell ref="H2:U2"/>
    <mergeCell ref="B4:C4"/>
    <mergeCell ref="D4:O4"/>
    <mergeCell ref="P4:U4"/>
    <mergeCell ref="AJ4:AK6"/>
    <mergeCell ref="AL4:AM6"/>
    <mergeCell ref="B5:C5"/>
    <mergeCell ref="G5:O5"/>
    <mergeCell ref="P5:U5"/>
    <mergeCell ref="Y4:Y7"/>
    <mergeCell ref="Z4:Z7"/>
    <mergeCell ref="AA4:AA7"/>
    <mergeCell ref="AB4:AE6"/>
    <mergeCell ref="AF4:AG6"/>
    <mergeCell ref="AH4:AI6"/>
    <mergeCell ref="F17:O17"/>
    <mergeCell ref="N7:N8"/>
    <mergeCell ref="O7:O8"/>
    <mergeCell ref="P7:P8"/>
    <mergeCell ref="Q7:Q9"/>
    <mergeCell ref="H7:H8"/>
    <mergeCell ref="I7:I8"/>
    <mergeCell ref="J7:J8"/>
    <mergeCell ref="K7:K8"/>
    <mergeCell ref="L7:L8"/>
    <mergeCell ref="M7:M8"/>
    <mergeCell ref="F7:F8"/>
    <mergeCell ref="G7:G8"/>
    <mergeCell ref="T7:T9"/>
    <mergeCell ref="U7:U9"/>
    <mergeCell ref="W7:W9"/>
    <mergeCell ref="B9:G9"/>
    <mergeCell ref="B16:C16"/>
    <mergeCell ref="R7:R8"/>
    <mergeCell ref="S7:S8"/>
    <mergeCell ref="B7:B8"/>
    <mergeCell ref="C7:C8"/>
    <mergeCell ref="D7:E8"/>
    <mergeCell ref="B34:H34"/>
    <mergeCell ref="J34:U34"/>
    <mergeCell ref="F18:O18"/>
    <mergeCell ref="F19:O19"/>
    <mergeCell ref="J21:U21"/>
    <mergeCell ref="J22:U22"/>
    <mergeCell ref="B23:H23"/>
    <mergeCell ref="J23:U23"/>
    <mergeCell ref="B25:C25"/>
    <mergeCell ref="D25:H25"/>
    <mergeCell ref="B31:C31"/>
    <mergeCell ref="D31:I31"/>
    <mergeCell ref="J31:U31"/>
    <mergeCell ref="B36:C36"/>
    <mergeCell ref="D36:H36"/>
    <mergeCell ref="B41:C41"/>
    <mergeCell ref="D41:I41"/>
    <mergeCell ref="J41:U41"/>
  </mergeCells>
  <conditionalFormatting sqref="P10:P14 H10:N14">
    <cfRule type="cellIs" dxfId="25" priority="21" operator="greaterThan">
      <formula>10</formula>
    </cfRule>
  </conditionalFormatting>
  <conditionalFormatting sqref="C10:C11">
    <cfRule type="duplicateValues" dxfId="24" priority="18"/>
  </conditionalFormatting>
  <conditionalFormatting sqref="C13:C14">
    <cfRule type="duplicateValues" dxfId="23" priority="16"/>
  </conditionalFormatting>
  <conditionalFormatting sqref="O1">
    <cfRule type="duplicateValues" dxfId="22" priority="13"/>
  </conditionalFormatting>
  <conditionalFormatting sqref="C10:C12">
    <cfRule type="duplicateValues" dxfId="21" priority="23"/>
  </conditionalFormatting>
  <conditionalFormatting sqref="O1:O3 O5:O1048576">
    <cfRule type="duplicateValues" dxfId="20" priority="97"/>
  </conditionalFormatting>
  <conditionalFormatting sqref="C1:C1048576">
    <cfRule type="duplicateValues" dxfId="19" priority="100"/>
  </conditionalFormatting>
  <conditionalFormatting sqref="C14">
    <cfRule type="duplicateValues" dxfId="18" priority="103"/>
  </conditionalFormatting>
  <conditionalFormatting sqref="C13:C14">
    <cfRule type="duplicateValues" dxfId="17" priority="104"/>
  </conditionalFormatting>
  <conditionalFormatting sqref="C12:C14">
    <cfRule type="duplicateValues" dxfId="16" priority="105"/>
  </conditionalFormatting>
  <conditionalFormatting sqref="O4">
    <cfRule type="duplicateValues" dxfId="15" priority="2"/>
  </conditionalFormatting>
  <conditionalFormatting sqref="O4">
    <cfRule type="duplicateValues" dxfId="14" priority="1"/>
  </conditionalFormatting>
  <dataValidations count="1">
    <dataValidation allowBlank="1" showInputMessage="1" showErrorMessage="1" errorTitle="Không xóa dữ liệu" error="Không xóa dữ liệu" prompt="Không xóa dữ liệu" sqref="D19 Y2:AM8 X10:X14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rang_tính4"/>
  <dimension ref="A1:AM41"/>
  <sheetViews>
    <sheetView zoomScaleNormal="100" workbookViewId="0">
      <pane ySplit="3" topLeftCell="A4" activePane="bottomLeft" state="frozen"/>
      <selection activeCell="A6" sqref="A6:XFD6"/>
      <selection pane="bottomLeft" activeCell="J21" sqref="J21:W21"/>
    </sheetView>
  </sheetViews>
  <sheetFormatPr defaultColWidth="9" defaultRowHeight="15.6"/>
  <cols>
    <col min="1" max="1" width="0.90625" style="1" customWidth="1"/>
    <col min="2" max="2" width="4" style="1" customWidth="1"/>
    <col min="3" max="3" width="11.6328125" style="1" customWidth="1"/>
    <col min="4" max="4" width="9.90625" style="1" bestFit="1" customWidth="1"/>
    <col min="5" max="5" width="7.26953125" style="1" customWidth="1"/>
    <col min="6" max="6" width="9.36328125" style="1" hidden="1" customWidth="1"/>
    <col min="7" max="7" width="10.6328125" style="1" bestFit="1" customWidth="1"/>
    <col min="8" max="9" width="4.36328125" style="1" customWidth="1"/>
    <col min="10" max="10" width="4.36328125" style="1" hidden="1" customWidth="1"/>
    <col min="11" max="11" width="4.36328125" style="1" customWidth="1"/>
    <col min="12" max="12" width="3.26953125" style="1" hidden="1" customWidth="1"/>
    <col min="13" max="13" width="3.453125" style="1" hidden="1" customWidth="1"/>
    <col min="14" max="14" width="9" style="1" hidden="1" customWidth="1"/>
    <col min="15" max="15" width="9.08984375" style="1" hidden="1" customWidth="1"/>
    <col min="16" max="16" width="4.453125" style="1" customWidth="1"/>
    <col min="17" max="17" width="6.453125" style="1" customWidth="1"/>
    <col min="18" max="18" width="6.453125" style="1" hidden="1" customWidth="1"/>
    <col min="19" max="19" width="11.90625" style="1" hidden="1" customWidth="1"/>
    <col min="20" max="20" width="11.453125" style="1" customWidth="1"/>
    <col min="21" max="21" width="5.7265625" style="1" hidden="1" customWidth="1"/>
    <col min="22" max="22" width="6.453125" style="1" hidden="1" customWidth="1"/>
    <col min="23" max="23" width="5.7265625" style="2" customWidth="1"/>
    <col min="24" max="24" width="9" style="59"/>
    <col min="25" max="25" width="9.08984375" style="59" bestFit="1" customWidth="1"/>
    <col min="26" max="26" width="9" style="59"/>
    <col min="27" max="27" width="10.453125" style="59" bestFit="1" customWidth="1"/>
    <col min="28" max="28" width="9.1796875" style="59" bestFit="1" customWidth="1"/>
    <col min="29" max="32" width="9.08984375" style="59" bestFit="1" customWidth="1"/>
    <col min="33" max="33" width="12.54296875" style="59" bestFit="1" customWidth="1"/>
    <col min="34" max="34" width="9.08984375" style="59" bestFit="1" customWidth="1"/>
    <col min="35" max="35" width="11" style="59" bestFit="1" customWidth="1"/>
    <col min="36" max="36" width="9.08984375" style="59" bestFit="1" customWidth="1"/>
    <col min="37" max="39" width="9" style="59"/>
    <col min="40" max="16384" width="9" style="1"/>
  </cols>
  <sheetData>
    <row r="1" spans="1:39" ht="27.75" customHeight="1">
      <c r="B1" s="136" t="s">
        <v>0</v>
      </c>
      <c r="C1" s="136"/>
      <c r="D1" s="136"/>
      <c r="E1" s="136"/>
      <c r="F1" s="136"/>
      <c r="G1" s="136"/>
      <c r="H1" s="137" t="s">
        <v>55</v>
      </c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3"/>
    </row>
    <row r="2" spans="1:39" ht="25.5" customHeight="1">
      <c r="B2" s="138" t="s">
        <v>1</v>
      </c>
      <c r="C2" s="138"/>
      <c r="D2" s="138"/>
      <c r="E2" s="138"/>
      <c r="F2" s="138"/>
      <c r="G2" s="138"/>
      <c r="H2" s="139" t="s">
        <v>57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4"/>
      <c r="W2" s="5"/>
      <c r="AE2" s="60"/>
      <c r="AF2" s="61"/>
      <c r="AG2" s="60"/>
      <c r="AH2" s="60"/>
      <c r="AI2" s="60"/>
      <c r="AJ2" s="61"/>
      <c r="AK2" s="60"/>
    </row>
    <row r="3" spans="1:39" ht="4.5" customHeight="1">
      <c r="B3" s="6"/>
      <c r="C3" s="6"/>
      <c r="D3" s="6"/>
      <c r="E3" s="6"/>
      <c r="F3" s="6"/>
      <c r="G3" s="7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62"/>
      <c r="AJ3" s="62"/>
    </row>
    <row r="4" spans="1:39" ht="23.25" customHeight="1">
      <c r="B4" s="140" t="s">
        <v>2</v>
      </c>
      <c r="C4" s="140"/>
      <c r="D4" s="141" t="s">
        <v>86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3"/>
      <c r="P4" s="142" t="s">
        <v>58</v>
      </c>
      <c r="Q4" s="142"/>
      <c r="R4" s="142"/>
      <c r="S4" s="142"/>
      <c r="T4" s="142"/>
      <c r="U4" s="142"/>
      <c r="X4" s="60"/>
      <c r="Y4" s="127" t="s">
        <v>46</v>
      </c>
      <c r="Z4" s="127" t="s">
        <v>8</v>
      </c>
      <c r="AA4" s="127" t="s">
        <v>45</v>
      </c>
      <c r="AB4" s="127" t="s">
        <v>44</v>
      </c>
      <c r="AC4" s="127"/>
      <c r="AD4" s="127"/>
      <c r="AE4" s="127"/>
      <c r="AF4" s="127" t="s">
        <v>43</v>
      </c>
      <c r="AG4" s="127"/>
      <c r="AH4" s="127" t="s">
        <v>41</v>
      </c>
      <c r="AI4" s="127"/>
      <c r="AJ4" s="127" t="s">
        <v>42</v>
      </c>
      <c r="AK4" s="127"/>
      <c r="AL4" s="127" t="s">
        <v>40</v>
      </c>
      <c r="AM4" s="127"/>
    </row>
    <row r="5" spans="1:39" ht="17.25" customHeight="1">
      <c r="B5" s="128" t="s">
        <v>3</v>
      </c>
      <c r="C5" s="128"/>
      <c r="D5" s="9"/>
      <c r="G5" s="129" t="s">
        <v>84</v>
      </c>
      <c r="H5" s="129"/>
      <c r="I5" s="129"/>
      <c r="J5" s="129"/>
      <c r="K5" s="129"/>
      <c r="L5" s="129"/>
      <c r="M5" s="129"/>
      <c r="N5" s="129"/>
      <c r="O5" s="129"/>
      <c r="P5" s="129" t="s">
        <v>85</v>
      </c>
      <c r="Q5" s="129"/>
      <c r="R5" s="129"/>
      <c r="S5" s="129"/>
      <c r="T5" s="129"/>
      <c r="U5" s="129"/>
      <c r="X5" s="60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56"/>
      <c r="Q6" s="3"/>
      <c r="R6" s="3"/>
      <c r="S6" s="3"/>
      <c r="T6" s="3"/>
      <c r="U6" s="3"/>
      <c r="X6" s="60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</row>
    <row r="7" spans="1:39" ht="44.25" customHeight="1">
      <c r="B7" s="117" t="s">
        <v>4</v>
      </c>
      <c r="C7" s="130" t="s">
        <v>5</v>
      </c>
      <c r="D7" s="132" t="s">
        <v>6</v>
      </c>
      <c r="E7" s="133"/>
      <c r="F7" s="117" t="s">
        <v>7</v>
      </c>
      <c r="G7" s="117" t="s">
        <v>8</v>
      </c>
      <c r="H7" s="126" t="s">
        <v>9</v>
      </c>
      <c r="I7" s="126" t="s">
        <v>10</v>
      </c>
      <c r="J7" s="126" t="s">
        <v>11</v>
      </c>
      <c r="K7" s="126" t="s">
        <v>12</v>
      </c>
      <c r="L7" s="124" t="s">
        <v>13</v>
      </c>
      <c r="M7" s="124" t="s">
        <v>14</v>
      </c>
      <c r="N7" s="124" t="s">
        <v>15</v>
      </c>
      <c r="O7" s="125" t="s">
        <v>16</v>
      </c>
      <c r="P7" s="124" t="s">
        <v>17</v>
      </c>
      <c r="Q7" s="117" t="s">
        <v>18</v>
      </c>
      <c r="R7" s="124" t="s">
        <v>19</v>
      </c>
      <c r="S7" s="117" t="s">
        <v>20</v>
      </c>
      <c r="T7" s="117" t="s">
        <v>21</v>
      </c>
      <c r="U7" s="117" t="s">
        <v>56</v>
      </c>
      <c r="W7" s="117" t="s">
        <v>63</v>
      </c>
      <c r="X7" s="60"/>
      <c r="Y7" s="127"/>
      <c r="Z7" s="127"/>
      <c r="AA7" s="127"/>
      <c r="AB7" s="63" t="s">
        <v>22</v>
      </c>
      <c r="AC7" s="63" t="s">
        <v>23</v>
      </c>
      <c r="AD7" s="63" t="s">
        <v>24</v>
      </c>
      <c r="AE7" s="63" t="s">
        <v>25</v>
      </c>
      <c r="AF7" s="63" t="s">
        <v>26</v>
      </c>
      <c r="AG7" s="63" t="s">
        <v>25</v>
      </c>
      <c r="AH7" s="63" t="s">
        <v>26</v>
      </c>
      <c r="AI7" s="63" t="s">
        <v>25</v>
      </c>
      <c r="AJ7" s="63" t="s">
        <v>26</v>
      </c>
      <c r="AK7" s="63" t="s">
        <v>25</v>
      </c>
      <c r="AL7" s="63" t="s">
        <v>26</v>
      </c>
      <c r="AM7" s="64" t="s">
        <v>25</v>
      </c>
    </row>
    <row r="8" spans="1:39" ht="44.25" customHeight="1">
      <c r="B8" s="119"/>
      <c r="C8" s="131"/>
      <c r="D8" s="134"/>
      <c r="E8" s="135"/>
      <c r="F8" s="119"/>
      <c r="G8" s="119"/>
      <c r="H8" s="126"/>
      <c r="I8" s="126"/>
      <c r="J8" s="126"/>
      <c r="K8" s="126"/>
      <c r="L8" s="124"/>
      <c r="M8" s="124"/>
      <c r="N8" s="124"/>
      <c r="O8" s="125"/>
      <c r="P8" s="124"/>
      <c r="Q8" s="118"/>
      <c r="R8" s="124"/>
      <c r="S8" s="119"/>
      <c r="T8" s="118"/>
      <c r="U8" s="118"/>
      <c r="W8" s="118"/>
      <c r="X8" s="60"/>
      <c r="Y8" s="65" t="str">
        <f>+D4</f>
        <v>Xác suất thống kê</v>
      </c>
      <c r="Z8" s="66" t="str">
        <f>+P4</f>
        <v xml:space="preserve">Nhóm: </v>
      </c>
      <c r="AA8" s="67">
        <f>+$AJ$8+$AL$8+$AH$8</f>
        <v>4</v>
      </c>
      <c r="AB8" s="61">
        <f>COUNTIF($T$9:$T$73,"Khiển trách")</f>
        <v>0</v>
      </c>
      <c r="AC8" s="61">
        <f>COUNTIF($T$9:$T$73,"Cảnh cáo")</f>
        <v>0</v>
      </c>
      <c r="AD8" s="61">
        <f>COUNTIF($T$9:$T$73,"Đình chỉ thi")</f>
        <v>0</v>
      </c>
      <c r="AE8" s="68">
        <f>+($AB$8+$AC$8+$AD$8)/$AA$8*100%</f>
        <v>0</v>
      </c>
      <c r="AF8" s="61">
        <f>SUM(COUNTIF($T$9:$T$71,"Vắng"),COUNTIF($T$9:$T$71,"Vắng có phép"))</f>
        <v>4</v>
      </c>
      <c r="AG8" s="69">
        <f>+$AF$8/$AA$8</f>
        <v>1</v>
      </c>
      <c r="AH8" s="70">
        <f>COUNTIF($X$9:$X$71,"Thi lại")</f>
        <v>0</v>
      </c>
      <c r="AI8" s="69">
        <f>+$AH$8/$AA$8</f>
        <v>0</v>
      </c>
      <c r="AJ8" s="70">
        <f>COUNTIF($X$9:$X$72,"Học lại")</f>
        <v>4</v>
      </c>
      <c r="AK8" s="69">
        <f>+$AJ$8/$AA$8</f>
        <v>1</v>
      </c>
      <c r="AL8" s="61">
        <f>COUNTIF($X$10:$X$72,"Đạt")</f>
        <v>0</v>
      </c>
      <c r="AM8" s="68">
        <f>+$AL$8/$AA$8</f>
        <v>0</v>
      </c>
    </row>
    <row r="9" spans="1:39" ht="14.25" customHeight="1">
      <c r="B9" s="120" t="s">
        <v>27</v>
      </c>
      <c r="C9" s="121"/>
      <c r="D9" s="121"/>
      <c r="E9" s="121"/>
      <c r="F9" s="121"/>
      <c r="G9" s="122"/>
      <c r="H9" s="12">
        <v>10</v>
      </c>
      <c r="I9" s="12">
        <v>10</v>
      </c>
      <c r="J9" s="13"/>
      <c r="K9" s="12">
        <v>10</v>
      </c>
      <c r="L9" s="14"/>
      <c r="M9" s="15"/>
      <c r="N9" s="15"/>
      <c r="O9" s="16"/>
      <c r="P9" s="57">
        <f>100-(H9+I9+J9+K9)</f>
        <v>70</v>
      </c>
      <c r="Q9" s="119"/>
      <c r="R9" s="17"/>
      <c r="S9" s="17"/>
      <c r="T9" s="119"/>
      <c r="U9" s="119"/>
      <c r="W9" s="119"/>
      <c r="X9" s="60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 ht="28.8" customHeight="1">
      <c r="B10" s="18">
        <v>1</v>
      </c>
      <c r="C10" s="97" t="s">
        <v>64</v>
      </c>
      <c r="D10" s="98" t="s">
        <v>65</v>
      </c>
      <c r="E10" s="99" t="s">
        <v>66</v>
      </c>
      <c r="F10" s="100" t="s">
        <v>67</v>
      </c>
      <c r="G10" s="97" t="s">
        <v>68</v>
      </c>
      <c r="H10" s="101">
        <v>8</v>
      </c>
      <c r="I10" s="101">
        <v>2</v>
      </c>
      <c r="J10" s="101" t="s">
        <v>52</v>
      </c>
      <c r="K10" s="101">
        <v>6</v>
      </c>
      <c r="L10" s="102"/>
      <c r="M10" s="102"/>
      <c r="N10" s="102"/>
      <c r="O10" s="78"/>
      <c r="P10" s="103"/>
      <c r="Q10" s="19">
        <f t="shared" ref="Q10:Q13" si="0">ROUND(SUMPRODUCT(H10:P10,$H$9:$P$9)/100,0)</f>
        <v>2</v>
      </c>
      <c r="R10" s="20" t="str">
        <f t="shared" ref="R10:R13" si="1"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20" t="str">
        <f t="shared" ref="S10:S13" si="2">IF($Q10&lt;4,"Kém",IF(AND($Q10&gt;=4,$Q10&lt;=5.4),"Trung bình yếu",IF(AND($Q10&gt;=5.5,$Q10&lt;=6.9),"Trung bình",IF(AND($Q10&gt;=7,$Q10&lt;=8.4),"Khá",IF(AND($Q10&gt;=8.5,$Q10&lt;=10),"Giỏi","")))))</f>
        <v>Kém</v>
      </c>
      <c r="T10" s="33" t="s">
        <v>110</v>
      </c>
      <c r="U10" s="21" t="s">
        <v>50</v>
      </c>
      <c r="V10" s="3" t="s">
        <v>50</v>
      </c>
      <c r="W10" s="33">
        <v>2</v>
      </c>
      <c r="X10" s="72" t="str">
        <f>IF(T10="Không đủ ĐKDT","Học lại",IF(T10="Đình chỉ thi","Học lại",IF(AND(MID(G10,2,2)&gt;="12",T10="Vắng"),"Học lại",IF(T10="Vắng có phép", "Thi lại",IF(T10="Nợ học phí", "Thi lại",IF(AND((MID(G10,2,2)&lt;"12"),Q10&lt;4.5),"Học lại",IF(Q10&lt;4,"Học lại","Đạt")))))))</f>
        <v>Học lại</v>
      </c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</row>
    <row r="11" spans="1:39" ht="28.8" customHeight="1">
      <c r="B11" s="22">
        <v>2</v>
      </c>
      <c r="C11" s="23" t="s">
        <v>69</v>
      </c>
      <c r="D11" s="24" t="s">
        <v>70</v>
      </c>
      <c r="E11" s="25" t="s">
        <v>71</v>
      </c>
      <c r="F11" s="26" t="s">
        <v>72</v>
      </c>
      <c r="G11" s="23" t="s">
        <v>73</v>
      </c>
      <c r="H11" s="27">
        <v>8</v>
      </c>
      <c r="I11" s="27">
        <v>2</v>
      </c>
      <c r="J11" s="27" t="s">
        <v>52</v>
      </c>
      <c r="K11" s="27">
        <v>6</v>
      </c>
      <c r="L11" s="28"/>
      <c r="M11" s="28"/>
      <c r="N11" s="28"/>
      <c r="O11" s="79"/>
      <c r="P11" s="29"/>
      <c r="Q11" s="30">
        <f t="shared" si="0"/>
        <v>2</v>
      </c>
      <c r="R11" s="31" t="str">
        <f t="shared" si="1"/>
        <v>F</v>
      </c>
      <c r="S11" s="32" t="str">
        <f t="shared" si="2"/>
        <v>Kém</v>
      </c>
      <c r="T11" s="33" t="s">
        <v>110</v>
      </c>
      <c r="U11" s="34" t="s">
        <v>50</v>
      </c>
      <c r="V11" s="3" t="s">
        <v>50</v>
      </c>
      <c r="W11" s="33">
        <v>2</v>
      </c>
      <c r="X11" s="72" t="str">
        <f t="shared" ref="X11:X13" si="3">IF(T11="Không đủ ĐKDT","Học lại",IF(T11="Đình chỉ thi","Học lại",IF(AND(MID(G11,2,2)&gt;="12",T11="Vắng"),"Học lại",IF(T11="Vắng có phép", "Thi lại",IF(T11="Nợ học phí", "Thi lại",IF(AND((MID(G11,2,2)&lt;"12"),Q11&lt;4.5),"Học lại",IF(Q11&lt;4,"Học lại","Đạt")))))))</f>
        <v>Học lại</v>
      </c>
      <c r="Y11" s="71"/>
      <c r="Z11" s="71"/>
      <c r="AA11" s="71"/>
      <c r="AB11" s="63"/>
      <c r="AC11" s="63"/>
      <c r="AD11" s="63"/>
      <c r="AE11" s="63"/>
      <c r="AF11" s="62"/>
      <c r="AG11" s="63"/>
      <c r="AH11" s="63"/>
      <c r="AI11" s="63"/>
      <c r="AJ11" s="63"/>
      <c r="AK11" s="63"/>
      <c r="AL11" s="63"/>
      <c r="AM11" s="64"/>
    </row>
    <row r="12" spans="1:39" ht="28.8" customHeight="1">
      <c r="B12" s="22">
        <v>3</v>
      </c>
      <c r="C12" s="23" t="s">
        <v>74</v>
      </c>
      <c r="D12" s="24" t="s">
        <v>75</v>
      </c>
      <c r="E12" s="25" t="s">
        <v>76</v>
      </c>
      <c r="F12" s="26" t="s">
        <v>77</v>
      </c>
      <c r="G12" s="23" t="s">
        <v>78</v>
      </c>
      <c r="H12" s="27">
        <v>7</v>
      </c>
      <c r="I12" s="27">
        <v>4</v>
      </c>
      <c r="J12" s="27" t="s">
        <v>52</v>
      </c>
      <c r="K12" s="27">
        <v>4</v>
      </c>
      <c r="L12" s="35"/>
      <c r="M12" s="35"/>
      <c r="N12" s="35"/>
      <c r="O12" s="79"/>
      <c r="P12" s="29"/>
      <c r="Q12" s="30">
        <f t="shared" si="0"/>
        <v>2</v>
      </c>
      <c r="R12" s="31" t="str">
        <f t="shared" si="1"/>
        <v>F</v>
      </c>
      <c r="S12" s="32" t="str">
        <f t="shared" si="2"/>
        <v>Kém</v>
      </c>
      <c r="T12" s="33" t="s">
        <v>110</v>
      </c>
      <c r="U12" s="34" t="s">
        <v>50</v>
      </c>
      <c r="V12" s="3" t="s">
        <v>50</v>
      </c>
      <c r="W12" s="33">
        <v>9</v>
      </c>
      <c r="X12" s="72" t="str">
        <f t="shared" si="3"/>
        <v>Học lại</v>
      </c>
      <c r="Y12" s="73"/>
      <c r="Z12" s="73"/>
      <c r="AA12" s="74"/>
      <c r="AB12" s="62"/>
      <c r="AC12" s="62"/>
      <c r="AD12" s="62"/>
      <c r="AE12" s="75"/>
      <c r="AF12" s="62"/>
      <c r="AG12" s="76"/>
      <c r="AH12" s="77"/>
      <c r="AI12" s="76"/>
      <c r="AJ12" s="77"/>
      <c r="AK12" s="76"/>
      <c r="AL12" s="62"/>
      <c r="AM12" s="75"/>
    </row>
    <row r="13" spans="1:39" ht="28.8" customHeight="1">
      <c r="B13" s="22">
        <v>4</v>
      </c>
      <c r="C13" s="23" t="s">
        <v>79</v>
      </c>
      <c r="D13" s="24" t="s">
        <v>80</v>
      </c>
      <c r="E13" s="25" t="s">
        <v>81</v>
      </c>
      <c r="F13" s="26" t="s">
        <v>82</v>
      </c>
      <c r="G13" s="23" t="s">
        <v>83</v>
      </c>
      <c r="H13" s="27">
        <v>9</v>
      </c>
      <c r="I13" s="27">
        <v>4</v>
      </c>
      <c r="J13" s="27" t="s">
        <v>52</v>
      </c>
      <c r="K13" s="27">
        <v>5</v>
      </c>
      <c r="L13" s="35"/>
      <c r="M13" s="35"/>
      <c r="N13" s="35"/>
      <c r="O13" s="79"/>
      <c r="P13" s="29"/>
      <c r="Q13" s="30">
        <f t="shared" si="0"/>
        <v>2</v>
      </c>
      <c r="R13" s="31" t="str">
        <f t="shared" si="1"/>
        <v>F</v>
      </c>
      <c r="S13" s="32" t="str">
        <f t="shared" si="2"/>
        <v>Kém</v>
      </c>
      <c r="T13" s="33" t="s">
        <v>110</v>
      </c>
      <c r="U13" s="34" t="s">
        <v>51</v>
      </c>
      <c r="V13" s="3" t="s">
        <v>51</v>
      </c>
      <c r="W13" s="33">
        <v>9</v>
      </c>
      <c r="X13" s="72" t="str">
        <f t="shared" si="3"/>
        <v>Học lại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</row>
    <row r="14" spans="1:39" ht="9" customHeight="1">
      <c r="A14" s="2"/>
      <c r="B14" s="36"/>
      <c r="C14" s="37"/>
      <c r="D14" s="37"/>
      <c r="E14" s="38"/>
      <c r="F14" s="38"/>
      <c r="G14" s="38"/>
      <c r="H14" s="39"/>
      <c r="I14" s="40"/>
      <c r="J14" s="40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3"/>
    </row>
    <row r="15" spans="1:39" ht="16.8">
      <c r="A15" s="2"/>
      <c r="B15" s="123" t="s">
        <v>28</v>
      </c>
      <c r="C15" s="123"/>
      <c r="D15" s="37"/>
      <c r="E15" s="38"/>
      <c r="F15" s="38"/>
      <c r="G15" s="38"/>
      <c r="H15" s="39"/>
      <c r="I15" s="40"/>
      <c r="J15" s="40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3"/>
    </row>
    <row r="16" spans="1:39" ht="16.5" customHeight="1">
      <c r="A16" s="2"/>
      <c r="B16" s="42" t="s">
        <v>29</v>
      </c>
      <c r="C16" s="42"/>
      <c r="D16" s="43">
        <f>+$AA$8</f>
        <v>4</v>
      </c>
      <c r="E16" s="44" t="s">
        <v>30</v>
      </c>
      <c r="F16" s="115" t="s">
        <v>31</v>
      </c>
      <c r="G16" s="115"/>
      <c r="H16" s="115"/>
      <c r="I16" s="115"/>
      <c r="J16" s="115"/>
      <c r="K16" s="115"/>
      <c r="L16" s="115"/>
      <c r="M16" s="115"/>
      <c r="N16" s="115"/>
      <c r="O16" s="115"/>
      <c r="P16" s="45">
        <f>$AA$8 -COUNTIF($T$9:$T$203,"Vắng") -COUNTIF($T$9:$T$203,"Vắng có phép") - COUNTIF($T$9:$T$203,"Đình chỉ thi") - COUNTIF($T$9:$T$203,"Không đủ ĐKDT")</f>
        <v>0</v>
      </c>
      <c r="Q16" s="45"/>
      <c r="R16" s="45"/>
      <c r="S16" s="46"/>
      <c r="T16" s="47" t="s">
        <v>30</v>
      </c>
      <c r="U16" s="46"/>
      <c r="V16" s="3"/>
    </row>
    <row r="17" spans="1:39" ht="16.5" customHeight="1">
      <c r="A17" s="2"/>
      <c r="B17" s="42" t="s">
        <v>32</v>
      </c>
      <c r="C17" s="42"/>
      <c r="D17" s="43">
        <f>+$AL$8</f>
        <v>0</v>
      </c>
      <c r="E17" s="44" t="s">
        <v>30</v>
      </c>
      <c r="F17" s="115" t="s">
        <v>33</v>
      </c>
      <c r="G17" s="115"/>
      <c r="H17" s="115"/>
      <c r="I17" s="115"/>
      <c r="J17" s="115"/>
      <c r="K17" s="115"/>
      <c r="L17" s="115"/>
      <c r="M17" s="115"/>
      <c r="N17" s="115"/>
      <c r="O17" s="115"/>
      <c r="P17" s="48">
        <f>COUNTIF($T$9:$T$79,"Vắng")</f>
        <v>4</v>
      </c>
      <c r="Q17" s="48"/>
      <c r="R17" s="48"/>
      <c r="S17" s="49"/>
      <c r="T17" s="47" t="s">
        <v>30</v>
      </c>
      <c r="U17" s="49"/>
      <c r="V17" s="3"/>
    </row>
    <row r="18" spans="1:39" ht="16.5" customHeight="1">
      <c r="A18" s="2"/>
      <c r="B18" s="42" t="s">
        <v>47</v>
      </c>
      <c r="C18" s="42"/>
      <c r="D18" s="58">
        <f>COUNTIF(X10:X13,"Học lại")</f>
        <v>4</v>
      </c>
      <c r="E18" s="44" t="s">
        <v>30</v>
      </c>
      <c r="F18" s="115" t="s">
        <v>48</v>
      </c>
      <c r="G18" s="115"/>
      <c r="H18" s="115"/>
      <c r="I18" s="115"/>
      <c r="J18" s="115"/>
      <c r="K18" s="115"/>
      <c r="L18" s="115"/>
      <c r="M18" s="115"/>
      <c r="N18" s="115"/>
      <c r="O18" s="115"/>
      <c r="P18" s="45">
        <f>COUNTIF($T$9:$T$79,"Vắng có phép")</f>
        <v>0</v>
      </c>
      <c r="Q18" s="45"/>
      <c r="R18" s="45"/>
      <c r="S18" s="46"/>
      <c r="T18" s="47" t="s">
        <v>30</v>
      </c>
      <c r="U18" s="46"/>
      <c r="V18" s="3"/>
    </row>
    <row r="19" spans="1:39" ht="3" customHeight="1">
      <c r="A19" s="2"/>
      <c r="B19" s="36"/>
      <c r="C19" s="37"/>
      <c r="D19" s="37"/>
      <c r="E19" s="38"/>
      <c r="F19" s="38"/>
      <c r="G19" s="38"/>
      <c r="H19" s="39"/>
      <c r="I19" s="40"/>
      <c r="J19" s="40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3"/>
    </row>
    <row r="20" spans="1:39">
      <c r="B20" s="80" t="s">
        <v>49</v>
      </c>
      <c r="C20" s="80"/>
      <c r="D20" s="81">
        <f>COUNTIF(X10:X13,"Thi lại")</f>
        <v>0</v>
      </c>
      <c r="E20" s="82" t="s">
        <v>30</v>
      </c>
      <c r="F20" s="3"/>
      <c r="G20" s="3"/>
      <c r="H20" s="3"/>
      <c r="I20" s="3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3"/>
    </row>
    <row r="21" spans="1:39" ht="24.75" customHeight="1">
      <c r="B21" s="80"/>
      <c r="C21" s="80"/>
      <c r="D21" s="81"/>
      <c r="E21" s="82"/>
      <c r="F21" s="3"/>
      <c r="G21" s="3"/>
      <c r="H21" s="3"/>
      <c r="I21" s="3"/>
      <c r="J21" s="116" t="s">
        <v>62</v>
      </c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</row>
    <row r="22" spans="1:39">
      <c r="A22" s="50"/>
      <c r="B22" s="110" t="s">
        <v>34</v>
      </c>
      <c r="C22" s="110"/>
      <c r="D22" s="110"/>
      <c r="E22" s="110"/>
      <c r="F22" s="110"/>
      <c r="G22" s="110"/>
      <c r="H22" s="110"/>
      <c r="I22" s="51"/>
      <c r="J22" s="114" t="s">
        <v>35</v>
      </c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3"/>
    </row>
    <row r="23" spans="1:39" ht="4.5" customHeight="1">
      <c r="A23" s="2"/>
      <c r="B23" s="36"/>
      <c r="C23" s="52"/>
      <c r="D23" s="52"/>
      <c r="E23" s="53"/>
      <c r="F23" s="53"/>
      <c r="G23" s="53"/>
      <c r="H23" s="54"/>
      <c r="I23" s="55"/>
      <c r="J23" s="55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>
      <c r="B24" s="110" t="s">
        <v>36</v>
      </c>
      <c r="C24" s="110"/>
      <c r="D24" s="111" t="s">
        <v>37</v>
      </c>
      <c r="E24" s="111"/>
      <c r="F24" s="111"/>
      <c r="G24" s="111"/>
      <c r="H24" s="111"/>
      <c r="I24" s="55"/>
      <c r="J24" s="55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3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</row>
    <row r="30" spans="1:39" s="2" customFormat="1" ht="18" customHeight="1">
      <c r="A30" s="1"/>
      <c r="B30" s="113" t="s">
        <v>60</v>
      </c>
      <c r="C30" s="113"/>
      <c r="D30" s="113" t="s">
        <v>61</v>
      </c>
      <c r="E30" s="113"/>
      <c r="F30" s="113"/>
      <c r="G30" s="113"/>
      <c r="H30" s="113"/>
      <c r="I30" s="113"/>
      <c r="J30" s="113" t="s">
        <v>38</v>
      </c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3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</row>
    <row r="31" spans="1:39" s="2" customFormat="1" ht="4.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</row>
    <row r="32" spans="1:39" s="2" customFormat="1" ht="36.75" hidden="1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</row>
    <row r="33" spans="1:39" s="2" customFormat="1" ht="21.75" hidden="1" customHeight="1">
      <c r="A33" s="1"/>
      <c r="B33" s="110" t="s">
        <v>39</v>
      </c>
      <c r="C33" s="110"/>
      <c r="D33" s="110"/>
      <c r="E33" s="110"/>
      <c r="F33" s="110"/>
      <c r="G33" s="110"/>
      <c r="H33" s="110"/>
      <c r="I33" s="51"/>
      <c r="J33" s="114" t="s">
        <v>35</v>
      </c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3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</row>
    <row r="34" spans="1:39" s="2" customFormat="1" hidden="1">
      <c r="A34" s="1"/>
      <c r="B34" s="36"/>
      <c r="C34" s="52"/>
      <c r="D34" s="52"/>
      <c r="E34" s="53"/>
      <c r="F34" s="53"/>
      <c r="G34" s="53"/>
      <c r="H34" s="54"/>
      <c r="I34" s="55"/>
      <c r="J34" s="55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1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</row>
    <row r="35" spans="1:39" s="2" customFormat="1" hidden="1">
      <c r="A35" s="1"/>
      <c r="B35" s="110" t="s">
        <v>36</v>
      </c>
      <c r="C35" s="110"/>
      <c r="D35" s="111" t="s">
        <v>37</v>
      </c>
      <c r="E35" s="111"/>
      <c r="F35" s="111"/>
      <c r="G35" s="111"/>
      <c r="H35" s="111"/>
      <c r="I35" s="55"/>
      <c r="J35" s="55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1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</row>
    <row r="36" spans="1:39" s="2" customFormat="1" hidden="1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</row>
    <row r="37" spans="1:39" hidden="1"/>
    <row r="38" spans="1:39" hidden="1"/>
    <row r="39" spans="1:39" hidden="1"/>
    <row r="40" spans="1:39" hidden="1">
      <c r="B40" s="112"/>
      <c r="C40" s="112"/>
      <c r="D40" s="112"/>
      <c r="E40" s="112"/>
      <c r="F40" s="112"/>
      <c r="G40" s="112"/>
      <c r="H40" s="112"/>
      <c r="I40" s="112"/>
      <c r="J40" s="112" t="s">
        <v>38</v>
      </c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</row>
    <row r="41" spans="1:39" hidden="1"/>
  </sheetData>
  <sheetProtection formatCells="0" formatColumns="0" formatRows="0" insertColumns="0" insertRows="0" insertHyperlinks="0" deleteColumns="0" deleteRows="0" sort="0" autoFilter="0" pivotTables="0"/>
  <autoFilter ref="A8:AM13">
    <filterColumn colId="3" showButton="0"/>
  </autoFilter>
  <sortState ref="B10:V17">
    <sortCondition ref="B10:B17"/>
  </sortState>
  <mergeCells count="59">
    <mergeCell ref="J21:W21"/>
    <mergeCell ref="F17:O17"/>
    <mergeCell ref="L7:L8"/>
    <mergeCell ref="H7:H8"/>
    <mergeCell ref="D4:O4"/>
    <mergeCell ref="G5:O5"/>
    <mergeCell ref="P4:U4"/>
    <mergeCell ref="P5:U5"/>
    <mergeCell ref="B1:G1"/>
    <mergeCell ref="H1:U1"/>
    <mergeCell ref="B2:G2"/>
    <mergeCell ref="H2:U2"/>
    <mergeCell ref="AF4:AG6"/>
    <mergeCell ref="AH4:AI6"/>
    <mergeCell ref="AJ4:AK6"/>
    <mergeCell ref="AL4:AM6"/>
    <mergeCell ref="B5:C5"/>
    <mergeCell ref="B4:C4"/>
    <mergeCell ref="Y4:Y7"/>
    <mergeCell ref="Z4:Z7"/>
    <mergeCell ref="AA4:AA7"/>
    <mergeCell ref="B7:B8"/>
    <mergeCell ref="C7:C8"/>
    <mergeCell ref="D7:E8"/>
    <mergeCell ref="F7:F8"/>
    <mergeCell ref="I7:I8"/>
    <mergeCell ref="J7:J8"/>
    <mergeCell ref="K7:K8"/>
    <mergeCell ref="AB4:AE6"/>
    <mergeCell ref="B24:C24"/>
    <mergeCell ref="D24:H24"/>
    <mergeCell ref="S7:S8"/>
    <mergeCell ref="T7:T9"/>
    <mergeCell ref="U7:U9"/>
    <mergeCell ref="B9:G9"/>
    <mergeCell ref="B15:C15"/>
    <mergeCell ref="M7:M8"/>
    <mergeCell ref="N7:N8"/>
    <mergeCell ref="O7:O8"/>
    <mergeCell ref="P7:P8"/>
    <mergeCell ref="Q7:Q9"/>
    <mergeCell ref="R7:R8"/>
    <mergeCell ref="G7:G8"/>
    <mergeCell ref="J20:U20"/>
    <mergeCell ref="W7:W9"/>
    <mergeCell ref="B22:H22"/>
    <mergeCell ref="J22:U22"/>
    <mergeCell ref="F18:O18"/>
    <mergeCell ref="B40:C40"/>
    <mergeCell ref="D40:I40"/>
    <mergeCell ref="J40:U40"/>
    <mergeCell ref="B30:C30"/>
    <mergeCell ref="D30:I30"/>
    <mergeCell ref="J30:U30"/>
    <mergeCell ref="B33:H33"/>
    <mergeCell ref="J33:U33"/>
    <mergeCell ref="B35:C35"/>
    <mergeCell ref="D35:H35"/>
    <mergeCell ref="F16:O16"/>
  </mergeCells>
  <conditionalFormatting sqref="P10:P13 H10:N13">
    <cfRule type="cellIs" dxfId="13" priority="47" operator="greaterThan">
      <formula>10</formula>
    </cfRule>
  </conditionalFormatting>
  <conditionalFormatting sqref="C10:C11">
    <cfRule type="duplicateValues" dxfId="12" priority="36"/>
  </conditionalFormatting>
  <conditionalFormatting sqref="O1">
    <cfRule type="duplicateValues" dxfId="11" priority="13"/>
  </conditionalFormatting>
  <conditionalFormatting sqref="C10:C12">
    <cfRule type="duplicateValues" dxfId="10" priority="83"/>
  </conditionalFormatting>
  <conditionalFormatting sqref="O4">
    <cfRule type="duplicateValues" dxfId="9" priority="2"/>
  </conditionalFormatting>
  <conditionalFormatting sqref="O4">
    <cfRule type="duplicateValues" dxfId="8" priority="1"/>
  </conditionalFormatting>
  <conditionalFormatting sqref="O1:O3 O5:O20 O22:O1048576">
    <cfRule type="duplicateValues" dxfId="7" priority="85"/>
  </conditionalFormatting>
  <conditionalFormatting sqref="C1:C1048576">
    <cfRule type="duplicateValues" dxfId="6" priority="89"/>
  </conditionalFormatting>
  <conditionalFormatting sqref="C13">
    <cfRule type="duplicateValues" dxfId="5" priority="92"/>
  </conditionalFormatting>
  <conditionalFormatting sqref="C13">
    <cfRule type="duplicateValues" dxfId="4" priority="93"/>
  </conditionalFormatting>
  <conditionalFormatting sqref="C12:C13">
    <cfRule type="duplicateValues" dxfId="3" priority="94"/>
  </conditionalFormatting>
  <dataValidations count="1">
    <dataValidation allowBlank="1" showInputMessage="1" showErrorMessage="1" errorTitle="Không xóa dữ liệu" error="Không xóa dữ liệu" prompt="Không xóa dữ liệu" sqref="D18 Y2:AM8 X10:X13"/>
  </dataValidations>
  <pageMargins left="3.937007874015748E-2" right="3.937007874015748E-2" top="0.23622047244094491" bottom="0.35433070866141736" header="0.15748031496062992" footer="0.11811023622047245"/>
  <pageSetup paperSize="9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Trang tính</vt:lpstr>
      </vt:variant>
      <vt:variant>
        <vt:i4>8</vt:i4>
      </vt:variant>
      <vt:variant>
        <vt:lpstr>Phạm vi Có tên</vt:lpstr>
      </vt:variant>
      <vt:variant>
        <vt:i4>8</vt:i4>
      </vt:variant>
    </vt:vector>
  </HeadingPairs>
  <TitlesOfParts>
    <vt:vector size="16" baseType="lpstr">
      <vt:lpstr>GDTC 2</vt:lpstr>
      <vt:lpstr>Giai tich 2</vt:lpstr>
      <vt:lpstr>LTXS TK</vt:lpstr>
      <vt:lpstr>NLML 1</vt:lpstr>
      <vt:lpstr>NLML 2</vt:lpstr>
      <vt:lpstr>Toan cao cap 2</vt:lpstr>
      <vt:lpstr>VL1&amp;TN</vt:lpstr>
      <vt:lpstr>XSTK</vt:lpstr>
      <vt:lpstr>'GDTC 2'!Print_Titles</vt:lpstr>
      <vt:lpstr>'Giai tich 2'!Print_Titles</vt:lpstr>
      <vt:lpstr>'LTXS TK'!Print_Titles</vt:lpstr>
      <vt:lpstr>'NLML 1'!Print_Titles</vt:lpstr>
      <vt:lpstr>'NLML 2'!Print_Titles</vt:lpstr>
      <vt:lpstr>'Toan cao cap 2'!Print_Titles</vt:lpstr>
      <vt:lpstr>'VL1&amp;TN'!Print_Titles</vt:lpstr>
      <vt:lpstr>XSTK!Print_Titles</vt:lpstr>
    </vt:vector>
  </TitlesOfParts>
  <Company>Micrsoft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Châu Nguyễn Cảnh</cp:lastModifiedBy>
  <cp:lastPrinted>2016-10-03T04:39:13Z</cp:lastPrinted>
  <dcterms:created xsi:type="dcterms:W3CDTF">2015-04-17T02:48:53Z</dcterms:created>
  <dcterms:modified xsi:type="dcterms:W3CDTF">2016-10-03T04:40:29Z</dcterms:modified>
</cp:coreProperties>
</file>