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\Khao thi\Ky thay the TN 2016\"/>
    </mc:Choice>
  </mc:AlternateContent>
  <bookViews>
    <workbookView xWindow="0" yWindow="0" windowWidth="28800" windowHeight="12300" activeTab="1"/>
  </bookViews>
  <sheets>
    <sheet name="Phóng sự truyền hình - D12PT" sheetId="3" r:id="rId1"/>
    <sheet name="Phóng sự truyền hình E12PT" sheetId="1" r:id="rId2"/>
    <sheet name="To chuc SX DPT" sheetId="4" r:id="rId3"/>
    <sheet name="Thiet ke do hoa nâng cao" sheetId="5" r:id="rId4"/>
  </sheets>
  <definedNames>
    <definedName name="_xlnm._FilterDatabase" localSheetId="0" hidden="1">'Phóng sự truyền hình - D12PT'!$A$8:$AM$36</definedName>
    <definedName name="_xlnm._FilterDatabase" localSheetId="1" hidden="1">'Phóng sự truyền hình E12PT'!$A$8:$AM$17</definedName>
    <definedName name="_xlnm._FilterDatabase" localSheetId="2" hidden="1">'To chuc SX DPT'!$A$8:$AM$22</definedName>
    <definedName name="_xlnm._FilterDatabase" localSheetId="3" hidden="1">'Thiet ke do hoa nâng cao'!$A$8:$AM$28</definedName>
    <definedName name="_xlnm.Print_Titles" localSheetId="0">'Phóng sự truyền hình - D12PT'!$4:$9</definedName>
    <definedName name="_xlnm.Print_Titles" localSheetId="1">'Phóng sự truyền hình E12PT'!$4:$9</definedName>
    <definedName name="_xlnm.Print_Titles" localSheetId="2">'To chuc SX DPT'!$4:$9</definedName>
    <definedName name="_xlnm.Print_Titles" localSheetId="3">'Thiet ke do hoa nâng cao'!$4:$9</definedName>
  </definedNames>
  <calcPr calcId="162913"/>
</workbook>
</file>

<file path=xl/calcChain.xml><?xml version="1.0" encoding="utf-8"?>
<calcChain xmlns="http://schemas.openxmlformats.org/spreadsheetml/2006/main">
  <c r="T28" i="5" l="1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T10" i="5"/>
  <c r="P9" i="5"/>
  <c r="Q23" i="5" s="1"/>
  <c r="S23" i="5" s="1"/>
  <c r="Z8" i="5"/>
  <c r="Y8" i="5"/>
  <c r="T22" i="4"/>
  <c r="T21" i="4"/>
  <c r="T20" i="4"/>
  <c r="T19" i="4"/>
  <c r="T18" i="4"/>
  <c r="T17" i="4"/>
  <c r="T16" i="4"/>
  <c r="T15" i="4"/>
  <c r="T14" i="4"/>
  <c r="T13" i="4"/>
  <c r="T12" i="4"/>
  <c r="T11" i="4"/>
  <c r="T10" i="4"/>
  <c r="P9" i="4"/>
  <c r="Z8" i="4"/>
  <c r="Y8" i="4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AD8" i="3" s="1"/>
  <c r="T10" i="3"/>
  <c r="P9" i="3"/>
  <c r="Q36" i="3" s="1"/>
  <c r="R36" i="3" s="1"/>
  <c r="Z8" i="3"/>
  <c r="Y8" i="3"/>
  <c r="AC8" i="4" l="1"/>
  <c r="Q15" i="5"/>
  <c r="S15" i="5" s="1"/>
  <c r="Q26" i="5"/>
  <c r="Q10" i="5"/>
  <c r="Q18" i="5"/>
  <c r="X18" i="5" s="1"/>
  <c r="Q20" i="5"/>
  <c r="R20" i="5" s="1"/>
  <c r="Q24" i="5"/>
  <c r="R24" i="5" s="1"/>
  <c r="Q14" i="5"/>
  <c r="X14" i="5" s="1"/>
  <c r="X20" i="5"/>
  <c r="Q28" i="5"/>
  <c r="R28" i="5" s="1"/>
  <c r="Q22" i="5"/>
  <c r="Q27" i="5"/>
  <c r="S27" i="5" s="1"/>
  <c r="Q11" i="5"/>
  <c r="S11" i="5" s="1"/>
  <c r="Q16" i="5"/>
  <c r="R16" i="5" s="1"/>
  <c r="Q12" i="5"/>
  <c r="R12" i="5" s="1"/>
  <c r="Q19" i="5"/>
  <c r="S19" i="5" s="1"/>
  <c r="AF8" i="4"/>
  <c r="R14" i="5"/>
  <c r="X15" i="5"/>
  <c r="X12" i="5"/>
  <c r="X28" i="5"/>
  <c r="X16" i="5"/>
  <c r="R22" i="5"/>
  <c r="X23" i="5"/>
  <c r="AC8" i="5"/>
  <c r="R15" i="5"/>
  <c r="S16" i="5"/>
  <c r="S20" i="5"/>
  <c r="R23" i="5"/>
  <c r="S28" i="5"/>
  <c r="AD8" i="5"/>
  <c r="P33" i="5"/>
  <c r="AF8" i="5"/>
  <c r="AB8" i="5"/>
  <c r="P32" i="5"/>
  <c r="Q13" i="5"/>
  <c r="Q17" i="5"/>
  <c r="X17" i="5" s="1"/>
  <c r="Q21" i="5"/>
  <c r="Q25" i="5"/>
  <c r="Q14" i="3"/>
  <c r="R14" i="3" s="1"/>
  <c r="Q16" i="3"/>
  <c r="R16" i="3" s="1"/>
  <c r="Q23" i="3"/>
  <c r="S23" i="3" s="1"/>
  <c r="Q30" i="3"/>
  <c r="R30" i="3" s="1"/>
  <c r="Q32" i="3"/>
  <c r="R32" i="3" s="1"/>
  <c r="Q10" i="3"/>
  <c r="R10" i="3" s="1"/>
  <c r="Q12" i="3"/>
  <c r="R12" i="3" s="1"/>
  <c r="Q19" i="3"/>
  <c r="S19" i="3" s="1"/>
  <c r="Q26" i="3"/>
  <c r="R26" i="3" s="1"/>
  <c r="Q28" i="3"/>
  <c r="R28" i="3" s="1"/>
  <c r="Q35" i="3"/>
  <c r="S35" i="3" s="1"/>
  <c r="AF8" i="3"/>
  <c r="Q15" i="3"/>
  <c r="S15" i="3" s="1"/>
  <c r="Q22" i="3"/>
  <c r="R22" i="3" s="1"/>
  <c r="Q24" i="3"/>
  <c r="R24" i="3" s="1"/>
  <c r="Q31" i="3"/>
  <c r="S31" i="3" s="1"/>
  <c r="Q11" i="3"/>
  <c r="S11" i="3" s="1"/>
  <c r="Q18" i="3"/>
  <c r="R18" i="3" s="1"/>
  <c r="Q20" i="3"/>
  <c r="R20" i="3" s="1"/>
  <c r="Q27" i="3"/>
  <c r="S27" i="3" s="1"/>
  <c r="Q34" i="3"/>
  <c r="R34" i="3" s="1"/>
  <c r="X23" i="3"/>
  <c r="X35" i="3"/>
  <c r="S26" i="3"/>
  <c r="X12" i="3"/>
  <c r="X36" i="3"/>
  <c r="Q12" i="4"/>
  <c r="Q10" i="4"/>
  <c r="Q13" i="4"/>
  <c r="Q14" i="4"/>
  <c r="Q17" i="4"/>
  <c r="Q18" i="4"/>
  <c r="Q21" i="4"/>
  <c r="Q22" i="4"/>
  <c r="Q20" i="4"/>
  <c r="Q19" i="4"/>
  <c r="Q15" i="4"/>
  <c r="X15" i="4" s="1"/>
  <c r="Q11" i="4"/>
  <c r="X11" i="4" s="1"/>
  <c r="Q16" i="4"/>
  <c r="AB8" i="4"/>
  <c r="P27" i="4"/>
  <c r="P26" i="4"/>
  <c r="AD8" i="4"/>
  <c r="X19" i="4"/>
  <c r="S12" i="3"/>
  <c r="S20" i="3"/>
  <c r="R35" i="3"/>
  <c r="S36" i="3"/>
  <c r="AB8" i="3"/>
  <c r="AC8" i="3"/>
  <c r="X30" i="3"/>
  <c r="P41" i="3"/>
  <c r="Q13" i="3"/>
  <c r="Q17" i="3"/>
  <c r="X17" i="3" s="1"/>
  <c r="Q21" i="3"/>
  <c r="X21" i="3" s="1"/>
  <c r="Q25" i="3"/>
  <c r="X25" i="3" s="1"/>
  <c r="Q29" i="3"/>
  <c r="Q33" i="3"/>
  <c r="X33" i="3" s="1"/>
  <c r="P40" i="3"/>
  <c r="T12" i="1"/>
  <c r="T13" i="1"/>
  <c r="T14" i="1"/>
  <c r="T15" i="1"/>
  <c r="T16" i="1"/>
  <c r="T17" i="1"/>
  <c r="T11" i="1"/>
  <c r="T10" i="1"/>
  <c r="X10" i="3" l="1"/>
  <c r="S22" i="3"/>
  <c r="X28" i="3"/>
  <c r="S28" i="3"/>
  <c r="X16" i="3"/>
  <c r="S18" i="3"/>
  <c r="S10" i="3"/>
  <c r="X22" i="3"/>
  <c r="S16" i="3"/>
  <c r="S14" i="5"/>
  <c r="S24" i="5"/>
  <c r="X24" i="5"/>
  <c r="X34" i="3"/>
  <c r="X14" i="3"/>
  <c r="R11" i="3"/>
  <c r="X11" i="3"/>
  <c r="X26" i="3"/>
  <c r="S32" i="3"/>
  <c r="R15" i="3"/>
  <c r="X32" i="3"/>
  <c r="S34" i="3"/>
  <c r="S14" i="3"/>
  <c r="X15" i="3"/>
  <c r="X11" i="5"/>
  <c r="X10" i="5"/>
  <c r="S10" i="5"/>
  <c r="R10" i="5"/>
  <c r="S12" i="5"/>
  <c r="X19" i="5"/>
  <c r="X22" i="5"/>
  <c r="S22" i="5"/>
  <c r="X26" i="5"/>
  <c r="S26" i="5"/>
  <c r="R26" i="5"/>
  <c r="R27" i="5"/>
  <c r="R19" i="5"/>
  <c r="R11" i="5"/>
  <c r="S18" i="5"/>
  <c r="R18" i="5"/>
  <c r="X27" i="5"/>
  <c r="S13" i="5"/>
  <c r="R13" i="5"/>
  <c r="X13" i="5"/>
  <c r="S25" i="5"/>
  <c r="R25" i="5"/>
  <c r="X25" i="5"/>
  <c r="S17" i="5"/>
  <c r="R17" i="5"/>
  <c r="S21" i="5"/>
  <c r="R21" i="5"/>
  <c r="X21" i="5"/>
  <c r="R27" i="3"/>
  <c r="R19" i="3"/>
  <c r="X19" i="3"/>
  <c r="S24" i="3"/>
  <c r="X24" i="3"/>
  <c r="X31" i="3"/>
  <c r="X18" i="3"/>
  <c r="R31" i="3"/>
  <c r="R23" i="3"/>
  <c r="X20" i="3"/>
  <c r="S30" i="3"/>
  <c r="X27" i="3"/>
  <c r="S16" i="4"/>
  <c r="X16" i="4"/>
  <c r="R16" i="4"/>
  <c r="S21" i="4"/>
  <c r="X21" i="4"/>
  <c r="R21" i="4"/>
  <c r="S11" i="4"/>
  <c r="R11" i="4"/>
  <c r="R18" i="4"/>
  <c r="X18" i="4"/>
  <c r="S18" i="4"/>
  <c r="R10" i="4"/>
  <c r="S10" i="4"/>
  <c r="X10" i="4"/>
  <c r="S15" i="4"/>
  <c r="R15" i="4"/>
  <c r="S17" i="4"/>
  <c r="R17" i="4"/>
  <c r="X17" i="4"/>
  <c r="S13" i="4"/>
  <c r="R13" i="4"/>
  <c r="X13" i="4"/>
  <c r="S19" i="4"/>
  <c r="R19" i="4"/>
  <c r="S20" i="4"/>
  <c r="R20" i="4"/>
  <c r="X20" i="4"/>
  <c r="R22" i="4"/>
  <c r="S22" i="4"/>
  <c r="X22" i="4"/>
  <c r="R14" i="4"/>
  <c r="S14" i="4"/>
  <c r="X14" i="4"/>
  <c r="X12" i="4"/>
  <c r="S12" i="4"/>
  <c r="R12" i="4"/>
  <c r="R29" i="3"/>
  <c r="S29" i="3"/>
  <c r="R25" i="3"/>
  <c r="S25" i="3"/>
  <c r="R13" i="3"/>
  <c r="S13" i="3"/>
  <c r="R21" i="3"/>
  <c r="S21" i="3"/>
  <c r="R33" i="3"/>
  <c r="S33" i="3"/>
  <c r="R17" i="3"/>
  <c r="S17" i="3"/>
  <c r="X29" i="3"/>
  <c r="X13" i="3"/>
  <c r="P9" i="1"/>
  <c r="D41" i="3" l="1"/>
  <c r="AJ8" i="5"/>
  <c r="D35" i="5"/>
  <c r="AL8" i="5"/>
  <c r="D33" i="5"/>
  <c r="AH8" i="5"/>
  <c r="AJ8" i="3"/>
  <c r="D43" i="3"/>
  <c r="D29" i="4"/>
  <c r="D27" i="4"/>
  <c r="AL8" i="4"/>
  <c r="AH8" i="4"/>
  <c r="AJ8" i="4"/>
  <c r="AH8" i="3"/>
  <c r="AL8" i="3"/>
  <c r="Q13" i="1"/>
  <c r="Q15" i="1"/>
  <c r="Q17" i="1"/>
  <c r="Q10" i="1"/>
  <c r="Q12" i="1"/>
  <c r="Q14" i="1"/>
  <c r="Q16" i="1"/>
  <c r="Q11" i="1"/>
  <c r="Z8" i="1"/>
  <c r="Y8" i="1"/>
  <c r="D32" i="5" l="1"/>
  <c r="AA8" i="5"/>
  <c r="D26" i="4"/>
  <c r="AA8" i="4"/>
  <c r="D40" i="3"/>
  <c r="AA8" i="3"/>
  <c r="AM8" i="3" s="1"/>
  <c r="S14" i="1"/>
  <c r="X14" i="1"/>
  <c r="R14" i="1"/>
  <c r="X10" i="1"/>
  <c r="R10" i="1"/>
  <c r="S10" i="1"/>
  <c r="S17" i="1"/>
  <c r="R17" i="1"/>
  <c r="X17" i="1"/>
  <c r="S13" i="1"/>
  <c r="R13" i="1"/>
  <c r="X13" i="1"/>
  <c r="X11" i="1"/>
  <c r="R11" i="1"/>
  <c r="S11" i="1"/>
  <c r="S16" i="1"/>
  <c r="X16" i="1"/>
  <c r="R16" i="1"/>
  <c r="S12" i="1"/>
  <c r="X12" i="1"/>
  <c r="R12" i="1"/>
  <c r="S15" i="1"/>
  <c r="R15" i="1"/>
  <c r="X15" i="1"/>
  <c r="AF8" i="1"/>
  <c r="P21" i="1"/>
  <c r="P22" i="1"/>
  <c r="AD8" i="1"/>
  <c r="AB8" i="1"/>
  <c r="AC8" i="1"/>
  <c r="D31" i="5" l="1"/>
  <c r="P31" i="5"/>
  <c r="AG8" i="5"/>
  <c r="AE8" i="5"/>
  <c r="AK8" i="5"/>
  <c r="AI8" i="5"/>
  <c r="AM8" i="5"/>
  <c r="AI8" i="3"/>
  <c r="P25" i="4"/>
  <c r="D25" i="4"/>
  <c r="AG8" i="4"/>
  <c r="AE8" i="4"/>
  <c r="AI8" i="4"/>
  <c r="AK8" i="4"/>
  <c r="AM8" i="4"/>
  <c r="P39" i="3"/>
  <c r="D39" i="3"/>
  <c r="AG8" i="3"/>
  <c r="AE8" i="3"/>
  <c r="AK8" i="3"/>
  <c r="AL8" i="1"/>
  <c r="D21" i="1" s="1"/>
  <c r="D24" i="1"/>
  <c r="D22" i="1"/>
  <c r="AJ8" i="1"/>
  <c r="AH8" i="1"/>
  <c r="AA8" i="1" l="1"/>
  <c r="AK8" i="1" l="1"/>
  <c r="P20" i="1"/>
  <c r="D20" i="1"/>
  <c r="AG8" i="1"/>
  <c r="AM8" i="1"/>
  <c r="AE8" i="1"/>
  <c r="AI8" i="1"/>
</calcChain>
</file>

<file path=xl/sharedStrings.xml><?xml version="1.0" encoding="utf-8"?>
<sst xmlns="http://schemas.openxmlformats.org/spreadsheetml/2006/main" count="694" uniqueCount="248">
  <si>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</si>
  <si>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</si>
  <si>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</si>
  <si>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</si>
  <si>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</si>
  <si>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</si>
  <si>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</si>
  <si>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</si>
  <si>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</si>
  <si>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</si>
  <si>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</si>
  <si>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</si>
  <si>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</si>
  <si>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</si>
  <si>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</si>
  <si>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</si>
  <si>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</si>
  <si>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</si>
  <si>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</si>
  <si>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</si>
  <si>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</si>
  <si>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</si>
  <si>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</si>
  <si>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</si>
  <si>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</si>
  <si>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</si>
  <si>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</si>
  <si>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</si>
  <si>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</si>
  <si>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</si>
  <si>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</si>
  <si>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</si>
  <si>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</si>
  <si>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</si>
  <si>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</si>
  <si>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</si>
  <si>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</si>
  <si>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</si>
  <si>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</si>
  <si>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</si>
  <si>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</si>
  <si>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CÁN BỘ COI THI</t>
  </si>
  <si>
    <t xml:space="preserve">Giờ thi: 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</si>
  <si>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</si>
  <si>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</si>
  <si>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</si>
  <si>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</si>
  <si>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</si>
  <si>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</si>
  <si>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</si>
  <si>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</si>
  <si>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</si>
  <si>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</si>
  <si>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Thi lần 1, kỳ thi các học phần thay thế tốt nghiệp các lớp hệ ĐH K12</t>
  </si>
  <si>
    <t>BẢNG ĐIỂM HỌC PHẦN</t>
  </si>
  <si>
    <t>Phóng sự truyền hình</t>
  </si>
  <si>
    <t>B12DCPT001</t>
  </si>
  <si>
    <t>Đào Ngọc</t>
  </si>
  <si>
    <t>An</t>
  </si>
  <si>
    <t>D12TTDPT</t>
  </si>
  <si>
    <t>B12DCPT108</t>
  </si>
  <si>
    <t>Hà Quốc</t>
  </si>
  <si>
    <t>Anh</t>
  </si>
  <si>
    <t>B12DCPT112</t>
  </si>
  <si>
    <t>Phan Ngọc</t>
  </si>
  <si>
    <t>B12DCPT010</t>
  </si>
  <si>
    <t>Lương Thị Phương</t>
  </si>
  <si>
    <t>Dung</t>
  </si>
  <si>
    <t>B12DCPT121</t>
  </si>
  <si>
    <t>Nguyễn Thu</t>
  </si>
  <si>
    <t>Hà</t>
  </si>
  <si>
    <t>B12DCPT017</t>
  </si>
  <si>
    <t>Nguyễn Hoàng</t>
  </si>
  <si>
    <t>Hảo</t>
  </si>
  <si>
    <t>B12DCPT061</t>
  </si>
  <si>
    <t>Nguyễn Thị Thu</t>
  </si>
  <si>
    <t>Hiền</t>
  </si>
  <si>
    <t>B12DCPT131</t>
  </si>
  <si>
    <t>Bùi Thị Kim</t>
  </si>
  <si>
    <t>Hoa</t>
  </si>
  <si>
    <t>B12DCPT064</t>
  </si>
  <si>
    <t>Hồng</t>
  </si>
  <si>
    <t>B12DCPT032</t>
  </si>
  <si>
    <t>Nguyễn Thị</t>
  </si>
  <si>
    <t>Liên</t>
  </si>
  <si>
    <t>B12DCPT144</t>
  </si>
  <si>
    <t>Nguyễn Lê Nhật</t>
  </si>
  <si>
    <t>Linh</t>
  </si>
  <si>
    <t>B12DCPT068</t>
  </si>
  <si>
    <t>Phạm Thị</t>
  </si>
  <si>
    <t>Loan</t>
  </si>
  <si>
    <t>B12DCPT168</t>
  </si>
  <si>
    <t>Vũ Hoàng</t>
  </si>
  <si>
    <t>Long</t>
  </si>
  <si>
    <t>B12DCPT072</t>
  </si>
  <si>
    <t>Vũ Thị</t>
  </si>
  <si>
    <t>Mai</t>
  </si>
  <si>
    <t>B12DCPT035</t>
  </si>
  <si>
    <t>Tạ Thị</t>
  </si>
  <si>
    <t>Oanh</t>
  </si>
  <si>
    <t>B12DCPT079</t>
  </si>
  <si>
    <t>Nguyễn Thế</t>
  </si>
  <si>
    <t>Phúc</t>
  </si>
  <si>
    <t>B12DCPT159</t>
  </si>
  <si>
    <t>Nguyễn Văn</t>
  </si>
  <si>
    <t>Quang</t>
  </si>
  <si>
    <t>B12DCPT082</t>
  </si>
  <si>
    <t>Phí Đình</t>
  </si>
  <si>
    <t>Quyết</t>
  </si>
  <si>
    <t>B12DCPT041</t>
  </si>
  <si>
    <t>Đặng Thị</t>
  </si>
  <si>
    <t>Thảo</t>
  </si>
  <si>
    <t>B12DCPT042</t>
  </si>
  <si>
    <t>Nguyễn Hương</t>
  </si>
  <si>
    <t>B12DCPT090</t>
  </si>
  <si>
    <t>Phạm Phương</t>
  </si>
  <si>
    <t>B12DCPT086</t>
  </si>
  <si>
    <t>Thắm</t>
  </si>
  <si>
    <t>B12DCPT097</t>
  </si>
  <si>
    <t>Nguyễn Thanh</t>
  </si>
  <si>
    <t>Toàn</t>
  </si>
  <si>
    <t>B12DCPT100</t>
  </si>
  <si>
    <t>Nguyễn Thị Linh</t>
  </si>
  <si>
    <t>Trang</t>
  </si>
  <si>
    <t>B12DCPT047</t>
  </si>
  <si>
    <t>Trần Thiên</t>
  </si>
  <si>
    <t>B12DCPT102</t>
  </si>
  <si>
    <t>Nguyễn Thị Mai</t>
  </si>
  <si>
    <t>Uyên</t>
  </si>
  <si>
    <t>B12DCPT163</t>
  </si>
  <si>
    <t>Lê Thị Tường</t>
  </si>
  <si>
    <t>Vi</t>
  </si>
  <si>
    <t>B12DEPT017</t>
  </si>
  <si>
    <t>Vũ Văn</t>
  </si>
  <si>
    <t>130794</t>
  </si>
  <si>
    <t>E12TTDPT</t>
  </si>
  <si>
    <t>B12DEPT010</t>
  </si>
  <si>
    <t>Nguyễn Minh</t>
  </si>
  <si>
    <t>Hải</t>
  </si>
  <si>
    <t>231194</t>
  </si>
  <si>
    <t>B12DEPT011</t>
  </si>
  <si>
    <t>Nguyễn Viết</t>
  </si>
  <si>
    <t>010294</t>
  </si>
  <si>
    <t>B12DEPT012</t>
  </si>
  <si>
    <t>Đỗ Tuấn</t>
  </si>
  <si>
    <t>Hiệp</t>
  </si>
  <si>
    <t>010293</t>
  </si>
  <si>
    <t>B12DEPT014</t>
  </si>
  <si>
    <t>Nguyễn Giang</t>
  </si>
  <si>
    <t>Huy</t>
  </si>
  <si>
    <t>060194</t>
  </si>
  <si>
    <t>B12DEPT020</t>
  </si>
  <si>
    <t>Phạm Đức</t>
  </si>
  <si>
    <t>Mạnh</t>
  </si>
  <si>
    <t>050194</t>
  </si>
  <si>
    <t>B12DEPT024</t>
  </si>
  <si>
    <t>Phượng</t>
  </si>
  <si>
    <t>270193</t>
  </si>
  <si>
    <t>B12DEPT027</t>
  </si>
  <si>
    <t>Hoàng Hoài</t>
  </si>
  <si>
    <t>Thu</t>
  </si>
  <si>
    <t>021093</t>
  </si>
  <si>
    <t>B12DCPT003</t>
  </si>
  <si>
    <t>Lê Quang</t>
  </si>
  <si>
    <t>D12TKDPT</t>
  </si>
  <si>
    <t>B12DCPT006</t>
  </si>
  <si>
    <t>Vũ Trần Đức</t>
  </si>
  <si>
    <t>Bình</t>
  </si>
  <si>
    <t>B12DCPT057</t>
  </si>
  <si>
    <t>Phùng Văn</t>
  </si>
  <si>
    <t>Cường</t>
  </si>
  <si>
    <t>B12DCPT059</t>
  </si>
  <si>
    <t>Nguyễn Trần Châu</t>
  </si>
  <si>
    <t>Giang</t>
  </si>
  <si>
    <t>B12DCPT133</t>
  </si>
  <si>
    <t>Tạ Đăng</t>
  </si>
  <si>
    <t>Hoàng</t>
  </si>
  <si>
    <t>B12DCPT135</t>
  </si>
  <si>
    <t>B12DCPT027</t>
  </si>
  <si>
    <t>Phạm Thế</t>
  </si>
  <si>
    <t>Hùng</t>
  </si>
  <si>
    <t>B12DCPT139</t>
  </si>
  <si>
    <t>Đào Minh</t>
  </si>
  <si>
    <t>Hường</t>
  </si>
  <si>
    <t>B12DCPT142</t>
  </si>
  <si>
    <t>Lê Ngô Mỹ</t>
  </si>
  <si>
    <t>B12DCPT143</t>
  </si>
  <si>
    <t>Ngô Thùy</t>
  </si>
  <si>
    <t>B12DCPT147</t>
  </si>
  <si>
    <t>B12DCPT151</t>
  </si>
  <si>
    <t>Nga</t>
  </si>
  <si>
    <t>B12DCPT154</t>
  </si>
  <si>
    <t>Trần Thị Bích</t>
  </si>
  <si>
    <t>Ngọc</t>
  </si>
  <si>
    <t>B12DCPT088</t>
  </si>
  <si>
    <t>Đàm Thị Phương</t>
  </si>
  <si>
    <t>B12DCPT043</t>
  </si>
  <si>
    <t>B12DCPT044</t>
  </si>
  <si>
    <t>Hoàng Văn</t>
  </si>
  <si>
    <t>Thuận</t>
  </si>
  <si>
    <t>B12DCPT094</t>
  </si>
  <si>
    <t>Thúy</t>
  </si>
  <si>
    <t>B12DCPT099</t>
  </si>
  <si>
    <t>Hoàng Thu</t>
  </si>
  <si>
    <t>B12DCPT101</t>
  </si>
  <si>
    <t>Tạ Thu</t>
  </si>
  <si>
    <t>B12DCPT002</t>
  </si>
  <si>
    <t>Đinh Duy</t>
  </si>
  <si>
    <t>D12PTDPT</t>
  </si>
  <si>
    <t>B12DCPT014</t>
  </si>
  <si>
    <t>Đặng Quang</t>
  </si>
  <si>
    <t>Duy</t>
  </si>
  <si>
    <t>B12DCPT120</t>
  </si>
  <si>
    <t>Đức</t>
  </si>
  <si>
    <t>B12DCPT125</t>
  </si>
  <si>
    <t>Lê Thị Thu</t>
  </si>
  <si>
    <t>Hằng</t>
  </si>
  <si>
    <t>B12DCPT020</t>
  </si>
  <si>
    <t>Nguyễn Trung</t>
  </si>
  <si>
    <t>Hiếu</t>
  </si>
  <si>
    <t>B12DCPT023</t>
  </si>
  <si>
    <t>Nguyễn Đức</t>
  </si>
  <si>
    <t>Hoàn</t>
  </si>
  <si>
    <t>B12DCPT134</t>
  </si>
  <si>
    <t>Lê Thị</t>
  </si>
  <si>
    <t>B12DCPT030</t>
  </si>
  <si>
    <t>Quách Thị Thanh</t>
  </si>
  <si>
    <t>Huyền</t>
  </si>
  <si>
    <t>B12DCPT071</t>
  </si>
  <si>
    <t>Hoàng Thị</t>
  </si>
  <si>
    <t>B12DCPT034</t>
  </si>
  <si>
    <t>Kiều Xuân</t>
  </si>
  <si>
    <t>Ninh</t>
  </si>
  <si>
    <t>B12DCPT081</t>
  </si>
  <si>
    <t>Hoàng Minh</t>
  </si>
  <si>
    <t>B12DCPT037</t>
  </si>
  <si>
    <t>Quân</t>
  </si>
  <si>
    <t>B12DCPT048</t>
  </si>
  <si>
    <t>Nguyễn Xuân</t>
  </si>
  <si>
    <t>Trường</t>
  </si>
  <si>
    <t>Hà Nội, ngày 28 tháng 11 năm 2016</t>
  </si>
  <si>
    <t>Nguyễn Cảnh Châu</t>
  </si>
  <si>
    <t>Ngô Hồng Quân</t>
  </si>
  <si>
    <t>Ngày thi: 21.11.2016</t>
  </si>
  <si>
    <t>Thiết kế đồ họa nâng cao</t>
  </si>
  <si>
    <t>Nhóm: D12PT</t>
  </si>
  <si>
    <t>Nhóm: E12PT</t>
  </si>
  <si>
    <t>Thiết kế &amp; tổ chức sản xuất sản phẩm đa phương tiện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</si>
</sst>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_);[Red]\(0.0\)"/>
    <numFmt numFmtId="165" formatCode="#,##0.0"/>
    <numFmt numFmtId="166" formatCode="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22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NumberFormat="1" applyFont="1" applyBorder="1" applyAlignment="1" applyProtection="1">
      <alignment horizontal="center" vertical="center"/>
      <protection locked="0"/>
    </xf>
    <xf numFmtId="166" fontId="3" fillId="0" borderId="14" xfId="4" quotePrefix="1" applyNumberFormat="1" applyFont="1" applyBorder="1" applyAlignment="1" applyProtection="1">
      <alignment horizontal="center" vertical="center"/>
      <protection locked="0"/>
    </xf>
    <xf numFmtId="166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166" fontId="3" fillId="0" borderId="17" xfId="4" applyNumberFormat="1" applyFont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4"/>
  <sheetViews>
    <sheetView workbookViewId="0">
      <pane ySplit="3" topLeftCell="A31" activePane="bottomLeft" state="frozen"/>
      <selection activeCell="Q17" sqref="Q17"/>
      <selection pane="bottomLeft" activeCell="A10" sqref="A10:XFD36"/>
    </sheetView>
  </sheetViews>
  <sheetFormatPr defaultColWidth="9" defaultRowHeight="15.75"/>
  <cols>
    <col min="1" max="1" width="0.6640625" style="1" customWidth="1"/>
    <col min="2" max="2" width="4" style="1" customWidth="1"/>
    <col min="3" max="3" width="10.6640625" style="1" customWidth="1"/>
    <col min="4" max="4" width="13.33203125" style="1" customWidth="1"/>
    <col min="5" max="5" width="7.21875" style="1" customWidth="1"/>
    <col min="6" max="6" width="9.33203125" style="1" hidden="1" customWidth="1"/>
    <col min="7" max="7" width="9.77734375" style="1" customWidth="1"/>
    <col min="8" max="11" width="4.33203125" style="1" customWidth="1"/>
    <col min="12" max="12" width="3.21875" style="1" hidden="1" customWidth="1"/>
    <col min="13" max="13" width="3.44140625" style="1" hidden="1" customWidth="1"/>
    <col min="14" max="14" width="9" style="1" hidden="1" customWidth="1"/>
    <col min="15" max="15" width="9.109375" style="1" hidden="1" customWidth="1"/>
    <col min="16" max="16" width="4.21875" style="1" customWidth="1"/>
    <col min="17" max="17" width="6.44140625" style="1" customWidth="1"/>
    <col min="18" max="18" width="6.44140625" style="1" hidden="1" customWidth="1"/>
    <col min="19" max="19" width="11.88671875" style="1" hidden="1" customWidth="1"/>
    <col min="20" max="20" width="13.6640625" style="1" customWidth="1"/>
    <col min="21" max="21" width="5.77734375" style="1" hidden="1" customWidth="1"/>
    <col min="22" max="22" width="6.44140625" style="1" customWidth="1"/>
    <col min="23" max="23" width="6.44140625" style="2" customWidth="1"/>
    <col min="24" max="24" width="9" style="68"/>
    <col min="25" max="25" width="9.109375" style="68" bestFit="1" customWidth="1"/>
    <col min="26" max="26" width="9" style="68"/>
    <col min="27" max="27" width="10.33203125" style="68" bestFit="1" customWidth="1"/>
    <col min="28" max="28" width="9.109375" style="68" bestFit="1" customWidth="1"/>
    <col min="29" max="39" width="9" style="68"/>
    <col min="40" max="16384" width="9" style="1"/>
  </cols>
  <sheetData>
    <row r="1" spans="2:39" ht="27.75" customHeight="1">
      <c r="B1" s="216" t="s">
        <v>0</v>
      </c>
      <c r="C1" s="216"/>
      <c r="D1" s="216"/>
      <c r="E1" s="216"/>
      <c r="F1" s="216"/>
      <c r="G1" s="216"/>
      <c r="H1" s="217" t="s">
        <v>54</v>
      </c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3"/>
    </row>
    <row r="2" spans="2:39" ht="34.5" customHeight="1">
      <c r="B2" s="218" t="s">
        <v>1</v>
      </c>
      <c r="C2" s="218"/>
      <c r="D2" s="218"/>
      <c r="E2" s="218"/>
      <c r="F2" s="218"/>
      <c r="G2" s="218"/>
      <c r="H2" s="223" t="s">
        <v>53</v>
      </c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219" t="s">
        <v>2</v>
      </c>
      <c r="C4" s="219"/>
      <c r="D4" s="220" t="s">
        <v>55</v>
      </c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1" t="s">
        <v>245</v>
      </c>
      <c r="Q4" s="221"/>
      <c r="R4" s="221"/>
      <c r="S4" s="221"/>
      <c r="T4" s="221"/>
      <c r="U4" s="221"/>
      <c r="X4" s="69"/>
      <c r="Y4" s="207" t="s">
        <v>49</v>
      </c>
      <c r="Z4" s="207" t="s">
        <v>8</v>
      </c>
      <c r="AA4" s="207" t="s">
        <v>48</v>
      </c>
      <c r="AB4" s="207" t="s">
        <v>47</v>
      </c>
      <c r="AC4" s="207"/>
      <c r="AD4" s="207"/>
      <c r="AE4" s="207"/>
      <c r="AF4" s="207" t="s">
        <v>46</v>
      </c>
      <c r="AG4" s="207"/>
      <c r="AH4" s="207" t="s">
        <v>44</v>
      </c>
      <c r="AI4" s="207"/>
      <c r="AJ4" s="207" t="s">
        <v>45</v>
      </c>
      <c r="AK4" s="207"/>
      <c r="AL4" s="207" t="s">
        <v>43</v>
      </c>
      <c r="AM4" s="207"/>
    </row>
    <row r="5" spans="2:39" ht="17.25" customHeight="1">
      <c r="B5" s="208" t="s">
        <v>3</v>
      </c>
      <c r="C5" s="208"/>
      <c r="D5" s="9"/>
      <c r="G5" s="209" t="s">
        <v>243</v>
      </c>
      <c r="H5" s="209"/>
      <c r="I5" s="209"/>
      <c r="J5" s="209"/>
      <c r="K5" s="209"/>
      <c r="L5" s="209"/>
      <c r="M5" s="209"/>
      <c r="N5" s="209"/>
      <c r="O5" s="209"/>
      <c r="P5" s="209" t="s">
        <v>42</v>
      </c>
      <c r="Q5" s="209"/>
      <c r="R5" s="209"/>
      <c r="S5" s="209"/>
      <c r="T5" s="209"/>
      <c r="U5" s="209"/>
      <c r="X5" s="69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</row>
    <row r="7" spans="2:39" ht="44.25" customHeight="1">
      <c r="B7" s="197" t="s">
        <v>4</v>
      </c>
      <c r="C7" s="210" t="s">
        <v>5</v>
      </c>
      <c r="D7" s="212" t="s">
        <v>6</v>
      </c>
      <c r="E7" s="213"/>
      <c r="F7" s="197" t="s">
        <v>7</v>
      </c>
      <c r="G7" s="197" t="s">
        <v>8</v>
      </c>
      <c r="H7" s="206" t="s">
        <v>9</v>
      </c>
      <c r="I7" s="206" t="s">
        <v>10</v>
      </c>
      <c r="J7" s="206" t="s">
        <v>11</v>
      </c>
      <c r="K7" s="206" t="s">
        <v>12</v>
      </c>
      <c r="L7" s="204" t="s">
        <v>13</v>
      </c>
      <c r="M7" s="204" t="s">
        <v>14</v>
      </c>
      <c r="N7" s="204" t="s">
        <v>15</v>
      </c>
      <c r="O7" s="205" t="s">
        <v>16</v>
      </c>
      <c r="P7" s="204" t="s">
        <v>17</v>
      </c>
      <c r="Q7" s="197" t="s">
        <v>18</v>
      </c>
      <c r="R7" s="204" t="s">
        <v>19</v>
      </c>
      <c r="S7" s="197" t="s">
        <v>20</v>
      </c>
      <c r="T7" s="197" t="s">
        <v>21</v>
      </c>
      <c r="U7" s="197" t="s">
        <v>22</v>
      </c>
      <c r="X7" s="69"/>
      <c r="Y7" s="207"/>
      <c r="Z7" s="207"/>
      <c r="AA7" s="207"/>
      <c r="AB7" s="72" t="s">
        <v>23</v>
      </c>
      <c r="AC7" s="72" t="s">
        <v>24</v>
      </c>
      <c r="AD7" s="72" t="s">
        <v>25</v>
      </c>
      <c r="AE7" s="72" t="s">
        <v>26</v>
      </c>
      <c r="AF7" s="72" t="s">
        <v>27</v>
      </c>
      <c r="AG7" s="72" t="s">
        <v>26</v>
      </c>
      <c r="AH7" s="72" t="s">
        <v>27</v>
      </c>
      <c r="AI7" s="72" t="s">
        <v>26</v>
      </c>
      <c r="AJ7" s="72" t="s">
        <v>27</v>
      </c>
      <c r="AK7" s="72" t="s">
        <v>26</v>
      </c>
      <c r="AL7" s="72" t="s">
        <v>27</v>
      </c>
      <c r="AM7" s="73" t="s">
        <v>26</v>
      </c>
    </row>
    <row r="8" spans="2:39" ht="44.25" customHeight="1">
      <c r="B8" s="199"/>
      <c r="C8" s="211"/>
      <c r="D8" s="214"/>
      <c r="E8" s="215"/>
      <c r="F8" s="199"/>
      <c r="G8" s="199"/>
      <c r="H8" s="206"/>
      <c r="I8" s="206"/>
      <c r="J8" s="206"/>
      <c r="K8" s="206"/>
      <c r="L8" s="204"/>
      <c r="M8" s="204"/>
      <c r="N8" s="204"/>
      <c r="O8" s="205"/>
      <c r="P8" s="204"/>
      <c r="Q8" s="198"/>
      <c r="R8" s="204"/>
      <c r="S8" s="199"/>
      <c r="T8" s="198"/>
      <c r="U8" s="198"/>
      <c r="W8" s="12"/>
      <c r="X8" s="69"/>
      <c r="Y8" s="74" t="str">
        <f>+D4</f>
        <v>Phóng sự truyền hình</v>
      </c>
      <c r="Z8" s="75" t="str">
        <f>+P4</f>
        <v>Nhóm: D12PT</v>
      </c>
      <c r="AA8" s="76">
        <f>+$AJ$8+$AL$8+$AH$8</f>
        <v>27</v>
      </c>
      <c r="AB8" s="70">
        <f>COUNTIF($T$9:$T$82,"Khiển trách")</f>
        <v>0</v>
      </c>
      <c r="AC8" s="70">
        <f>COUNTIF($T$9:$T$82,"Cảnh cáo")</f>
        <v>0</v>
      </c>
      <c r="AD8" s="70">
        <f>COUNTIF($T$9:$T$82,"Đình chỉ thi")</f>
        <v>0</v>
      </c>
      <c r="AE8" s="77">
        <f>+($AB$8+$AC$8+$AD$8)/$AA$8*100%</f>
        <v>0</v>
      </c>
      <c r="AF8" s="70">
        <f>SUM(COUNTIF($T$9:$T$80,"Vắng"),COUNTIF($T$9:$T$80,"Vắng có phép"))</f>
        <v>0</v>
      </c>
      <c r="AG8" s="78">
        <f>+$AF$8/$AA$8</f>
        <v>0</v>
      </c>
      <c r="AH8" s="79">
        <f>COUNTIF($X$9:$X$80,"Thi lại")</f>
        <v>0</v>
      </c>
      <c r="AI8" s="78">
        <f>+$AH$8/$AA$8</f>
        <v>0</v>
      </c>
      <c r="AJ8" s="79">
        <f>COUNTIF($X$9:$X$81,"Học lại")</f>
        <v>0</v>
      </c>
      <c r="AK8" s="78">
        <f>+$AJ$8/$AA$8</f>
        <v>0</v>
      </c>
      <c r="AL8" s="70">
        <f>COUNTIF($X$10:$X$81,"Đạt")</f>
        <v>27</v>
      </c>
      <c r="AM8" s="77">
        <f>+$AL$8/$AA$8</f>
        <v>1</v>
      </c>
    </row>
    <row r="9" spans="2:39" ht="14.25" customHeight="1">
      <c r="B9" s="200" t="s">
        <v>28</v>
      </c>
      <c r="C9" s="201"/>
      <c r="D9" s="201"/>
      <c r="E9" s="201"/>
      <c r="F9" s="201"/>
      <c r="G9" s="202"/>
      <c r="H9" s="13">
        <v>10</v>
      </c>
      <c r="I9" s="13">
        <v>30</v>
      </c>
      <c r="J9" s="14"/>
      <c r="K9" s="13"/>
      <c r="L9" s="15"/>
      <c r="M9" s="16"/>
      <c r="N9" s="16"/>
      <c r="O9" s="17"/>
      <c r="P9" s="66">
        <f>100-(H9+I9+J9+K9)</f>
        <v>60</v>
      </c>
      <c r="Q9" s="199"/>
      <c r="R9" s="18"/>
      <c r="S9" s="18"/>
      <c r="T9" s="199"/>
      <c r="U9" s="199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27" customHeight="1">
      <c r="B10" s="19">
        <v>1</v>
      </c>
      <c r="C10" s="20" t="s">
        <v>56</v>
      </c>
      <c r="D10" s="21" t="s">
        <v>57</v>
      </c>
      <c r="E10" s="22" t="s">
        <v>58</v>
      </c>
      <c r="F10" s="23">
        <v>34622</v>
      </c>
      <c r="G10" s="20" t="s">
        <v>59</v>
      </c>
      <c r="H10" s="24">
        <v>10</v>
      </c>
      <c r="I10" s="24">
        <v>7.5</v>
      </c>
      <c r="J10" s="24" t="s">
        <v>29</v>
      </c>
      <c r="K10" s="24" t="s">
        <v>29</v>
      </c>
      <c r="L10" s="25"/>
      <c r="M10" s="25"/>
      <c r="N10" s="25"/>
      <c r="O10" s="87"/>
      <c r="P10" s="26">
        <v>7.5</v>
      </c>
      <c r="Q10" s="27">
        <f>ROUND(SUMPRODUCT(H10:P10,$H$9:$P$9)/100,1)</f>
        <v>7.8</v>
      </c>
      <c r="R10" s="28" t="str">
        <f t="shared" ref="R10:R36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8" t="str">
        <f t="shared" ref="S10:S36" si="1">IF($Q10&lt;4,"Kém",IF(AND($Q10&gt;=4,$Q10&lt;=5.4),"Trung bình yếu",IF(AND($Q10&gt;=5.5,$Q10&lt;=6.9),"Trung bình",IF(AND($Q10&gt;=7,$Q10&lt;=8.4),"Khá",IF(AND($Q10&gt;=8.5,$Q10&lt;=10),"Giỏi","")))))</f>
        <v>Khá</v>
      </c>
      <c r="T10" s="92" t="str">
        <f>+IF(OR($H10=0,$I10=0,$J10=0,$K10=0),"Không đủ ĐKDT","")</f>
        <v/>
      </c>
      <c r="U10" s="29"/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27" customHeight="1">
      <c r="B11" s="31">
        <v>2</v>
      </c>
      <c r="C11" s="32" t="s">
        <v>60</v>
      </c>
      <c r="D11" s="33" t="s">
        <v>61</v>
      </c>
      <c r="E11" s="34" t="s">
        <v>62</v>
      </c>
      <c r="F11" s="35">
        <v>34574</v>
      </c>
      <c r="G11" s="32" t="s">
        <v>59</v>
      </c>
      <c r="H11" s="36">
        <v>9</v>
      </c>
      <c r="I11" s="36">
        <v>7</v>
      </c>
      <c r="J11" s="36" t="s">
        <v>29</v>
      </c>
      <c r="K11" s="36" t="s">
        <v>29</v>
      </c>
      <c r="L11" s="37"/>
      <c r="M11" s="37"/>
      <c r="N11" s="37"/>
      <c r="O11" s="88"/>
      <c r="P11" s="38">
        <v>7</v>
      </c>
      <c r="Q11" s="39">
        <f>ROUND(SUMPRODUCT(H11:P11,$H$9:$P$9)/100,1)</f>
        <v>7.2</v>
      </c>
      <c r="R11" s="40" t="str">
        <f t="shared" si="0"/>
        <v>B</v>
      </c>
      <c r="S11" s="41" t="str">
        <f t="shared" si="1"/>
        <v>Khá</v>
      </c>
      <c r="T11" s="42" t="str">
        <f>+IF(OR($H11=0,$I11=0,$J11=0,$K11=0),"Không đủ ĐKDT","")</f>
        <v/>
      </c>
      <c r="U11" s="43"/>
      <c r="V11" s="3"/>
      <c r="W11" s="30"/>
      <c r="X11" s="81" t="str">
        <f t="shared" ref="X11:X3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27" customHeight="1">
      <c r="B12" s="31">
        <v>3</v>
      </c>
      <c r="C12" s="32" t="s">
        <v>63</v>
      </c>
      <c r="D12" s="33" t="s">
        <v>64</v>
      </c>
      <c r="E12" s="34" t="s">
        <v>62</v>
      </c>
      <c r="F12" s="35">
        <v>34345</v>
      </c>
      <c r="G12" s="32" t="s">
        <v>59</v>
      </c>
      <c r="H12" s="36">
        <v>9</v>
      </c>
      <c r="I12" s="36">
        <v>7.5</v>
      </c>
      <c r="J12" s="36" t="s">
        <v>29</v>
      </c>
      <c r="K12" s="36" t="s">
        <v>29</v>
      </c>
      <c r="L12" s="44"/>
      <c r="M12" s="44"/>
      <c r="N12" s="44"/>
      <c r="O12" s="88"/>
      <c r="P12" s="38">
        <v>7.5</v>
      </c>
      <c r="Q12" s="39">
        <f t="shared" ref="Q12:Q36" si="3">ROUND(SUMPRODUCT(H12:P12,$H$9:$P$9)/100,1)</f>
        <v>7.7</v>
      </c>
      <c r="R12" s="40" t="str">
        <f t="shared" si="0"/>
        <v>B</v>
      </c>
      <c r="S12" s="41" t="str">
        <f t="shared" si="1"/>
        <v>Khá</v>
      </c>
      <c r="T12" s="42" t="str">
        <f t="shared" ref="T12:T36" si="4">+IF(OR($H12=0,$I12=0,$J12=0,$K12=0),"Không đủ ĐKDT","")</f>
        <v/>
      </c>
      <c r="U12" s="43"/>
      <c r="V12" s="3"/>
      <c r="W12" s="30"/>
      <c r="X12" s="81" t="str">
        <f t="shared" si="2"/>
        <v>Đạt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27" customHeight="1">
      <c r="B13" s="31">
        <v>4</v>
      </c>
      <c r="C13" s="32" t="s">
        <v>65</v>
      </c>
      <c r="D13" s="33" t="s">
        <v>66</v>
      </c>
      <c r="E13" s="34" t="s">
        <v>67</v>
      </c>
      <c r="F13" s="35">
        <v>34696</v>
      </c>
      <c r="G13" s="32" t="s">
        <v>59</v>
      </c>
      <c r="H13" s="36">
        <v>9</v>
      </c>
      <c r="I13" s="36">
        <v>7.5</v>
      </c>
      <c r="J13" s="36" t="s">
        <v>29</v>
      </c>
      <c r="K13" s="36" t="s">
        <v>29</v>
      </c>
      <c r="L13" s="44"/>
      <c r="M13" s="44"/>
      <c r="N13" s="44"/>
      <c r="O13" s="88"/>
      <c r="P13" s="38">
        <v>7</v>
      </c>
      <c r="Q13" s="39">
        <f t="shared" si="3"/>
        <v>7.4</v>
      </c>
      <c r="R13" s="40" t="str">
        <f t="shared" si="0"/>
        <v>B</v>
      </c>
      <c r="S13" s="41" t="str">
        <f t="shared" si="1"/>
        <v>Khá</v>
      </c>
      <c r="T13" s="42" t="str">
        <f t="shared" si="4"/>
        <v/>
      </c>
      <c r="U13" s="43"/>
      <c r="V13" s="3"/>
      <c r="W13" s="30"/>
      <c r="X13" s="81" t="str">
        <f t="shared" si="2"/>
        <v>Đạt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27" customHeight="1">
      <c r="B14" s="31">
        <v>5</v>
      </c>
      <c r="C14" s="32" t="s">
        <v>68</v>
      </c>
      <c r="D14" s="33" t="s">
        <v>69</v>
      </c>
      <c r="E14" s="34" t="s">
        <v>70</v>
      </c>
      <c r="F14" s="35">
        <v>34437</v>
      </c>
      <c r="G14" s="32" t="s">
        <v>59</v>
      </c>
      <c r="H14" s="36">
        <v>9</v>
      </c>
      <c r="I14" s="36">
        <v>7</v>
      </c>
      <c r="J14" s="36" t="s">
        <v>29</v>
      </c>
      <c r="K14" s="36" t="s">
        <v>29</v>
      </c>
      <c r="L14" s="44"/>
      <c r="M14" s="44"/>
      <c r="N14" s="44"/>
      <c r="O14" s="88"/>
      <c r="P14" s="38">
        <v>7</v>
      </c>
      <c r="Q14" s="39">
        <f t="shared" si="3"/>
        <v>7.2</v>
      </c>
      <c r="R14" s="40" t="str">
        <f t="shared" si="0"/>
        <v>B</v>
      </c>
      <c r="S14" s="41" t="str">
        <f t="shared" si="1"/>
        <v>Khá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27" customHeight="1">
      <c r="B15" s="31">
        <v>6</v>
      </c>
      <c r="C15" s="32" t="s">
        <v>71</v>
      </c>
      <c r="D15" s="33" t="s">
        <v>72</v>
      </c>
      <c r="E15" s="34" t="s">
        <v>73</v>
      </c>
      <c r="F15" s="35">
        <v>34677</v>
      </c>
      <c r="G15" s="32" t="s">
        <v>59</v>
      </c>
      <c r="H15" s="36">
        <v>9</v>
      </c>
      <c r="I15" s="36">
        <v>7.5</v>
      </c>
      <c r="J15" s="36" t="s">
        <v>29</v>
      </c>
      <c r="K15" s="36" t="s">
        <v>29</v>
      </c>
      <c r="L15" s="44"/>
      <c r="M15" s="44"/>
      <c r="N15" s="44"/>
      <c r="O15" s="88"/>
      <c r="P15" s="38">
        <v>7.5</v>
      </c>
      <c r="Q15" s="39">
        <f t="shared" si="3"/>
        <v>7.7</v>
      </c>
      <c r="R15" s="40" t="str">
        <f t="shared" si="0"/>
        <v>B</v>
      </c>
      <c r="S15" s="41" t="str">
        <f t="shared" si="1"/>
        <v>Khá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27" customHeight="1">
      <c r="B16" s="31">
        <v>7</v>
      </c>
      <c r="C16" s="32" t="s">
        <v>74</v>
      </c>
      <c r="D16" s="33" t="s">
        <v>75</v>
      </c>
      <c r="E16" s="34" t="s">
        <v>76</v>
      </c>
      <c r="F16" s="35">
        <v>34606</v>
      </c>
      <c r="G16" s="32" t="s">
        <v>59</v>
      </c>
      <c r="H16" s="36">
        <v>9</v>
      </c>
      <c r="I16" s="36">
        <v>7.5</v>
      </c>
      <c r="J16" s="36" t="s">
        <v>29</v>
      </c>
      <c r="K16" s="36" t="s">
        <v>29</v>
      </c>
      <c r="L16" s="44"/>
      <c r="M16" s="44"/>
      <c r="N16" s="44"/>
      <c r="O16" s="88"/>
      <c r="P16" s="38">
        <v>7.5</v>
      </c>
      <c r="Q16" s="39">
        <f t="shared" si="3"/>
        <v>7.7</v>
      </c>
      <c r="R16" s="40" t="str">
        <f t="shared" si="0"/>
        <v>B</v>
      </c>
      <c r="S16" s="41" t="str">
        <f t="shared" si="1"/>
        <v>Khá</v>
      </c>
      <c r="T16" s="42" t="str">
        <f t="shared" si="4"/>
        <v/>
      </c>
      <c r="U16" s="43"/>
      <c r="V16" s="3"/>
      <c r="W16" s="30"/>
      <c r="X16" s="81" t="str">
        <f t="shared" si="2"/>
        <v>Đạt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27" customHeight="1">
      <c r="B17" s="31">
        <v>8</v>
      </c>
      <c r="C17" s="32" t="s">
        <v>77</v>
      </c>
      <c r="D17" s="33" t="s">
        <v>78</v>
      </c>
      <c r="E17" s="34" t="s">
        <v>79</v>
      </c>
      <c r="F17" s="35">
        <v>34384</v>
      </c>
      <c r="G17" s="32" t="s">
        <v>59</v>
      </c>
      <c r="H17" s="36">
        <v>9</v>
      </c>
      <c r="I17" s="36">
        <v>7.5</v>
      </c>
      <c r="J17" s="36" t="s">
        <v>29</v>
      </c>
      <c r="K17" s="36" t="s">
        <v>29</v>
      </c>
      <c r="L17" s="44"/>
      <c r="M17" s="44"/>
      <c r="N17" s="44"/>
      <c r="O17" s="88"/>
      <c r="P17" s="38">
        <v>7.5</v>
      </c>
      <c r="Q17" s="39">
        <f t="shared" si="3"/>
        <v>7.7</v>
      </c>
      <c r="R17" s="40" t="str">
        <f t="shared" si="0"/>
        <v>B</v>
      </c>
      <c r="S17" s="41" t="str">
        <f t="shared" si="1"/>
        <v>Khá</v>
      </c>
      <c r="T17" s="42" t="str">
        <f t="shared" si="4"/>
        <v/>
      </c>
      <c r="U17" s="43"/>
      <c r="V17" s="3"/>
      <c r="W17" s="30"/>
      <c r="X17" s="81" t="str">
        <f t="shared" si="2"/>
        <v>Đạt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27" customHeight="1">
      <c r="B18" s="31">
        <v>9</v>
      </c>
      <c r="C18" s="32" t="s">
        <v>80</v>
      </c>
      <c r="D18" s="33" t="s">
        <v>75</v>
      </c>
      <c r="E18" s="34" t="s">
        <v>81</v>
      </c>
      <c r="F18" s="35">
        <v>34653</v>
      </c>
      <c r="G18" s="32" t="s">
        <v>59</v>
      </c>
      <c r="H18" s="36">
        <v>10</v>
      </c>
      <c r="I18" s="36">
        <v>7</v>
      </c>
      <c r="J18" s="36" t="s">
        <v>29</v>
      </c>
      <c r="K18" s="36" t="s">
        <v>29</v>
      </c>
      <c r="L18" s="44"/>
      <c r="M18" s="44"/>
      <c r="N18" s="44"/>
      <c r="O18" s="88"/>
      <c r="P18" s="38">
        <v>7</v>
      </c>
      <c r="Q18" s="39">
        <f t="shared" si="3"/>
        <v>7.3</v>
      </c>
      <c r="R18" s="40" t="str">
        <f t="shared" si="0"/>
        <v>B</v>
      </c>
      <c r="S18" s="41" t="str">
        <f t="shared" si="1"/>
        <v>Khá</v>
      </c>
      <c r="T18" s="42" t="str">
        <f t="shared" si="4"/>
        <v/>
      </c>
      <c r="U18" s="43"/>
      <c r="V18" s="3"/>
      <c r="W18" s="30"/>
      <c r="X18" s="81" t="str">
        <f t="shared" si="2"/>
        <v>Đạt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27" customHeight="1">
      <c r="B19" s="31">
        <v>10</v>
      </c>
      <c r="C19" s="32" t="s">
        <v>82</v>
      </c>
      <c r="D19" s="33" t="s">
        <v>83</v>
      </c>
      <c r="E19" s="34" t="s">
        <v>84</v>
      </c>
      <c r="F19" s="35">
        <v>34640</v>
      </c>
      <c r="G19" s="32" t="s">
        <v>59</v>
      </c>
      <c r="H19" s="36">
        <v>9</v>
      </c>
      <c r="I19" s="36">
        <v>7</v>
      </c>
      <c r="J19" s="36" t="s">
        <v>29</v>
      </c>
      <c r="K19" s="36" t="s">
        <v>29</v>
      </c>
      <c r="L19" s="44"/>
      <c r="M19" s="44"/>
      <c r="N19" s="44"/>
      <c r="O19" s="88"/>
      <c r="P19" s="38">
        <v>7</v>
      </c>
      <c r="Q19" s="39">
        <f t="shared" si="3"/>
        <v>7.2</v>
      </c>
      <c r="R19" s="40" t="str">
        <f t="shared" si="0"/>
        <v>B</v>
      </c>
      <c r="S19" s="41" t="str">
        <f t="shared" si="1"/>
        <v>Khá</v>
      </c>
      <c r="T19" s="42" t="str">
        <f t="shared" si="4"/>
        <v/>
      </c>
      <c r="U19" s="43"/>
      <c r="V19" s="3"/>
      <c r="W19" s="30"/>
      <c r="X19" s="81" t="str">
        <f t="shared" si="2"/>
        <v>Đạt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27" customHeight="1">
      <c r="B20" s="31">
        <v>11</v>
      </c>
      <c r="C20" s="32" t="s">
        <v>85</v>
      </c>
      <c r="D20" s="33" t="s">
        <v>86</v>
      </c>
      <c r="E20" s="34" t="s">
        <v>87</v>
      </c>
      <c r="F20" s="35">
        <v>34556</v>
      </c>
      <c r="G20" s="32" t="s">
        <v>59</v>
      </c>
      <c r="H20" s="36">
        <v>9</v>
      </c>
      <c r="I20" s="36">
        <v>7.5</v>
      </c>
      <c r="J20" s="36" t="s">
        <v>29</v>
      </c>
      <c r="K20" s="36" t="s">
        <v>29</v>
      </c>
      <c r="L20" s="44"/>
      <c r="M20" s="44"/>
      <c r="N20" s="44"/>
      <c r="O20" s="88"/>
      <c r="P20" s="38">
        <v>7.5</v>
      </c>
      <c r="Q20" s="39">
        <f t="shared" si="3"/>
        <v>7.7</v>
      </c>
      <c r="R20" s="40" t="str">
        <f t="shared" si="0"/>
        <v>B</v>
      </c>
      <c r="S20" s="41" t="str">
        <f t="shared" si="1"/>
        <v>Khá</v>
      </c>
      <c r="T20" s="42" t="str">
        <f t="shared" si="4"/>
        <v/>
      </c>
      <c r="U20" s="43"/>
      <c r="V20" s="3"/>
      <c r="W20" s="30"/>
      <c r="X20" s="81" t="str">
        <f t="shared" si="2"/>
        <v>Đạt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27" customHeight="1">
      <c r="B21" s="31">
        <v>12</v>
      </c>
      <c r="C21" s="32" t="s">
        <v>88</v>
      </c>
      <c r="D21" s="33" t="s">
        <v>89</v>
      </c>
      <c r="E21" s="34" t="s">
        <v>90</v>
      </c>
      <c r="F21" s="35">
        <v>34530</v>
      </c>
      <c r="G21" s="32" t="s">
        <v>59</v>
      </c>
      <c r="H21" s="36">
        <v>9</v>
      </c>
      <c r="I21" s="36">
        <v>8</v>
      </c>
      <c r="J21" s="36" t="s">
        <v>29</v>
      </c>
      <c r="K21" s="36" t="s">
        <v>29</v>
      </c>
      <c r="L21" s="44"/>
      <c r="M21" s="44"/>
      <c r="N21" s="44"/>
      <c r="O21" s="88"/>
      <c r="P21" s="38">
        <v>7.5</v>
      </c>
      <c r="Q21" s="39">
        <f t="shared" si="3"/>
        <v>7.8</v>
      </c>
      <c r="R21" s="40" t="str">
        <f t="shared" si="0"/>
        <v>B</v>
      </c>
      <c r="S21" s="41" t="str">
        <f t="shared" si="1"/>
        <v>Khá</v>
      </c>
      <c r="T21" s="42" t="str">
        <f t="shared" si="4"/>
        <v/>
      </c>
      <c r="U21" s="43"/>
      <c r="V21" s="3"/>
      <c r="W21" s="30"/>
      <c r="X21" s="81" t="str">
        <f t="shared" si="2"/>
        <v>Đạt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27" customHeight="1">
      <c r="B22" s="31">
        <v>13</v>
      </c>
      <c r="C22" s="32" t="s">
        <v>91</v>
      </c>
      <c r="D22" s="33" t="s">
        <v>92</v>
      </c>
      <c r="E22" s="34" t="s">
        <v>93</v>
      </c>
      <c r="F22" s="35">
        <v>34516</v>
      </c>
      <c r="G22" s="32" t="s">
        <v>59</v>
      </c>
      <c r="H22" s="36">
        <v>8</v>
      </c>
      <c r="I22" s="36">
        <v>7</v>
      </c>
      <c r="J22" s="36" t="s">
        <v>29</v>
      </c>
      <c r="K22" s="36" t="s">
        <v>29</v>
      </c>
      <c r="L22" s="44"/>
      <c r="M22" s="44"/>
      <c r="N22" s="44"/>
      <c r="O22" s="88"/>
      <c r="P22" s="38">
        <v>7</v>
      </c>
      <c r="Q22" s="39">
        <f t="shared" si="3"/>
        <v>7.1</v>
      </c>
      <c r="R22" s="40" t="str">
        <f t="shared" si="0"/>
        <v>B</v>
      </c>
      <c r="S22" s="41" t="str">
        <f t="shared" si="1"/>
        <v>Khá</v>
      </c>
      <c r="T22" s="42" t="str">
        <f t="shared" si="4"/>
        <v/>
      </c>
      <c r="U22" s="43"/>
      <c r="V22" s="3"/>
      <c r="W22" s="30"/>
      <c r="X22" s="81" t="str">
        <f t="shared" si="2"/>
        <v>Đạt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27" customHeight="1">
      <c r="B23" s="31">
        <v>14</v>
      </c>
      <c r="C23" s="32" t="s">
        <v>94</v>
      </c>
      <c r="D23" s="33" t="s">
        <v>95</v>
      </c>
      <c r="E23" s="34" t="s">
        <v>96</v>
      </c>
      <c r="F23" s="35">
        <v>34594</v>
      </c>
      <c r="G23" s="32" t="s">
        <v>59</v>
      </c>
      <c r="H23" s="36">
        <v>8</v>
      </c>
      <c r="I23" s="36">
        <v>8</v>
      </c>
      <c r="J23" s="36" t="s">
        <v>29</v>
      </c>
      <c r="K23" s="36" t="s">
        <v>29</v>
      </c>
      <c r="L23" s="44"/>
      <c r="M23" s="44"/>
      <c r="N23" s="44"/>
      <c r="O23" s="88"/>
      <c r="P23" s="38">
        <v>7</v>
      </c>
      <c r="Q23" s="39">
        <f t="shared" si="3"/>
        <v>7.4</v>
      </c>
      <c r="R23" s="40" t="str">
        <f t="shared" si="0"/>
        <v>B</v>
      </c>
      <c r="S23" s="41" t="str">
        <f t="shared" si="1"/>
        <v>Khá</v>
      </c>
      <c r="T23" s="42" t="str">
        <f t="shared" si="4"/>
        <v/>
      </c>
      <c r="U23" s="43"/>
      <c r="V23" s="3"/>
      <c r="W23" s="30"/>
      <c r="X23" s="81" t="str">
        <f t="shared" si="2"/>
        <v>Đạt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27" customHeight="1">
      <c r="B24" s="31">
        <v>15</v>
      </c>
      <c r="C24" s="32" t="s">
        <v>97</v>
      </c>
      <c r="D24" s="33" t="s">
        <v>98</v>
      </c>
      <c r="E24" s="34" t="s">
        <v>99</v>
      </c>
      <c r="F24" s="35">
        <v>34407</v>
      </c>
      <c r="G24" s="32" t="s">
        <v>59</v>
      </c>
      <c r="H24" s="36">
        <v>9</v>
      </c>
      <c r="I24" s="36">
        <v>7</v>
      </c>
      <c r="J24" s="36" t="s">
        <v>29</v>
      </c>
      <c r="K24" s="36" t="s">
        <v>29</v>
      </c>
      <c r="L24" s="44"/>
      <c r="M24" s="44"/>
      <c r="N24" s="44"/>
      <c r="O24" s="88"/>
      <c r="P24" s="38">
        <v>7</v>
      </c>
      <c r="Q24" s="39">
        <f t="shared" si="3"/>
        <v>7.2</v>
      </c>
      <c r="R24" s="40" t="str">
        <f t="shared" si="0"/>
        <v>B</v>
      </c>
      <c r="S24" s="41" t="str">
        <f t="shared" si="1"/>
        <v>Khá</v>
      </c>
      <c r="T24" s="42" t="str">
        <f t="shared" si="4"/>
        <v/>
      </c>
      <c r="U24" s="43"/>
      <c r="V24" s="3"/>
      <c r="W24" s="30"/>
      <c r="X24" s="81" t="str">
        <f t="shared" si="2"/>
        <v>Đạt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27" customHeight="1">
      <c r="B25" s="31">
        <v>16</v>
      </c>
      <c r="C25" s="32" t="s">
        <v>100</v>
      </c>
      <c r="D25" s="33" t="s">
        <v>101</v>
      </c>
      <c r="E25" s="34" t="s">
        <v>102</v>
      </c>
      <c r="F25" s="35">
        <v>34608</v>
      </c>
      <c r="G25" s="32" t="s">
        <v>59</v>
      </c>
      <c r="H25" s="36">
        <v>10</v>
      </c>
      <c r="I25" s="36">
        <v>7.5</v>
      </c>
      <c r="J25" s="36" t="s">
        <v>29</v>
      </c>
      <c r="K25" s="36" t="s">
        <v>29</v>
      </c>
      <c r="L25" s="44"/>
      <c r="M25" s="44"/>
      <c r="N25" s="44"/>
      <c r="O25" s="88"/>
      <c r="P25" s="38">
        <v>7</v>
      </c>
      <c r="Q25" s="39">
        <f t="shared" si="3"/>
        <v>7.5</v>
      </c>
      <c r="R25" s="40" t="str">
        <f t="shared" si="0"/>
        <v>B</v>
      </c>
      <c r="S25" s="41" t="str">
        <f t="shared" si="1"/>
        <v>Khá</v>
      </c>
      <c r="T25" s="42" t="str">
        <f t="shared" si="4"/>
        <v/>
      </c>
      <c r="U25" s="43"/>
      <c r="V25" s="3"/>
      <c r="W25" s="30"/>
      <c r="X25" s="81" t="str">
        <f t="shared" si="2"/>
        <v>Đạt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27" customHeight="1">
      <c r="B26" s="31">
        <v>17</v>
      </c>
      <c r="C26" s="32" t="s">
        <v>103</v>
      </c>
      <c r="D26" s="33" t="s">
        <v>104</v>
      </c>
      <c r="E26" s="34" t="s">
        <v>105</v>
      </c>
      <c r="F26" s="35">
        <v>34578</v>
      </c>
      <c r="G26" s="32" t="s">
        <v>59</v>
      </c>
      <c r="H26" s="36">
        <v>9</v>
      </c>
      <c r="I26" s="36">
        <v>7.5</v>
      </c>
      <c r="J26" s="36" t="s">
        <v>29</v>
      </c>
      <c r="K26" s="36" t="s">
        <v>29</v>
      </c>
      <c r="L26" s="44"/>
      <c r="M26" s="44"/>
      <c r="N26" s="44"/>
      <c r="O26" s="88"/>
      <c r="P26" s="38">
        <v>8</v>
      </c>
      <c r="Q26" s="39">
        <f t="shared" si="3"/>
        <v>8</v>
      </c>
      <c r="R26" s="40" t="str">
        <f t="shared" si="0"/>
        <v>B+</v>
      </c>
      <c r="S26" s="41" t="str">
        <f t="shared" si="1"/>
        <v>Khá</v>
      </c>
      <c r="T26" s="42" t="str">
        <f t="shared" si="4"/>
        <v/>
      </c>
      <c r="U26" s="43"/>
      <c r="V26" s="3"/>
      <c r="W26" s="30"/>
      <c r="X26" s="81" t="str">
        <f t="shared" si="2"/>
        <v>Đạt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27" customHeight="1">
      <c r="B27" s="31">
        <v>18</v>
      </c>
      <c r="C27" s="32" t="s">
        <v>106</v>
      </c>
      <c r="D27" s="33" t="s">
        <v>107</v>
      </c>
      <c r="E27" s="34" t="s">
        <v>108</v>
      </c>
      <c r="F27" s="35">
        <v>34410</v>
      </c>
      <c r="G27" s="32" t="s">
        <v>59</v>
      </c>
      <c r="H27" s="36">
        <v>8</v>
      </c>
      <c r="I27" s="36">
        <v>7.5</v>
      </c>
      <c r="J27" s="36" t="s">
        <v>29</v>
      </c>
      <c r="K27" s="36" t="s">
        <v>29</v>
      </c>
      <c r="L27" s="44"/>
      <c r="M27" s="44"/>
      <c r="N27" s="44"/>
      <c r="O27" s="88"/>
      <c r="P27" s="38">
        <v>7.5</v>
      </c>
      <c r="Q27" s="39">
        <f t="shared" si="3"/>
        <v>7.6</v>
      </c>
      <c r="R27" s="40" t="str">
        <f t="shared" si="0"/>
        <v>B</v>
      </c>
      <c r="S27" s="41" t="str">
        <f t="shared" si="1"/>
        <v>Khá</v>
      </c>
      <c r="T27" s="42" t="str">
        <f t="shared" si="4"/>
        <v/>
      </c>
      <c r="U27" s="43"/>
      <c r="V27" s="3"/>
      <c r="W27" s="30"/>
      <c r="X27" s="81" t="str">
        <f t="shared" si="2"/>
        <v>Đạt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27" customHeight="1">
      <c r="B28" s="31">
        <v>19</v>
      </c>
      <c r="C28" s="32" t="s">
        <v>109</v>
      </c>
      <c r="D28" s="33" t="s">
        <v>110</v>
      </c>
      <c r="E28" s="34" t="s">
        <v>111</v>
      </c>
      <c r="F28" s="35">
        <v>34397</v>
      </c>
      <c r="G28" s="32" t="s">
        <v>59</v>
      </c>
      <c r="H28" s="36">
        <v>9</v>
      </c>
      <c r="I28" s="36">
        <v>7</v>
      </c>
      <c r="J28" s="36" t="s">
        <v>29</v>
      </c>
      <c r="K28" s="36" t="s">
        <v>29</v>
      </c>
      <c r="L28" s="44"/>
      <c r="M28" s="44"/>
      <c r="N28" s="44"/>
      <c r="O28" s="88"/>
      <c r="P28" s="38">
        <v>7</v>
      </c>
      <c r="Q28" s="39">
        <f t="shared" si="3"/>
        <v>7.2</v>
      </c>
      <c r="R28" s="40" t="str">
        <f t="shared" si="0"/>
        <v>B</v>
      </c>
      <c r="S28" s="41" t="str">
        <f t="shared" si="1"/>
        <v>Khá</v>
      </c>
      <c r="T28" s="42" t="str">
        <f t="shared" si="4"/>
        <v/>
      </c>
      <c r="U28" s="43"/>
      <c r="V28" s="3"/>
      <c r="W28" s="30"/>
      <c r="X28" s="81" t="str">
        <f t="shared" si="2"/>
        <v>Đạt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27" customHeight="1">
      <c r="B29" s="31">
        <v>20</v>
      </c>
      <c r="C29" s="32" t="s">
        <v>112</v>
      </c>
      <c r="D29" s="33" t="s">
        <v>113</v>
      </c>
      <c r="E29" s="34" t="s">
        <v>111</v>
      </c>
      <c r="F29" s="35">
        <v>34654</v>
      </c>
      <c r="G29" s="32" t="s">
        <v>59</v>
      </c>
      <c r="H29" s="36">
        <v>10</v>
      </c>
      <c r="I29" s="36">
        <v>7.5</v>
      </c>
      <c r="J29" s="36" t="s">
        <v>29</v>
      </c>
      <c r="K29" s="36" t="s">
        <v>29</v>
      </c>
      <c r="L29" s="44"/>
      <c r="M29" s="44"/>
      <c r="N29" s="44"/>
      <c r="O29" s="88"/>
      <c r="P29" s="38">
        <v>8</v>
      </c>
      <c r="Q29" s="39">
        <f t="shared" si="3"/>
        <v>8.1</v>
      </c>
      <c r="R29" s="40" t="str">
        <f t="shared" si="0"/>
        <v>B+</v>
      </c>
      <c r="S29" s="41" t="str">
        <f t="shared" si="1"/>
        <v>Khá</v>
      </c>
      <c r="T29" s="42" t="str">
        <f t="shared" si="4"/>
        <v/>
      </c>
      <c r="U29" s="43"/>
      <c r="V29" s="3"/>
      <c r="W29" s="30"/>
      <c r="X29" s="81" t="str">
        <f t="shared" si="2"/>
        <v>Đạt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27" customHeight="1">
      <c r="B30" s="31">
        <v>21</v>
      </c>
      <c r="C30" s="32" t="s">
        <v>114</v>
      </c>
      <c r="D30" s="33" t="s">
        <v>115</v>
      </c>
      <c r="E30" s="34" t="s">
        <v>111</v>
      </c>
      <c r="F30" s="35">
        <v>34587</v>
      </c>
      <c r="G30" s="32" t="s">
        <v>59</v>
      </c>
      <c r="H30" s="36">
        <v>9</v>
      </c>
      <c r="I30" s="36">
        <v>7</v>
      </c>
      <c r="J30" s="36" t="s">
        <v>29</v>
      </c>
      <c r="K30" s="36" t="s">
        <v>29</v>
      </c>
      <c r="L30" s="44"/>
      <c r="M30" s="44"/>
      <c r="N30" s="44"/>
      <c r="O30" s="88"/>
      <c r="P30" s="38">
        <v>7</v>
      </c>
      <c r="Q30" s="39">
        <f t="shared" si="3"/>
        <v>7.2</v>
      </c>
      <c r="R30" s="40" t="str">
        <f t="shared" si="0"/>
        <v>B</v>
      </c>
      <c r="S30" s="41" t="str">
        <f t="shared" si="1"/>
        <v>Khá</v>
      </c>
      <c r="T30" s="42" t="str">
        <f t="shared" si="4"/>
        <v/>
      </c>
      <c r="U30" s="43"/>
      <c r="V30" s="3"/>
      <c r="W30" s="30"/>
      <c r="X30" s="81" t="str">
        <f t="shared" si="2"/>
        <v>Đạt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27" customHeight="1">
      <c r="B31" s="31">
        <v>22</v>
      </c>
      <c r="C31" s="32" t="s">
        <v>116</v>
      </c>
      <c r="D31" s="33" t="s">
        <v>83</v>
      </c>
      <c r="E31" s="34" t="s">
        <v>117</v>
      </c>
      <c r="F31" s="35">
        <v>34356</v>
      </c>
      <c r="G31" s="32" t="s">
        <v>59</v>
      </c>
      <c r="H31" s="36">
        <v>9</v>
      </c>
      <c r="I31" s="36">
        <v>8</v>
      </c>
      <c r="J31" s="36" t="s">
        <v>29</v>
      </c>
      <c r="K31" s="36" t="s">
        <v>29</v>
      </c>
      <c r="L31" s="44"/>
      <c r="M31" s="44"/>
      <c r="N31" s="44"/>
      <c r="O31" s="88"/>
      <c r="P31" s="38">
        <v>7.5</v>
      </c>
      <c r="Q31" s="39">
        <f t="shared" si="3"/>
        <v>7.8</v>
      </c>
      <c r="R31" s="40" t="str">
        <f t="shared" si="0"/>
        <v>B</v>
      </c>
      <c r="S31" s="41" t="str">
        <f t="shared" si="1"/>
        <v>Khá</v>
      </c>
      <c r="T31" s="42" t="str">
        <f t="shared" si="4"/>
        <v/>
      </c>
      <c r="U31" s="43"/>
      <c r="V31" s="3"/>
      <c r="W31" s="30"/>
      <c r="X31" s="81" t="str">
        <f t="shared" si="2"/>
        <v>Đạt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27" customHeight="1">
      <c r="B32" s="31">
        <v>23</v>
      </c>
      <c r="C32" s="32" t="s">
        <v>118</v>
      </c>
      <c r="D32" s="33" t="s">
        <v>119</v>
      </c>
      <c r="E32" s="34" t="s">
        <v>120</v>
      </c>
      <c r="F32" s="35">
        <v>34331</v>
      </c>
      <c r="G32" s="32" t="s">
        <v>59</v>
      </c>
      <c r="H32" s="36">
        <v>9</v>
      </c>
      <c r="I32" s="36">
        <v>7.5</v>
      </c>
      <c r="J32" s="36" t="s">
        <v>29</v>
      </c>
      <c r="K32" s="36" t="s">
        <v>29</v>
      </c>
      <c r="L32" s="44"/>
      <c r="M32" s="44"/>
      <c r="N32" s="44"/>
      <c r="O32" s="88"/>
      <c r="P32" s="38">
        <v>7.5</v>
      </c>
      <c r="Q32" s="39">
        <f t="shared" si="3"/>
        <v>7.7</v>
      </c>
      <c r="R32" s="40" t="str">
        <f t="shared" si="0"/>
        <v>B</v>
      </c>
      <c r="S32" s="41" t="str">
        <f t="shared" si="1"/>
        <v>Khá</v>
      </c>
      <c r="T32" s="42" t="str">
        <f t="shared" si="4"/>
        <v/>
      </c>
      <c r="U32" s="43"/>
      <c r="V32" s="3"/>
      <c r="W32" s="30"/>
      <c r="X32" s="81" t="str">
        <f t="shared" si="2"/>
        <v>Đạt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1:39" ht="27" customHeight="1">
      <c r="B33" s="31">
        <v>24</v>
      </c>
      <c r="C33" s="32" t="s">
        <v>121</v>
      </c>
      <c r="D33" s="33" t="s">
        <v>122</v>
      </c>
      <c r="E33" s="34" t="s">
        <v>123</v>
      </c>
      <c r="F33" s="35">
        <v>34535</v>
      </c>
      <c r="G33" s="32" t="s">
        <v>59</v>
      </c>
      <c r="H33" s="36">
        <v>7</v>
      </c>
      <c r="I33" s="36">
        <v>5</v>
      </c>
      <c r="J33" s="36" t="s">
        <v>29</v>
      </c>
      <c r="K33" s="36" t="s">
        <v>29</v>
      </c>
      <c r="L33" s="44"/>
      <c r="M33" s="44"/>
      <c r="N33" s="44"/>
      <c r="O33" s="88"/>
      <c r="P33" s="38">
        <v>7</v>
      </c>
      <c r="Q33" s="39">
        <f t="shared" si="3"/>
        <v>6.4</v>
      </c>
      <c r="R33" s="40" t="str">
        <f t="shared" si="0"/>
        <v>C</v>
      </c>
      <c r="S33" s="41" t="str">
        <f t="shared" si="1"/>
        <v>Trung bình</v>
      </c>
      <c r="T33" s="42" t="str">
        <f t="shared" si="4"/>
        <v/>
      </c>
      <c r="U33" s="43"/>
      <c r="V33" s="3"/>
      <c r="W33" s="30"/>
      <c r="X33" s="81" t="str">
        <f t="shared" si="2"/>
        <v>Đạt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1:39" ht="27" customHeight="1">
      <c r="B34" s="31">
        <v>25</v>
      </c>
      <c r="C34" s="32" t="s">
        <v>124</v>
      </c>
      <c r="D34" s="33" t="s">
        <v>125</v>
      </c>
      <c r="E34" s="34" t="s">
        <v>123</v>
      </c>
      <c r="F34" s="35">
        <v>34653</v>
      </c>
      <c r="G34" s="32" t="s">
        <v>59</v>
      </c>
      <c r="H34" s="36">
        <v>9</v>
      </c>
      <c r="I34" s="36">
        <v>7.5</v>
      </c>
      <c r="J34" s="36" t="s">
        <v>29</v>
      </c>
      <c r="K34" s="36" t="s">
        <v>29</v>
      </c>
      <c r="L34" s="44"/>
      <c r="M34" s="44"/>
      <c r="N34" s="44"/>
      <c r="O34" s="88"/>
      <c r="P34" s="38">
        <v>7.5</v>
      </c>
      <c r="Q34" s="39">
        <f t="shared" si="3"/>
        <v>7.7</v>
      </c>
      <c r="R34" s="40" t="str">
        <f t="shared" si="0"/>
        <v>B</v>
      </c>
      <c r="S34" s="41" t="str">
        <f t="shared" si="1"/>
        <v>Khá</v>
      </c>
      <c r="T34" s="42" t="str">
        <f t="shared" si="4"/>
        <v/>
      </c>
      <c r="U34" s="43"/>
      <c r="V34" s="3"/>
      <c r="W34" s="30"/>
      <c r="X34" s="81" t="str">
        <f t="shared" si="2"/>
        <v>Đạt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1:39" ht="27" customHeight="1">
      <c r="B35" s="31">
        <v>26</v>
      </c>
      <c r="C35" s="32" t="s">
        <v>126</v>
      </c>
      <c r="D35" s="33" t="s">
        <v>127</v>
      </c>
      <c r="E35" s="34" t="s">
        <v>128</v>
      </c>
      <c r="F35" s="35">
        <v>34431</v>
      </c>
      <c r="G35" s="32" t="s">
        <v>59</v>
      </c>
      <c r="H35" s="36">
        <v>9</v>
      </c>
      <c r="I35" s="36">
        <v>7.5</v>
      </c>
      <c r="J35" s="36" t="s">
        <v>29</v>
      </c>
      <c r="K35" s="36" t="s">
        <v>29</v>
      </c>
      <c r="L35" s="44"/>
      <c r="M35" s="44"/>
      <c r="N35" s="44"/>
      <c r="O35" s="88"/>
      <c r="P35" s="38">
        <v>7.5</v>
      </c>
      <c r="Q35" s="39">
        <f t="shared" si="3"/>
        <v>7.7</v>
      </c>
      <c r="R35" s="40" t="str">
        <f t="shared" si="0"/>
        <v>B</v>
      </c>
      <c r="S35" s="41" t="str">
        <f t="shared" si="1"/>
        <v>Khá</v>
      </c>
      <c r="T35" s="42" t="str">
        <f t="shared" si="4"/>
        <v/>
      </c>
      <c r="U35" s="43"/>
      <c r="V35" s="3"/>
      <c r="W35" s="30"/>
      <c r="X35" s="81" t="str">
        <f t="shared" si="2"/>
        <v>Đạt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1:39" ht="27" customHeight="1">
      <c r="B36" s="31">
        <v>27</v>
      </c>
      <c r="C36" s="32" t="s">
        <v>129</v>
      </c>
      <c r="D36" s="33" t="s">
        <v>130</v>
      </c>
      <c r="E36" s="34" t="s">
        <v>131</v>
      </c>
      <c r="F36" s="35">
        <v>34671</v>
      </c>
      <c r="G36" s="32" t="s">
        <v>59</v>
      </c>
      <c r="H36" s="36">
        <v>9</v>
      </c>
      <c r="I36" s="36">
        <v>7.5</v>
      </c>
      <c r="J36" s="36" t="s">
        <v>29</v>
      </c>
      <c r="K36" s="36" t="s">
        <v>29</v>
      </c>
      <c r="L36" s="44"/>
      <c r="M36" s="44"/>
      <c r="N36" s="44"/>
      <c r="O36" s="88"/>
      <c r="P36" s="38">
        <v>7.5</v>
      </c>
      <c r="Q36" s="39">
        <f t="shared" si="3"/>
        <v>7.7</v>
      </c>
      <c r="R36" s="40" t="str">
        <f t="shared" si="0"/>
        <v>B</v>
      </c>
      <c r="S36" s="41" t="str">
        <f t="shared" si="1"/>
        <v>Khá</v>
      </c>
      <c r="T36" s="42" t="str">
        <f t="shared" si="4"/>
        <v/>
      </c>
      <c r="U36" s="43"/>
      <c r="V36" s="3"/>
      <c r="W36" s="30"/>
      <c r="X36" s="81" t="str">
        <f t="shared" si="2"/>
        <v>Đạt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1:39" ht="9" customHeight="1">
      <c r="A37" s="2"/>
      <c r="B37" s="45"/>
      <c r="C37" s="46"/>
      <c r="D37" s="46"/>
      <c r="E37" s="47"/>
      <c r="F37" s="47"/>
      <c r="G37" s="47"/>
      <c r="H37" s="48"/>
      <c r="I37" s="49"/>
      <c r="J37" s="49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3"/>
    </row>
    <row r="38" spans="1:39" ht="16.5">
      <c r="A38" s="2"/>
      <c r="B38" s="203" t="s">
        <v>30</v>
      </c>
      <c r="C38" s="203"/>
      <c r="D38" s="46"/>
      <c r="E38" s="47"/>
      <c r="F38" s="47"/>
      <c r="G38" s="47"/>
      <c r="H38" s="48"/>
      <c r="I38" s="49"/>
      <c r="J38" s="49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3"/>
    </row>
    <row r="39" spans="1:39" ht="16.5" customHeight="1">
      <c r="A39" s="2"/>
      <c r="B39" s="51" t="s">
        <v>31</v>
      </c>
      <c r="C39" s="51"/>
      <c r="D39" s="52">
        <f>+$AA$8</f>
        <v>27</v>
      </c>
      <c r="E39" s="53" t="s">
        <v>32</v>
      </c>
      <c r="F39" s="192" t="s">
        <v>33</v>
      </c>
      <c r="G39" s="192"/>
      <c r="H39" s="192"/>
      <c r="I39" s="192"/>
      <c r="J39" s="192"/>
      <c r="K39" s="192"/>
      <c r="L39" s="192"/>
      <c r="M39" s="192"/>
      <c r="N39" s="192"/>
      <c r="O39" s="192"/>
      <c r="P39" s="54">
        <f>$AA$8 -COUNTIF($T$9:$T$212,"Vắng") -COUNTIF($T$9:$T$212,"Vắng có phép") - COUNTIF($T$9:$T$212,"Đình chỉ thi") - COUNTIF($T$9:$T$212,"Không đủ ĐKDT")</f>
        <v>27</v>
      </c>
      <c r="Q39" s="54"/>
      <c r="R39" s="54"/>
      <c r="S39" s="55"/>
      <c r="T39" s="56" t="s">
        <v>32</v>
      </c>
      <c r="U39" s="55"/>
      <c r="V39" s="3"/>
    </row>
    <row r="40" spans="1:39" ht="16.5" customHeight="1">
      <c r="A40" s="2"/>
      <c r="B40" s="51" t="s">
        <v>34</v>
      </c>
      <c r="C40" s="51"/>
      <c r="D40" s="52">
        <f>+$AL$8</f>
        <v>27</v>
      </c>
      <c r="E40" s="53" t="s">
        <v>32</v>
      </c>
      <c r="F40" s="192" t="s">
        <v>35</v>
      </c>
      <c r="G40" s="192"/>
      <c r="H40" s="192"/>
      <c r="I40" s="192"/>
      <c r="J40" s="192"/>
      <c r="K40" s="192"/>
      <c r="L40" s="192"/>
      <c r="M40" s="192"/>
      <c r="N40" s="192"/>
      <c r="O40" s="192"/>
      <c r="P40" s="57">
        <f>COUNTIF($T$9:$T$88,"Vắng")</f>
        <v>0</v>
      </c>
      <c r="Q40" s="57"/>
      <c r="R40" s="57"/>
      <c r="S40" s="58"/>
      <c r="T40" s="56" t="s">
        <v>32</v>
      </c>
      <c r="U40" s="58"/>
      <c r="V40" s="3"/>
    </row>
    <row r="41" spans="1:39" ht="16.5" customHeight="1">
      <c r="A41" s="2"/>
      <c r="B41" s="51" t="s">
        <v>50</v>
      </c>
      <c r="C41" s="51"/>
      <c r="D41" s="67">
        <f>COUNTIF(X10:X36,"Học lại")</f>
        <v>0</v>
      </c>
      <c r="E41" s="53" t="s">
        <v>32</v>
      </c>
      <c r="F41" s="192" t="s">
        <v>51</v>
      </c>
      <c r="G41" s="192"/>
      <c r="H41" s="192"/>
      <c r="I41" s="192"/>
      <c r="J41" s="192"/>
      <c r="K41" s="192"/>
      <c r="L41" s="192"/>
      <c r="M41" s="192"/>
      <c r="N41" s="192"/>
      <c r="O41" s="192"/>
      <c r="P41" s="54">
        <f>COUNTIF($T$9:$T$88,"Vắng có phép")</f>
        <v>0</v>
      </c>
      <c r="Q41" s="54"/>
      <c r="R41" s="54"/>
      <c r="S41" s="55"/>
      <c r="T41" s="56" t="s">
        <v>32</v>
      </c>
      <c r="U41" s="55"/>
      <c r="V41" s="3"/>
    </row>
    <row r="42" spans="1:39" ht="3" customHeight="1">
      <c r="A42" s="2"/>
      <c r="B42" s="45"/>
      <c r="C42" s="46"/>
      <c r="D42" s="46"/>
      <c r="E42" s="47"/>
      <c r="F42" s="47"/>
      <c r="G42" s="47"/>
      <c r="H42" s="48"/>
      <c r="I42" s="49"/>
      <c r="J42" s="49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3"/>
    </row>
    <row r="43" spans="1:39">
      <c r="B43" s="89" t="s">
        <v>52</v>
      </c>
      <c r="C43" s="89"/>
      <c r="D43" s="90">
        <f>COUNTIF(X10:X36,"Thi lại")</f>
        <v>0</v>
      </c>
      <c r="E43" s="91" t="s">
        <v>32</v>
      </c>
      <c r="F43" s="3"/>
      <c r="G43" s="3"/>
      <c r="H43" s="3"/>
      <c r="I43" s="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3"/>
    </row>
    <row r="44" spans="1:39" ht="24.75" customHeight="1">
      <c r="B44" s="89"/>
      <c r="C44" s="89"/>
      <c r="D44" s="90"/>
      <c r="E44" s="91"/>
      <c r="F44" s="3"/>
      <c r="G44" s="3"/>
      <c r="H44" s="3"/>
      <c r="I44" s="3"/>
      <c r="J44" s="193" t="s">
        <v>240</v>
      </c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3"/>
      <c r="V44" s="3"/>
    </row>
    <row r="45" spans="1:39">
      <c r="A45" s="59"/>
      <c r="B45" s="194" t="s">
        <v>36</v>
      </c>
      <c r="C45" s="194"/>
      <c r="D45" s="194"/>
      <c r="E45" s="194"/>
      <c r="F45" s="194"/>
      <c r="G45" s="194"/>
      <c r="H45" s="194"/>
      <c r="I45" s="60"/>
      <c r="J45" s="195" t="s">
        <v>37</v>
      </c>
      <c r="K45" s="195"/>
      <c r="L45" s="195"/>
      <c r="M45" s="195"/>
      <c r="N45" s="195"/>
      <c r="O45" s="195"/>
      <c r="P45" s="195"/>
      <c r="Q45" s="195"/>
      <c r="R45" s="195"/>
      <c r="S45" s="195"/>
      <c r="T45" s="195"/>
      <c r="U45" s="195"/>
      <c r="V45" s="3"/>
    </row>
    <row r="46" spans="1:39" ht="4.5" customHeight="1">
      <c r="A46" s="2"/>
      <c r="B46" s="45"/>
      <c r="C46" s="61"/>
      <c r="D46" s="61"/>
      <c r="E46" s="62"/>
      <c r="F46" s="62"/>
      <c r="G46" s="62"/>
      <c r="H46" s="63"/>
      <c r="I46" s="64"/>
      <c r="J46" s="64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39" s="2" customFormat="1">
      <c r="B47" s="194" t="s">
        <v>38</v>
      </c>
      <c r="C47" s="194"/>
      <c r="D47" s="196" t="s">
        <v>39</v>
      </c>
      <c r="E47" s="196"/>
      <c r="F47" s="196"/>
      <c r="G47" s="196"/>
      <c r="H47" s="196"/>
      <c r="I47" s="64"/>
      <c r="J47" s="64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3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</row>
    <row r="48" spans="1:39" s="2" customForma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</row>
    <row r="49" spans="1:39" s="2" customForma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</row>
    <row r="50" spans="1:39" s="2" customForma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</row>
    <row r="51" spans="1:39" s="2" customFormat="1" ht="9.75" customHeight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</row>
    <row r="52" spans="1:39" s="2" customForma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</row>
    <row r="53" spans="1:39" s="2" customFormat="1" ht="18" customHeight="1">
      <c r="A53" s="1"/>
      <c r="B53" s="191" t="s">
        <v>241</v>
      </c>
      <c r="C53" s="191"/>
      <c r="D53" s="191" t="s">
        <v>242</v>
      </c>
      <c r="E53" s="191"/>
      <c r="F53" s="191"/>
      <c r="G53" s="191"/>
      <c r="H53" s="191"/>
      <c r="I53" s="191"/>
      <c r="J53" s="191" t="s">
        <v>40</v>
      </c>
      <c r="K53" s="191"/>
      <c r="L53" s="191"/>
      <c r="M53" s="191"/>
      <c r="N53" s="191"/>
      <c r="O53" s="191"/>
      <c r="P53" s="191"/>
      <c r="Q53" s="191"/>
      <c r="R53" s="191"/>
      <c r="S53" s="191"/>
      <c r="T53" s="191"/>
      <c r="U53" s="191"/>
      <c r="V53" s="3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</row>
    <row r="54" spans="1:39" s="2" customFormat="1" ht="4.5" customHeigh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</row>
  </sheetData>
  <sheetProtection formatCells="0" formatColumns="0" formatRows="0" insertColumns="0" insertRows="0" insertHyperlinks="0" deleteColumns="0" deleteRows="0" sort="0" autoFilter="0" pivotTables="0"/>
  <autoFilter ref="A8:AM36">
    <filterColumn colId="3" showButton="0"/>
  </autoFilter>
  <mergeCells count="51">
    <mergeCell ref="B1:G1"/>
    <mergeCell ref="H1:U1"/>
    <mergeCell ref="B2:G2"/>
    <mergeCell ref="H2:U2"/>
    <mergeCell ref="B4:C4"/>
    <mergeCell ref="D4:O4"/>
    <mergeCell ref="P4:U4"/>
    <mergeCell ref="AJ4:AK6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F40:O40"/>
    <mergeCell ref="N7:N8"/>
    <mergeCell ref="O7:O8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T7:T9"/>
    <mergeCell ref="U7:U9"/>
    <mergeCell ref="B9:G9"/>
    <mergeCell ref="B38:C38"/>
    <mergeCell ref="F39:O39"/>
    <mergeCell ref="R7:R8"/>
    <mergeCell ref="S7:S8"/>
    <mergeCell ref="B7:B8"/>
    <mergeCell ref="C7:C8"/>
    <mergeCell ref="D7:E8"/>
    <mergeCell ref="B53:C53"/>
    <mergeCell ref="D53:I53"/>
    <mergeCell ref="J53:U53"/>
    <mergeCell ref="F41:O41"/>
    <mergeCell ref="J43:U43"/>
    <mergeCell ref="J44:U44"/>
    <mergeCell ref="B45:H45"/>
    <mergeCell ref="J45:U45"/>
    <mergeCell ref="B47:C47"/>
    <mergeCell ref="D47:H47"/>
  </mergeCells>
  <conditionalFormatting sqref="H10:N36 P10:P36">
    <cfRule type="cellIs" dxfId="20" priority="3" operator="greaterThan">
      <formula>10</formula>
    </cfRule>
  </conditionalFormatting>
  <conditionalFormatting sqref="O1:O1048576">
    <cfRule type="duplicateValues" dxfId="19" priority="2"/>
  </conditionalFormatting>
  <conditionalFormatting sqref="C1:C1048576">
    <cfRule type="duplicateValues" dxfId="18" priority="1"/>
  </conditionalFormatting>
  <dataValidations count="1">
    <dataValidation allowBlank="1" showInputMessage="1" showErrorMessage="1" errorTitle="Không xóa dữ liệu" error="Không xóa dữ liệu" prompt="Không xóa dữ liệu" sqref="D41 X10:X36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5"/>
  <sheetViews>
    <sheetView tabSelected="1" workbookViewId="0">
      <pane ySplit="3" topLeftCell="A4" activePane="bottomLeft" state="frozen"/>
      <selection activeCell="T14" sqref="T14"/>
      <selection pane="bottomLeft" activeCell="K12" sqref="K12"/>
    </sheetView>
  </sheetViews>
  <sheetFormatPr defaultColWidth="9" defaultRowHeight="15.75"/>
  <cols>
    <col min="1" max="1" width="0.6640625" style="1" customWidth="1"/>
    <col min="2" max="2" width="4" style="1" customWidth="1"/>
    <col min="3" max="3" width="12" style="1" customWidth="1"/>
    <col min="4" max="4" width="13.33203125" style="1" customWidth="1"/>
    <col min="5" max="5" width="7.21875" style="1" customWidth="1"/>
    <col min="6" max="6" width="9.33203125" style="1" hidden="1" customWidth="1"/>
    <col min="7" max="7" width="9.77734375" style="1" customWidth="1"/>
    <col min="8" max="11" width="4.33203125" style="1" customWidth="1"/>
    <col min="12" max="12" width="3.21875" style="1" hidden="1" customWidth="1"/>
    <col min="13" max="13" width="3.44140625" style="1" hidden="1" customWidth="1"/>
    <col min="14" max="14" width="9" style="1" hidden="1" customWidth="1"/>
    <col min="15" max="15" width="9.109375" style="1" hidden="1" customWidth="1"/>
    <col min="16" max="16" width="4.21875" style="1" customWidth="1"/>
    <col min="17" max="17" width="6.44140625" style="1" customWidth="1"/>
    <col min="18" max="18" width="6.44140625" style="1" hidden="1" customWidth="1"/>
    <col min="19" max="19" width="11.88671875" style="1" hidden="1" customWidth="1"/>
    <col min="20" max="20" width="13.6640625" style="1" customWidth="1"/>
    <col min="21" max="21" width="5.77734375" style="1" hidden="1" customWidth="1"/>
    <col min="22" max="22" width="6.44140625" style="1" customWidth="1"/>
    <col min="23" max="23" width="6.44140625" style="2" customWidth="1"/>
    <col min="24" max="24" width="9" style="68"/>
    <col min="25" max="25" width="9.109375" style="68" bestFit="1" customWidth="1"/>
    <col min="26" max="26" width="9" style="68"/>
    <col min="27" max="27" width="10.33203125" style="68" bestFit="1" customWidth="1"/>
    <col min="28" max="28" width="9.109375" style="68" bestFit="1" customWidth="1"/>
    <col min="29" max="39" width="9" style="68"/>
    <col min="40" max="16384" width="9" style="1"/>
  </cols>
  <sheetData>
    <row r="1" spans="2:39" ht="27.75" customHeight="1">
      <c r="B1" s="216" t="s">
        <v>0</v>
      </c>
      <c r="C1" s="216"/>
      <c r="D1" s="216"/>
      <c r="E1" s="216"/>
      <c r="F1" s="216"/>
      <c r="G1" s="216"/>
      <c r="H1" s="217" t="s">
        <v>54</v>
      </c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3"/>
    </row>
    <row r="2" spans="2:39" ht="30" customHeight="1">
      <c r="B2" s="218" t="s">
        <v>1</v>
      </c>
      <c r="C2" s="218"/>
      <c r="D2" s="218"/>
      <c r="E2" s="218"/>
      <c r="F2" s="218"/>
      <c r="G2" s="218"/>
      <c r="H2" s="223" t="s">
        <v>53</v>
      </c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219" t="s">
        <v>2</v>
      </c>
      <c r="C4" s="219"/>
      <c r="D4" s="220" t="s">
        <v>55</v>
      </c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1" t="s">
        <v>246</v>
      </c>
      <c r="Q4" s="221"/>
      <c r="R4" s="221"/>
      <c r="S4" s="221"/>
      <c r="T4" s="221"/>
      <c r="U4" s="221"/>
      <c r="X4" s="69"/>
      <c r="Y4" s="207" t="s">
        <v>49</v>
      </c>
      <c r="Z4" s="207" t="s">
        <v>8</v>
      </c>
      <c r="AA4" s="207" t="s">
        <v>48</v>
      </c>
      <c r="AB4" s="207" t="s">
        <v>47</v>
      </c>
      <c r="AC4" s="207"/>
      <c r="AD4" s="207"/>
      <c r="AE4" s="207"/>
      <c r="AF4" s="207" t="s">
        <v>46</v>
      </c>
      <c r="AG4" s="207"/>
      <c r="AH4" s="207" t="s">
        <v>44</v>
      </c>
      <c r="AI4" s="207"/>
      <c r="AJ4" s="207" t="s">
        <v>45</v>
      </c>
      <c r="AK4" s="207"/>
      <c r="AL4" s="207" t="s">
        <v>43</v>
      </c>
      <c r="AM4" s="207"/>
    </row>
    <row r="5" spans="2:39" ht="17.25" customHeight="1">
      <c r="B5" s="208" t="s">
        <v>3</v>
      </c>
      <c r="C5" s="208"/>
      <c r="D5" s="9"/>
      <c r="G5" s="209" t="s">
        <v>243</v>
      </c>
      <c r="H5" s="209"/>
      <c r="I5" s="209"/>
      <c r="J5" s="209"/>
      <c r="K5" s="209"/>
      <c r="L5" s="209"/>
      <c r="M5" s="209"/>
      <c r="N5" s="209"/>
      <c r="O5" s="209"/>
      <c r="P5" s="209" t="s">
        <v>42</v>
      </c>
      <c r="Q5" s="209"/>
      <c r="R5" s="209"/>
      <c r="S5" s="209"/>
      <c r="T5" s="209"/>
      <c r="U5" s="209"/>
      <c r="X5" s="69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</row>
    <row r="7" spans="2:39" ht="44.25" customHeight="1">
      <c r="B7" s="197" t="s">
        <v>4</v>
      </c>
      <c r="C7" s="210" t="s">
        <v>5</v>
      </c>
      <c r="D7" s="212" t="s">
        <v>6</v>
      </c>
      <c r="E7" s="213"/>
      <c r="F7" s="197" t="s">
        <v>7</v>
      </c>
      <c r="G7" s="197" t="s">
        <v>8</v>
      </c>
      <c r="H7" s="206" t="s">
        <v>9</v>
      </c>
      <c r="I7" s="206" t="s">
        <v>10</v>
      </c>
      <c r="J7" s="206" t="s">
        <v>11</v>
      </c>
      <c r="K7" s="206" t="s">
        <v>12</v>
      </c>
      <c r="L7" s="204" t="s">
        <v>13</v>
      </c>
      <c r="M7" s="204" t="s">
        <v>14</v>
      </c>
      <c r="N7" s="204" t="s">
        <v>15</v>
      </c>
      <c r="O7" s="205" t="s">
        <v>16</v>
      </c>
      <c r="P7" s="204" t="s">
        <v>17</v>
      </c>
      <c r="Q7" s="197" t="s">
        <v>18</v>
      </c>
      <c r="R7" s="204" t="s">
        <v>19</v>
      </c>
      <c r="S7" s="197" t="s">
        <v>20</v>
      </c>
      <c r="T7" s="197" t="s">
        <v>21</v>
      </c>
      <c r="U7" s="197" t="s">
        <v>22</v>
      </c>
      <c r="X7" s="69"/>
      <c r="Y7" s="207"/>
      <c r="Z7" s="207"/>
      <c r="AA7" s="207"/>
      <c r="AB7" s="72" t="s">
        <v>23</v>
      </c>
      <c r="AC7" s="72" t="s">
        <v>24</v>
      </c>
      <c r="AD7" s="72" t="s">
        <v>25</v>
      </c>
      <c r="AE7" s="72" t="s">
        <v>26</v>
      </c>
      <c r="AF7" s="72" t="s">
        <v>27</v>
      </c>
      <c r="AG7" s="72" t="s">
        <v>26</v>
      </c>
      <c r="AH7" s="72" t="s">
        <v>27</v>
      </c>
      <c r="AI7" s="72" t="s">
        <v>26</v>
      </c>
      <c r="AJ7" s="72" t="s">
        <v>27</v>
      </c>
      <c r="AK7" s="72" t="s">
        <v>26</v>
      </c>
      <c r="AL7" s="72" t="s">
        <v>27</v>
      </c>
      <c r="AM7" s="73" t="s">
        <v>26</v>
      </c>
    </row>
    <row r="8" spans="2:39" ht="44.25" customHeight="1">
      <c r="B8" s="199"/>
      <c r="C8" s="211"/>
      <c r="D8" s="214"/>
      <c r="E8" s="215"/>
      <c r="F8" s="199"/>
      <c r="G8" s="199"/>
      <c r="H8" s="206"/>
      <c r="I8" s="206"/>
      <c r="J8" s="206"/>
      <c r="K8" s="206"/>
      <c r="L8" s="204"/>
      <c r="M8" s="204"/>
      <c r="N8" s="204"/>
      <c r="O8" s="205"/>
      <c r="P8" s="204"/>
      <c r="Q8" s="198"/>
      <c r="R8" s="204"/>
      <c r="S8" s="199"/>
      <c r="T8" s="198"/>
      <c r="U8" s="198"/>
      <c r="W8" s="12"/>
      <c r="X8" s="69"/>
      <c r="Y8" s="74" t="str">
        <f>+D4</f>
        <v>Phóng sự truyền hình</v>
      </c>
      <c r="Z8" s="75" t="str">
        <f>+P4</f>
        <v>Nhóm: E12PT</v>
      </c>
      <c r="AA8" s="76">
        <f>+$AJ$8+$AL$8+$AH$8</f>
        <v>8</v>
      </c>
      <c r="AB8" s="70">
        <f>COUNTIF($T$9:$T$68,"Khiển trách")</f>
        <v>0</v>
      </c>
      <c r="AC8" s="70">
        <f>COUNTIF($T$9:$T$68,"Cảnh cáo")</f>
        <v>0</v>
      </c>
      <c r="AD8" s="70">
        <f>COUNTIF($T$9:$T$68,"Đình chỉ thi")</f>
        <v>0</v>
      </c>
      <c r="AE8" s="77">
        <f>+($AB$8+$AC$8+$AD$8)/$AA$8*100%</f>
        <v>0</v>
      </c>
      <c r="AF8" s="70">
        <f>SUM(COUNTIF($T$9:$T$66,"Vắng"),COUNTIF($T$9:$T$66,"Vắng có phép"))</f>
        <v>0</v>
      </c>
      <c r="AG8" s="78">
        <f>+$AF$8/$AA$8</f>
        <v>0</v>
      </c>
      <c r="AH8" s="79">
        <f>COUNTIF($X$9:$X$66,"Thi lại")</f>
        <v>0</v>
      </c>
      <c r="AI8" s="78">
        <f>+$AH$8/$AA$8</f>
        <v>0</v>
      </c>
      <c r="AJ8" s="79">
        <f>COUNTIF($X$9:$X$67,"Học lại")</f>
        <v>0</v>
      </c>
      <c r="AK8" s="78">
        <f>+$AJ$8/$AA$8</f>
        <v>0</v>
      </c>
      <c r="AL8" s="70">
        <f>COUNTIF($X$10:$X$67,"Đạt")</f>
        <v>8</v>
      </c>
      <c r="AM8" s="77">
        <f>+$AL$8/$AA$8</f>
        <v>1</v>
      </c>
    </row>
    <row r="9" spans="2:39" ht="14.25" customHeight="1">
      <c r="B9" s="200" t="s">
        <v>28</v>
      </c>
      <c r="C9" s="201"/>
      <c r="D9" s="201"/>
      <c r="E9" s="201"/>
      <c r="F9" s="201"/>
      <c r="G9" s="202"/>
      <c r="H9" s="13">
        <v>10</v>
      </c>
      <c r="I9" s="13">
        <v>30</v>
      </c>
      <c r="J9" s="14"/>
      <c r="K9" s="13"/>
      <c r="L9" s="15"/>
      <c r="M9" s="16"/>
      <c r="N9" s="16"/>
      <c r="O9" s="17"/>
      <c r="P9" s="66">
        <f>100-(H9+I9+J9+K9)</f>
        <v>60</v>
      </c>
      <c r="Q9" s="199"/>
      <c r="R9" s="18"/>
      <c r="S9" s="18"/>
      <c r="T9" s="199"/>
      <c r="U9" s="199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24" customHeight="1">
      <c r="B10" s="19">
        <v>1</v>
      </c>
      <c r="C10" s="20" t="s">
        <v>132</v>
      </c>
      <c r="D10" s="21" t="s">
        <v>133</v>
      </c>
      <c r="E10" s="22" t="s">
        <v>70</v>
      </c>
      <c r="F10" s="23" t="s">
        <v>134</v>
      </c>
      <c r="G10" s="20" t="s">
        <v>135</v>
      </c>
      <c r="H10" s="94">
        <v>10</v>
      </c>
      <c r="I10" s="24">
        <v>7.5</v>
      </c>
      <c r="J10" s="24" t="s">
        <v>29</v>
      </c>
      <c r="K10" s="24" t="s">
        <v>29</v>
      </c>
      <c r="L10" s="25"/>
      <c r="M10" s="25"/>
      <c r="N10" s="25"/>
      <c r="O10" s="87"/>
      <c r="P10" s="26">
        <v>7</v>
      </c>
      <c r="Q10" s="27">
        <f>ROUND(SUMPRODUCT(H10:P10,$H$9:$P$9)/100,1)</f>
        <v>7.5</v>
      </c>
      <c r="R10" s="28" t="str">
        <f t="shared" ref="R10:R17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8" t="str">
        <f t="shared" ref="S10:S17" si="1">IF($Q10&lt;4,"Kém",IF(AND($Q10&gt;=4,$Q10&lt;=5.4),"Trung bình yếu",IF(AND($Q10&gt;=5.5,$Q10&lt;=6.9),"Trung bình",IF(AND($Q10&gt;=7,$Q10&lt;=8.4),"Khá",IF(AND($Q10&gt;=8.5,$Q10&lt;=10),"Giỏi","")))))</f>
        <v>Khá</v>
      </c>
      <c r="T10" s="92" t="str">
        <f>+IF(OR($H10=0,$I10=0,$J10=0,$K10=0),"Không đủ ĐKDT","")</f>
        <v/>
      </c>
      <c r="U10" s="29"/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24" customHeight="1">
      <c r="B11" s="31">
        <v>2</v>
      </c>
      <c r="C11" s="32" t="s">
        <v>136</v>
      </c>
      <c r="D11" s="33" t="s">
        <v>137</v>
      </c>
      <c r="E11" s="34" t="s">
        <v>138</v>
      </c>
      <c r="F11" s="35" t="s">
        <v>139</v>
      </c>
      <c r="G11" s="32" t="s">
        <v>135</v>
      </c>
      <c r="H11" s="95">
        <v>10</v>
      </c>
      <c r="I11" s="36">
        <v>7.5</v>
      </c>
      <c r="J11" s="36" t="s">
        <v>29</v>
      </c>
      <c r="K11" s="36" t="s">
        <v>29</v>
      </c>
      <c r="L11" s="37"/>
      <c r="M11" s="37"/>
      <c r="N11" s="37"/>
      <c r="O11" s="88"/>
      <c r="P11" s="38">
        <v>7</v>
      </c>
      <c r="Q11" s="39">
        <f>ROUND(SUMPRODUCT(H11:P11,$H$9:$P$9)/100,1)</f>
        <v>7.5</v>
      </c>
      <c r="R11" s="40" t="str">
        <f t="shared" si="0"/>
        <v>B</v>
      </c>
      <c r="S11" s="41" t="str">
        <f t="shared" si="1"/>
        <v>Khá</v>
      </c>
      <c r="T11" s="42" t="str">
        <f>+IF(OR($H11=0,$I11=0,$J11=0,$K11=0),"Không đủ ĐKDT","")</f>
        <v/>
      </c>
      <c r="U11" s="43"/>
      <c r="V11" s="3"/>
      <c r="W11" s="30"/>
      <c r="X11" s="81" t="str">
        <f t="shared" ref="X11:X17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24" customHeight="1">
      <c r="B12" s="31">
        <v>3</v>
      </c>
      <c r="C12" s="32" t="s">
        <v>140</v>
      </c>
      <c r="D12" s="33" t="s">
        <v>141</v>
      </c>
      <c r="E12" s="34" t="s">
        <v>138</v>
      </c>
      <c r="F12" s="35" t="s">
        <v>142</v>
      </c>
      <c r="G12" s="32" t="s">
        <v>135</v>
      </c>
      <c r="H12" s="95">
        <v>10</v>
      </c>
      <c r="I12" s="95">
        <v>8</v>
      </c>
      <c r="J12" s="36" t="s">
        <v>29</v>
      </c>
      <c r="K12" s="36" t="s">
        <v>29</v>
      </c>
      <c r="L12" s="44"/>
      <c r="M12" s="44"/>
      <c r="N12" s="44"/>
      <c r="O12" s="88"/>
      <c r="P12" s="38">
        <v>8</v>
      </c>
      <c r="Q12" s="39">
        <f t="shared" ref="Q12:Q17" si="3">ROUND(SUMPRODUCT(H12:P12,$H$9:$P$9)/100,1)</f>
        <v>8.1999999999999993</v>
      </c>
      <c r="R12" s="40" t="str">
        <f t="shared" si="0"/>
        <v>B+</v>
      </c>
      <c r="S12" s="41" t="str">
        <f t="shared" si="1"/>
        <v>Khá</v>
      </c>
      <c r="T12" s="42" t="str">
        <f t="shared" ref="T12:T17" si="4">+IF(OR($H12=0,$I12=0,$J12=0,$K12=0),"Không đủ ĐKDT","")</f>
        <v/>
      </c>
      <c r="U12" s="43"/>
      <c r="V12" s="3"/>
      <c r="W12" s="30"/>
      <c r="X12" s="81" t="str">
        <f t="shared" si="2"/>
        <v>Đạt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24" customHeight="1">
      <c r="B13" s="31">
        <v>4</v>
      </c>
      <c r="C13" s="32" t="s">
        <v>143</v>
      </c>
      <c r="D13" s="33" t="s">
        <v>144</v>
      </c>
      <c r="E13" s="34" t="s">
        <v>145</v>
      </c>
      <c r="F13" s="35" t="s">
        <v>146</v>
      </c>
      <c r="G13" s="32" t="s">
        <v>135</v>
      </c>
      <c r="H13" s="95">
        <v>10</v>
      </c>
      <c r="I13" s="95">
        <v>7.5</v>
      </c>
      <c r="J13" s="36" t="s">
        <v>29</v>
      </c>
      <c r="K13" s="36" t="s">
        <v>29</v>
      </c>
      <c r="L13" s="44"/>
      <c r="M13" s="44"/>
      <c r="N13" s="44"/>
      <c r="O13" s="88"/>
      <c r="P13" s="38">
        <v>7</v>
      </c>
      <c r="Q13" s="39">
        <f t="shared" si="3"/>
        <v>7.5</v>
      </c>
      <c r="R13" s="40" t="str">
        <f t="shared" si="0"/>
        <v>B</v>
      </c>
      <c r="S13" s="41" t="str">
        <f t="shared" si="1"/>
        <v>Khá</v>
      </c>
      <c r="T13" s="42" t="str">
        <f t="shared" si="4"/>
        <v/>
      </c>
      <c r="U13" s="43"/>
      <c r="V13" s="3"/>
      <c r="W13" s="30"/>
      <c r="X13" s="81" t="str">
        <f t="shared" si="2"/>
        <v>Đạt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24" customHeight="1">
      <c r="B14" s="31">
        <v>5</v>
      </c>
      <c r="C14" s="32" t="s">
        <v>147</v>
      </c>
      <c r="D14" s="33" t="s">
        <v>148</v>
      </c>
      <c r="E14" s="34" t="s">
        <v>149</v>
      </c>
      <c r="F14" s="35" t="s">
        <v>150</v>
      </c>
      <c r="G14" s="32" t="s">
        <v>135</v>
      </c>
      <c r="H14" s="95">
        <v>10</v>
      </c>
      <c r="I14" s="95">
        <v>7.5</v>
      </c>
      <c r="J14" s="36" t="s">
        <v>29</v>
      </c>
      <c r="K14" s="36" t="s">
        <v>29</v>
      </c>
      <c r="L14" s="44"/>
      <c r="M14" s="44"/>
      <c r="N14" s="44"/>
      <c r="O14" s="88"/>
      <c r="P14" s="38">
        <v>7</v>
      </c>
      <c r="Q14" s="39">
        <f t="shared" si="3"/>
        <v>7.5</v>
      </c>
      <c r="R14" s="40" t="str">
        <f t="shared" si="0"/>
        <v>B</v>
      </c>
      <c r="S14" s="41" t="str">
        <f t="shared" si="1"/>
        <v>Khá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24" customHeight="1">
      <c r="B15" s="31">
        <v>6</v>
      </c>
      <c r="C15" s="32" t="s">
        <v>151</v>
      </c>
      <c r="D15" s="33" t="s">
        <v>152</v>
      </c>
      <c r="E15" s="34" t="s">
        <v>153</v>
      </c>
      <c r="F15" s="35" t="s">
        <v>154</v>
      </c>
      <c r="G15" s="32" t="s">
        <v>135</v>
      </c>
      <c r="H15" s="95">
        <v>10</v>
      </c>
      <c r="I15" s="95">
        <v>7.5</v>
      </c>
      <c r="J15" s="36" t="s">
        <v>29</v>
      </c>
      <c r="K15" s="36" t="s">
        <v>29</v>
      </c>
      <c r="L15" s="44"/>
      <c r="M15" s="44"/>
      <c r="N15" s="44"/>
      <c r="O15" s="88"/>
      <c r="P15" s="38">
        <v>7.5</v>
      </c>
      <c r="Q15" s="39">
        <f t="shared" si="3"/>
        <v>7.8</v>
      </c>
      <c r="R15" s="40" t="str">
        <f t="shared" si="0"/>
        <v>B</v>
      </c>
      <c r="S15" s="41" t="str">
        <f t="shared" si="1"/>
        <v>Khá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24" customHeight="1">
      <c r="B16" s="31">
        <v>7</v>
      </c>
      <c r="C16" s="32" t="s">
        <v>155</v>
      </c>
      <c r="D16" s="33" t="s">
        <v>89</v>
      </c>
      <c r="E16" s="34" t="s">
        <v>156</v>
      </c>
      <c r="F16" s="35" t="s">
        <v>157</v>
      </c>
      <c r="G16" s="32" t="s">
        <v>135</v>
      </c>
      <c r="H16" s="95">
        <v>10</v>
      </c>
      <c r="I16" s="95">
        <v>7.5</v>
      </c>
      <c r="J16" s="36" t="s">
        <v>29</v>
      </c>
      <c r="K16" s="36" t="s">
        <v>29</v>
      </c>
      <c r="L16" s="44"/>
      <c r="M16" s="44"/>
      <c r="N16" s="44"/>
      <c r="O16" s="88"/>
      <c r="P16" s="38">
        <v>7</v>
      </c>
      <c r="Q16" s="39">
        <f t="shared" si="3"/>
        <v>7.5</v>
      </c>
      <c r="R16" s="40" t="str">
        <f t="shared" si="0"/>
        <v>B</v>
      </c>
      <c r="S16" s="41" t="str">
        <f t="shared" si="1"/>
        <v>Khá</v>
      </c>
      <c r="T16" s="42" t="str">
        <f t="shared" si="4"/>
        <v/>
      </c>
      <c r="U16" s="43"/>
      <c r="V16" s="3"/>
      <c r="W16" s="30"/>
      <c r="X16" s="81" t="str">
        <f t="shared" si="2"/>
        <v>Đạt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1:39" ht="24" customHeight="1">
      <c r="B17" s="31">
        <v>8</v>
      </c>
      <c r="C17" s="32" t="s">
        <v>158</v>
      </c>
      <c r="D17" s="33" t="s">
        <v>159</v>
      </c>
      <c r="E17" s="34" t="s">
        <v>160</v>
      </c>
      <c r="F17" s="35" t="s">
        <v>161</v>
      </c>
      <c r="G17" s="32" t="s">
        <v>135</v>
      </c>
      <c r="H17" s="95">
        <v>10</v>
      </c>
      <c r="I17" s="95">
        <v>7.5</v>
      </c>
      <c r="J17" s="36" t="s">
        <v>29</v>
      </c>
      <c r="K17" s="36" t="s">
        <v>29</v>
      </c>
      <c r="L17" s="44"/>
      <c r="M17" s="44"/>
      <c r="N17" s="44"/>
      <c r="O17" s="88"/>
      <c r="P17" s="38">
        <v>7.5</v>
      </c>
      <c r="Q17" s="39">
        <f t="shared" si="3"/>
        <v>7.8</v>
      </c>
      <c r="R17" s="40" t="str">
        <f t="shared" si="0"/>
        <v>B</v>
      </c>
      <c r="S17" s="41" t="str">
        <f t="shared" si="1"/>
        <v>Khá</v>
      </c>
      <c r="T17" s="42" t="str">
        <f t="shared" si="4"/>
        <v/>
      </c>
      <c r="U17" s="43"/>
      <c r="V17" s="3"/>
      <c r="W17" s="30"/>
      <c r="X17" s="81" t="str">
        <f t="shared" si="2"/>
        <v>Đạt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1:39" ht="9" customHeight="1">
      <c r="A18" s="2"/>
      <c r="B18" s="45"/>
      <c r="C18" s="46"/>
      <c r="D18" s="46"/>
      <c r="E18" s="47"/>
      <c r="F18" s="47"/>
      <c r="G18" s="47"/>
      <c r="H18" s="48"/>
      <c r="I18" s="49"/>
      <c r="J18" s="49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3"/>
    </row>
    <row r="19" spans="1:39" ht="16.5">
      <c r="A19" s="2"/>
      <c r="B19" s="203" t="s">
        <v>30</v>
      </c>
      <c r="C19" s="203"/>
      <c r="D19" s="46"/>
      <c r="E19" s="47"/>
      <c r="F19" s="47"/>
      <c r="G19" s="47"/>
      <c r="H19" s="48"/>
      <c r="I19" s="49"/>
      <c r="J19" s="49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3"/>
    </row>
    <row r="20" spans="1:39" ht="16.5" customHeight="1">
      <c r="A20" s="2"/>
      <c r="B20" s="51" t="s">
        <v>31</v>
      </c>
      <c r="C20" s="51"/>
      <c r="D20" s="52">
        <f>+$AA$8</f>
        <v>8</v>
      </c>
      <c r="E20" s="53" t="s">
        <v>32</v>
      </c>
      <c r="F20" s="192" t="s">
        <v>33</v>
      </c>
      <c r="G20" s="192"/>
      <c r="H20" s="192"/>
      <c r="I20" s="192"/>
      <c r="J20" s="192"/>
      <c r="K20" s="192"/>
      <c r="L20" s="192"/>
      <c r="M20" s="192"/>
      <c r="N20" s="192"/>
      <c r="O20" s="192"/>
      <c r="P20" s="54">
        <f>$AA$8 -COUNTIF($T$9:$T$198,"Vắng") -COUNTIF($T$9:$T$198,"Vắng có phép") - COUNTIF($T$9:$T$198,"Đình chỉ thi") - COUNTIF($T$9:$T$198,"Không đủ ĐKDT")</f>
        <v>8</v>
      </c>
      <c r="Q20" s="54"/>
      <c r="R20" s="54"/>
      <c r="S20" s="55"/>
      <c r="T20" s="56" t="s">
        <v>32</v>
      </c>
      <c r="U20" s="55"/>
      <c r="V20" s="3"/>
    </row>
    <row r="21" spans="1:39" ht="16.5" customHeight="1">
      <c r="A21" s="2"/>
      <c r="B21" s="51" t="s">
        <v>34</v>
      </c>
      <c r="C21" s="51"/>
      <c r="D21" s="52">
        <f>+$AL$8</f>
        <v>8</v>
      </c>
      <c r="E21" s="53" t="s">
        <v>32</v>
      </c>
      <c r="F21" s="192" t="s">
        <v>35</v>
      </c>
      <c r="G21" s="192"/>
      <c r="H21" s="192"/>
      <c r="I21" s="192"/>
      <c r="J21" s="192"/>
      <c r="K21" s="192"/>
      <c r="L21" s="192"/>
      <c r="M21" s="192"/>
      <c r="N21" s="192"/>
      <c r="O21" s="192"/>
      <c r="P21" s="57">
        <f>COUNTIF($T$9:$T$74,"Vắng")</f>
        <v>0</v>
      </c>
      <c r="Q21" s="57"/>
      <c r="R21" s="57"/>
      <c r="S21" s="58"/>
      <c r="T21" s="56" t="s">
        <v>32</v>
      </c>
      <c r="U21" s="58"/>
      <c r="V21" s="3"/>
    </row>
    <row r="22" spans="1:39" ht="16.5" customHeight="1">
      <c r="A22" s="2"/>
      <c r="B22" s="51" t="s">
        <v>50</v>
      </c>
      <c r="C22" s="51"/>
      <c r="D22" s="67">
        <f>COUNTIF(X10:X17,"Học lại")</f>
        <v>0</v>
      </c>
      <c r="E22" s="53" t="s">
        <v>32</v>
      </c>
      <c r="F22" s="192" t="s">
        <v>51</v>
      </c>
      <c r="G22" s="192"/>
      <c r="H22" s="192"/>
      <c r="I22" s="192"/>
      <c r="J22" s="192"/>
      <c r="K22" s="192"/>
      <c r="L22" s="192"/>
      <c r="M22" s="192"/>
      <c r="N22" s="192"/>
      <c r="O22" s="192"/>
      <c r="P22" s="54">
        <f>COUNTIF($T$9:$T$74,"Vắng có phép")</f>
        <v>0</v>
      </c>
      <c r="Q22" s="54"/>
      <c r="R22" s="54"/>
      <c r="S22" s="55"/>
      <c r="T22" s="56" t="s">
        <v>32</v>
      </c>
      <c r="U22" s="55"/>
      <c r="V22" s="3"/>
    </row>
    <row r="23" spans="1:39" ht="3" customHeight="1">
      <c r="A23" s="2"/>
      <c r="B23" s="45"/>
      <c r="C23" s="46"/>
      <c r="D23" s="46"/>
      <c r="E23" s="47"/>
      <c r="F23" s="47"/>
      <c r="G23" s="47"/>
      <c r="H23" s="48"/>
      <c r="I23" s="49"/>
      <c r="J23" s="49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3"/>
    </row>
    <row r="24" spans="1:39">
      <c r="B24" s="89" t="s">
        <v>52</v>
      </c>
      <c r="C24" s="89"/>
      <c r="D24" s="90">
        <f>COUNTIF(X10:X17,"Thi lại")</f>
        <v>0</v>
      </c>
      <c r="E24" s="91" t="s">
        <v>32</v>
      </c>
      <c r="F24" s="3"/>
      <c r="G24" s="3"/>
      <c r="H24" s="3"/>
      <c r="I24" s="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3"/>
    </row>
    <row r="25" spans="1:39" ht="24.75" customHeight="1">
      <c r="B25" s="89"/>
      <c r="C25" s="89"/>
      <c r="D25" s="90"/>
      <c r="E25" s="91"/>
      <c r="F25" s="3"/>
      <c r="G25" s="3"/>
      <c r="H25" s="3"/>
      <c r="I25" s="3"/>
      <c r="J25" s="193" t="s">
        <v>240</v>
      </c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3"/>
    </row>
    <row r="26" spans="1:39">
      <c r="A26" s="59"/>
      <c r="B26" s="194" t="s">
        <v>36</v>
      </c>
      <c r="C26" s="194"/>
      <c r="D26" s="194"/>
      <c r="E26" s="194"/>
      <c r="F26" s="194"/>
      <c r="G26" s="194"/>
      <c r="H26" s="194"/>
      <c r="I26" s="60"/>
      <c r="J26" s="195" t="s">
        <v>37</v>
      </c>
      <c r="K26" s="195"/>
      <c r="L26" s="195"/>
      <c r="M26" s="195"/>
      <c r="N26" s="195"/>
      <c r="O26" s="195"/>
      <c r="P26" s="195"/>
      <c r="Q26" s="195"/>
      <c r="R26" s="195"/>
      <c r="S26" s="195"/>
      <c r="T26" s="195"/>
      <c r="U26" s="195"/>
      <c r="V26" s="3"/>
    </row>
    <row r="27" spans="1:39" ht="4.5" customHeight="1">
      <c r="A27" s="2"/>
      <c r="B27" s="45"/>
      <c r="C27" s="61"/>
      <c r="D27" s="61"/>
      <c r="E27" s="62"/>
      <c r="F27" s="62"/>
      <c r="G27" s="62"/>
      <c r="H27" s="63"/>
      <c r="I27" s="64"/>
      <c r="J27" s="64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39" s="2" customFormat="1">
      <c r="B28" s="194" t="s">
        <v>38</v>
      </c>
      <c r="C28" s="194"/>
      <c r="D28" s="196" t="s">
        <v>39</v>
      </c>
      <c r="E28" s="196"/>
      <c r="F28" s="196"/>
      <c r="G28" s="196"/>
      <c r="H28" s="196"/>
      <c r="I28" s="64"/>
      <c r="J28" s="64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3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</row>
    <row r="29" spans="1:39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</row>
    <row r="30" spans="1:39" s="2" customForma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</row>
    <row r="31" spans="1:39" s="2" customForma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</row>
    <row r="32" spans="1:39" s="2" customForma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</row>
    <row r="33" spans="1:39" s="2" customForma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 ht="18" customHeight="1">
      <c r="A34" s="1"/>
      <c r="B34" s="191" t="s">
        <v>241</v>
      </c>
      <c r="C34" s="191"/>
      <c r="D34" s="191" t="s">
        <v>242</v>
      </c>
      <c r="E34" s="191"/>
      <c r="F34" s="191"/>
      <c r="G34" s="191"/>
      <c r="H34" s="191"/>
      <c r="I34" s="191"/>
      <c r="J34" s="191" t="s">
        <v>40</v>
      </c>
      <c r="K34" s="191"/>
      <c r="L34" s="191"/>
      <c r="M34" s="191"/>
      <c r="N34" s="191"/>
      <c r="O34" s="191"/>
      <c r="P34" s="191"/>
      <c r="Q34" s="191"/>
      <c r="R34" s="191"/>
      <c r="S34" s="191"/>
      <c r="T34" s="191"/>
      <c r="U34" s="191"/>
      <c r="V34" s="3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  <row r="35" spans="1:39" s="2" customFormat="1" ht="4.5" customHeight="1">
      <c r="A35" s="1"/>
      <c r="B35" s="179"/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T35" s="179"/>
      <c r="U35" s="179"/>
      <c r="V35" s="3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</row>
  </sheetData>
  <sheetProtection formatCells="0" formatColumns="0" formatRows="0" insertColumns="0" insertRows="0" insertHyperlinks="0" deleteColumns="0" deleteRows="0" sort="0" autoFilter="0" pivotTables="0"/>
  <autoFilter ref="A8:AM17">
    <filterColumn colId="3" showButton="0"/>
  </autoFilter>
  <mergeCells count="51">
    <mergeCell ref="B26:H26"/>
    <mergeCell ref="J26:U26"/>
    <mergeCell ref="F22:O22"/>
    <mergeCell ref="B34:C34"/>
    <mergeCell ref="D34:I34"/>
    <mergeCell ref="J34:U34"/>
    <mergeCell ref="J25:U25"/>
    <mergeCell ref="AB4:AE6"/>
    <mergeCell ref="B28:C28"/>
    <mergeCell ref="D28:H28"/>
    <mergeCell ref="S7:S8"/>
    <mergeCell ref="T7:T9"/>
    <mergeCell ref="U7:U9"/>
    <mergeCell ref="B9:G9"/>
    <mergeCell ref="B19:C19"/>
    <mergeCell ref="M7:M8"/>
    <mergeCell ref="N7:N8"/>
    <mergeCell ref="O7:O8"/>
    <mergeCell ref="P7:P8"/>
    <mergeCell ref="Q7:Q9"/>
    <mergeCell ref="R7:R8"/>
    <mergeCell ref="G7:G8"/>
    <mergeCell ref="J24:U24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20:O20"/>
    <mergeCell ref="F21:O21"/>
    <mergeCell ref="L7:L8"/>
    <mergeCell ref="H7:H8"/>
    <mergeCell ref="D4:O4"/>
    <mergeCell ref="G5:O5"/>
  </mergeCells>
  <conditionalFormatting sqref="P10:P17 H10:N17">
    <cfRule type="cellIs" dxfId="17" priority="13" operator="greaterThan">
      <formula>10</formula>
    </cfRule>
  </conditionalFormatting>
  <conditionalFormatting sqref="O1:O24 O26:O33 O36:O1048576">
    <cfRule type="duplicateValues" dxfId="16" priority="5"/>
  </conditionalFormatting>
  <conditionalFormatting sqref="C1:C33 C36:C1048576">
    <cfRule type="duplicateValues" dxfId="15" priority="4"/>
  </conditionalFormatting>
  <conditionalFormatting sqref="O25">
    <cfRule type="duplicateValues" dxfId="14" priority="3"/>
  </conditionalFormatting>
  <conditionalFormatting sqref="O34:O35">
    <cfRule type="duplicateValues" dxfId="13" priority="2"/>
  </conditionalFormatting>
  <conditionalFormatting sqref="C34:C35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22 X10:X17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0"/>
  <sheetViews>
    <sheetView workbookViewId="0">
      <pane ySplit="3" topLeftCell="A13" activePane="bottomLeft" state="frozen"/>
      <selection activeCell="T14" sqref="T14"/>
      <selection pane="bottomLeft" activeCell="G14" sqref="G14"/>
    </sheetView>
  </sheetViews>
  <sheetFormatPr defaultColWidth="9" defaultRowHeight="15.75"/>
  <cols>
    <col min="1" max="1" width="0.6640625" style="1" customWidth="1"/>
    <col min="2" max="2" width="4" style="1" customWidth="1"/>
    <col min="3" max="3" width="11.109375" style="1" customWidth="1"/>
    <col min="4" max="4" width="12.88671875" style="1" customWidth="1"/>
    <col min="5" max="5" width="7.21875" style="1" customWidth="1"/>
    <col min="6" max="6" width="9.33203125" style="1" hidden="1" customWidth="1"/>
    <col min="7" max="7" width="11.6640625" style="1" customWidth="1"/>
    <col min="8" max="10" width="4.33203125" style="1" customWidth="1"/>
    <col min="11" max="11" width="4.33203125" style="1" hidden="1" customWidth="1"/>
    <col min="12" max="12" width="3.21875" style="1" hidden="1" customWidth="1"/>
    <col min="13" max="13" width="3.44140625" style="1" hidden="1" customWidth="1"/>
    <col min="14" max="14" width="9" style="1" hidden="1" customWidth="1"/>
    <col min="15" max="15" width="9.109375" style="1" hidden="1" customWidth="1"/>
    <col min="16" max="16" width="4.21875" style="1" customWidth="1"/>
    <col min="17" max="17" width="6.44140625" style="1" customWidth="1"/>
    <col min="18" max="18" width="6.44140625" style="1" hidden="1" customWidth="1"/>
    <col min="19" max="19" width="11.88671875" style="1" hidden="1" customWidth="1"/>
    <col min="20" max="20" width="16.5546875" style="1" customWidth="1"/>
    <col min="21" max="21" width="5.77734375" style="1" hidden="1" customWidth="1"/>
    <col min="22" max="22" width="6.44140625" style="1" customWidth="1"/>
    <col min="23" max="23" width="6.44140625" style="2" customWidth="1"/>
    <col min="24" max="24" width="9" style="68"/>
    <col min="25" max="25" width="9.109375" style="68" bestFit="1" customWidth="1"/>
    <col min="26" max="26" width="9" style="68"/>
    <col min="27" max="27" width="10.33203125" style="68" bestFit="1" customWidth="1"/>
    <col min="28" max="28" width="9.109375" style="68" bestFit="1" customWidth="1"/>
    <col min="29" max="39" width="9" style="68"/>
    <col min="40" max="16384" width="9" style="1"/>
  </cols>
  <sheetData>
    <row r="1" spans="2:39" ht="27.75" customHeight="1">
      <c r="B1" s="216" t="s">
        <v>0</v>
      </c>
      <c r="C1" s="216"/>
      <c r="D1" s="216"/>
      <c r="E1" s="216"/>
      <c r="F1" s="216"/>
      <c r="G1" s="216"/>
      <c r="H1" s="217" t="s">
        <v>54</v>
      </c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3"/>
    </row>
    <row r="2" spans="2:39" ht="30" customHeight="1">
      <c r="B2" s="218" t="s">
        <v>1</v>
      </c>
      <c r="C2" s="218"/>
      <c r="D2" s="218"/>
      <c r="E2" s="218"/>
      <c r="F2" s="218"/>
      <c r="G2" s="218"/>
      <c r="H2" s="223" t="s">
        <v>53</v>
      </c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219" t="s">
        <v>2</v>
      </c>
      <c r="C4" s="219"/>
      <c r="D4" s="220" t="s">
        <v>247</v>
      </c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1" t="s">
        <v>245</v>
      </c>
      <c r="Q4" s="221"/>
      <c r="R4" s="221"/>
      <c r="S4" s="221"/>
      <c r="T4" s="221"/>
      <c r="U4" s="221"/>
      <c r="X4" s="69"/>
      <c r="Y4" s="207" t="s">
        <v>49</v>
      </c>
      <c r="Z4" s="207" t="s">
        <v>8</v>
      </c>
      <c r="AA4" s="207" t="s">
        <v>48</v>
      </c>
      <c r="AB4" s="207" t="s">
        <v>47</v>
      </c>
      <c r="AC4" s="207"/>
      <c r="AD4" s="207"/>
      <c r="AE4" s="207"/>
      <c r="AF4" s="207" t="s">
        <v>46</v>
      </c>
      <c r="AG4" s="207"/>
      <c r="AH4" s="207" t="s">
        <v>44</v>
      </c>
      <c r="AI4" s="207"/>
      <c r="AJ4" s="207" t="s">
        <v>45</v>
      </c>
      <c r="AK4" s="207"/>
      <c r="AL4" s="207" t="s">
        <v>43</v>
      </c>
      <c r="AM4" s="207"/>
    </row>
    <row r="5" spans="2:39" ht="17.25" customHeight="1">
      <c r="B5" s="208" t="s">
        <v>3</v>
      </c>
      <c r="C5" s="208"/>
      <c r="D5" s="9"/>
      <c r="G5" s="209" t="s">
        <v>243</v>
      </c>
      <c r="H5" s="209"/>
      <c r="I5" s="209"/>
      <c r="J5" s="209"/>
      <c r="K5" s="209"/>
      <c r="L5" s="209"/>
      <c r="M5" s="209"/>
      <c r="N5" s="209"/>
      <c r="O5" s="209"/>
      <c r="P5" s="209" t="s">
        <v>42</v>
      </c>
      <c r="Q5" s="209"/>
      <c r="R5" s="209"/>
      <c r="S5" s="209"/>
      <c r="T5" s="209"/>
      <c r="U5" s="209"/>
      <c r="X5" s="69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</row>
    <row r="7" spans="2:39" ht="44.25" customHeight="1">
      <c r="B7" s="197" t="s">
        <v>4</v>
      </c>
      <c r="C7" s="210" t="s">
        <v>5</v>
      </c>
      <c r="D7" s="212" t="s">
        <v>6</v>
      </c>
      <c r="E7" s="213"/>
      <c r="F7" s="197" t="s">
        <v>7</v>
      </c>
      <c r="G7" s="197" t="s">
        <v>8</v>
      </c>
      <c r="H7" s="206" t="s">
        <v>9</v>
      </c>
      <c r="I7" s="206" t="s">
        <v>10</v>
      </c>
      <c r="J7" s="206" t="s">
        <v>11</v>
      </c>
      <c r="K7" s="206" t="s">
        <v>12</v>
      </c>
      <c r="L7" s="204" t="s">
        <v>13</v>
      </c>
      <c r="M7" s="204" t="s">
        <v>14</v>
      </c>
      <c r="N7" s="204" t="s">
        <v>15</v>
      </c>
      <c r="O7" s="205" t="s">
        <v>16</v>
      </c>
      <c r="P7" s="204" t="s">
        <v>17</v>
      </c>
      <c r="Q7" s="197" t="s">
        <v>18</v>
      </c>
      <c r="R7" s="204" t="s">
        <v>19</v>
      </c>
      <c r="S7" s="197" t="s">
        <v>20</v>
      </c>
      <c r="T7" s="197" t="s">
        <v>21</v>
      </c>
      <c r="U7" s="197" t="s">
        <v>22</v>
      </c>
      <c r="X7" s="69"/>
      <c r="Y7" s="207"/>
      <c r="Z7" s="207"/>
      <c r="AA7" s="207"/>
      <c r="AB7" s="72" t="s">
        <v>23</v>
      </c>
      <c r="AC7" s="72" t="s">
        <v>24</v>
      </c>
      <c r="AD7" s="72" t="s">
        <v>25</v>
      </c>
      <c r="AE7" s="72" t="s">
        <v>26</v>
      </c>
      <c r="AF7" s="72" t="s">
        <v>27</v>
      </c>
      <c r="AG7" s="72" t="s">
        <v>26</v>
      </c>
      <c r="AH7" s="72" t="s">
        <v>27</v>
      </c>
      <c r="AI7" s="72" t="s">
        <v>26</v>
      </c>
      <c r="AJ7" s="72" t="s">
        <v>27</v>
      </c>
      <c r="AK7" s="72" t="s">
        <v>26</v>
      </c>
      <c r="AL7" s="72" t="s">
        <v>27</v>
      </c>
      <c r="AM7" s="73" t="s">
        <v>26</v>
      </c>
    </row>
    <row r="8" spans="2:39" ht="44.25" customHeight="1">
      <c r="B8" s="199"/>
      <c r="C8" s="211"/>
      <c r="D8" s="214"/>
      <c r="E8" s="215"/>
      <c r="F8" s="199"/>
      <c r="G8" s="199"/>
      <c r="H8" s="206"/>
      <c r="I8" s="206"/>
      <c r="J8" s="206"/>
      <c r="K8" s="206"/>
      <c r="L8" s="204"/>
      <c r="M8" s="204"/>
      <c r="N8" s="204"/>
      <c r="O8" s="205"/>
      <c r="P8" s="204"/>
      <c r="Q8" s="198"/>
      <c r="R8" s="204"/>
      <c r="S8" s="199"/>
      <c r="T8" s="198"/>
      <c r="U8" s="198"/>
      <c r="W8" s="12"/>
      <c r="X8" s="69"/>
      <c r="Y8" s="74" t="str">
        <f>+D4</f>
        <v>Thiết kế &amp; tổ chức sản xuất sản phẩm đa phương tiện</v>
      </c>
      <c r="Z8" s="75" t="str">
        <f>+P4</f>
        <v>Nhóm: D12PT</v>
      </c>
      <c r="AA8" s="76">
        <f>+$AJ$8+$AL$8+$AH$8</f>
        <v>13</v>
      </c>
      <c r="AB8" s="70">
        <f>COUNTIF($T$9:$T$73,"Khiển trách")</f>
        <v>0</v>
      </c>
      <c r="AC8" s="70">
        <f>COUNTIF($T$9:$T$73,"Cảnh cáo")</f>
        <v>0</v>
      </c>
      <c r="AD8" s="70">
        <f>COUNTIF($T$9:$T$73,"Đình chỉ thi")</f>
        <v>0</v>
      </c>
      <c r="AE8" s="77">
        <f>+($AB$8+$AC$8+$AD$8)/$AA$8*100%</f>
        <v>0</v>
      </c>
      <c r="AF8" s="70">
        <f>SUM(COUNTIF($T$9:$T$71,"Vắng"),COUNTIF($T$9:$T$71,"Vắng có phép"))</f>
        <v>0</v>
      </c>
      <c r="AG8" s="78">
        <f>+$AF$8/$AA$8</f>
        <v>0</v>
      </c>
      <c r="AH8" s="79">
        <f>COUNTIF($X$9:$X$71,"Thi lại")</f>
        <v>0</v>
      </c>
      <c r="AI8" s="78">
        <f>+$AH$8/$AA$8</f>
        <v>0</v>
      </c>
      <c r="AJ8" s="79">
        <f>COUNTIF($X$9:$X$72,"Học lại")</f>
        <v>0</v>
      </c>
      <c r="AK8" s="78">
        <f>+$AJ$8/$AA$8</f>
        <v>0</v>
      </c>
      <c r="AL8" s="70">
        <f>COUNTIF($X$10:$X$72,"Đạt")</f>
        <v>13</v>
      </c>
      <c r="AM8" s="77">
        <f>+$AL$8/$AA$8</f>
        <v>1</v>
      </c>
    </row>
    <row r="9" spans="2:39" ht="14.25" customHeight="1">
      <c r="B9" s="200" t="s">
        <v>28</v>
      </c>
      <c r="C9" s="201"/>
      <c r="D9" s="201"/>
      <c r="E9" s="201"/>
      <c r="F9" s="201"/>
      <c r="G9" s="202"/>
      <c r="H9" s="13">
        <v>10</v>
      </c>
      <c r="I9" s="13">
        <v>10</v>
      </c>
      <c r="J9" s="14">
        <v>20</v>
      </c>
      <c r="K9" s="13"/>
      <c r="L9" s="15"/>
      <c r="M9" s="16"/>
      <c r="N9" s="16"/>
      <c r="O9" s="17"/>
      <c r="P9" s="66">
        <f>100-(H9+I9+J9+K9)</f>
        <v>60</v>
      </c>
      <c r="Q9" s="199"/>
      <c r="R9" s="18"/>
      <c r="S9" s="18"/>
      <c r="T9" s="199"/>
      <c r="U9" s="199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24" customHeight="1">
      <c r="B10" s="19">
        <v>1</v>
      </c>
      <c r="C10" s="180" t="s">
        <v>206</v>
      </c>
      <c r="D10" s="181" t="s">
        <v>207</v>
      </c>
      <c r="E10" s="182" t="s">
        <v>62</v>
      </c>
      <c r="F10" s="183">
        <v>34357</v>
      </c>
      <c r="G10" s="180" t="s">
        <v>208</v>
      </c>
      <c r="H10" s="184">
        <v>5</v>
      </c>
      <c r="I10" s="184">
        <v>3.5</v>
      </c>
      <c r="J10" s="24">
        <v>4.0000000000000018</v>
      </c>
      <c r="K10" s="24" t="s">
        <v>29</v>
      </c>
      <c r="L10" s="25"/>
      <c r="M10" s="25"/>
      <c r="N10" s="25"/>
      <c r="O10" s="87"/>
      <c r="P10" s="26">
        <v>4</v>
      </c>
      <c r="Q10" s="27">
        <f>ROUND(SUMPRODUCT(H10:P10,$H$9:$P$9)/100,1)</f>
        <v>4.0999999999999996</v>
      </c>
      <c r="R10" s="28" t="str">
        <f t="shared" ref="R10:R22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28" t="str">
        <f t="shared" ref="S10:S22" si="1">IF($Q10&lt;4,"Kém",IF(AND($Q10&gt;=4,$Q10&lt;=5.4),"Trung bình yếu",IF(AND($Q10&gt;=5.5,$Q10&lt;=6.9),"Trung bình",IF(AND($Q10&gt;=7,$Q10&lt;=8.4),"Khá",IF(AND($Q10&gt;=8.5,$Q10&lt;=10),"Giỏi","")))))</f>
        <v>Trung bình yếu</v>
      </c>
      <c r="T10" s="92" t="str">
        <f>+IF(OR($H10=0,$I10=0,$J10=0,$K10=0),"Không đủ ĐKDT","")</f>
        <v/>
      </c>
      <c r="U10" s="29"/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24" customHeight="1">
      <c r="B11" s="31">
        <v>2</v>
      </c>
      <c r="C11" s="185" t="s">
        <v>209</v>
      </c>
      <c r="D11" s="186" t="s">
        <v>210</v>
      </c>
      <c r="E11" s="187" t="s">
        <v>211</v>
      </c>
      <c r="F11" s="188">
        <v>34641</v>
      </c>
      <c r="G11" s="185" t="s">
        <v>208</v>
      </c>
      <c r="H11" s="189">
        <v>9</v>
      </c>
      <c r="I11" s="189">
        <v>6</v>
      </c>
      <c r="J11" s="36">
        <v>5</v>
      </c>
      <c r="K11" s="36" t="s">
        <v>29</v>
      </c>
      <c r="L11" s="37"/>
      <c r="M11" s="37"/>
      <c r="N11" s="37"/>
      <c r="O11" s="88"/>
      <c r="P11" s="38">
        <v>6</v>
      </c>
      <c r="Q11" s="39">
        <f>ROUND(SUMPRODUCT(H11:P11,$H$9:$P$9)/100,1)</f>
        <v>6.1</v>
      </c>
      <c r="R11" s="40" t="str">
        <f t="shared" si="0"/>
        <v>C</v>
      </c>
      <c r="S11" s="41" t="str">
        <f t="shared" si="1"/>
        <v>Trung bình</v>
      </c>
      <c r="T11" s="42" t="str">
        <f>+IF(OR($H11=0,$I11=0,$J11=0,$K11=0),"Không đủ ĐKDT","")</f>
        <v/>
      </c>
      <c r="U11" s="43"/>
      <c r="V11" s="3"/>
      <c r="W11" s="30"/>
      <c r="X11" s="81" t="str">
        <f t="shared" ref="X11:X2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24" customHeight="1">
      <c r="B12" s="31">
        <v>3</v>
      </c>
      <c r="C12" s="185" t="s">
        <v>212</v>
      </c>
      <c r="D12" s="186" t="s">
        <v>169</v>
      </c>
      <c r="E12" s="187" t="s">
        <v>213</v>
      </c>
      <c r="F12" s="188">
        <v>34675</v>
      </c>
      <c r="G12" s="185" t="s">
        <v>208</v>
      </c>
      <c r="H12" s="189">
        <v>9</v>
      </c>
      <c r="I12" s="189">
        <v>7</v>
      </c>
      <c r="J12" s="36">
        <v>7</v>
      </c>
      <c r="K12" s="36" t="s">
        <v>29</v>
      </c>
      <c r="L12" s="44"/>
      <c r="M12" s="44"/>
      <c r="N12" s="44"/>
      <c r="O12" s="88"/>
      <c r="P12" s="38">
        <v>8</v>
      </c>
      <c r="Q12" s="39">
        <f t="shared" ref="Q12:Q22" si="3">ROUND(SUMPRODUCT(H12:P12,$H$9:$P$9)/100,1)</f>
        <v>7.8</v>
      </c>
      <c r="R12" s="40" t="str">
        <f t="shared" si="0"/>
        <v>B</v>
      </c>
      <c r="S12" s="41" t="str">
        <f t="shared" si="1"/>
        <v>Khá</v>
      </c>
      <c r="T12" s="42" t="str">
        <f t="shared" ref="T12:T22" si="4">+IF(OR($H12=0,$I12=0,$J12=0,$K12=0),"Không đủ ĐKDT","")</f>
        <v/>
      </c>
      <c r="U12" s="43"/>
      <c r="V12" s="3"/>
      <c r="W12" s="30"/>
      <c r="X12" s="81" t="str">
        <f t="shared" si="2"/>
        <v>Đạt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24" customHeight="1">
      <c r="B13" s="31">
        <v>4</v>
      </c>
      <c r="C13" s="185" t="s">
        <v>214</v>
      </c>
      <c r="D13" s="186" t="s">
        <v>215</v>
      </c>
      <c r="E13" s="187" t="s">
        <v>216</v>
      </c>
      <c r="F13" s="188">
        <v>34282</v>
      </c>
      <c r="G13" s="185" t="s">
        <v>208</v>
      </c>
      <c r="H13" s="189">
        <v>7</v>
      </c>
      <c r="I13" s="189">
        <v>7</v>
      </c>
      <c r="J13" s="36">
        <v>6.9999999999999973</v>
      </c>
      <c r="K13" s="36" t="s">
        <v>29</v>
      </c>
      <c r="L13" s="44"/>
      <c r="M13" s="44"/>
      <c r="N13" s="44"/>
      <c r="O13" s="88"/>
      <c r="P13" s="38">
        <v>7</v>
      </c>
      <c r="Q13" s="39">
        <f t="shared" si="3"/>
        <v>7</v>
      </c>
      <c r="R13" s="40" t="str">
        <f t="shared" si="0"/>
        <v>B</v>
      </c>
      <c r="S13" s="41" t="str">
        <f t="shared" si="1"/>
        <v>Khá</v>
      </c>
      <c r="T13" s="42" t="str">
        <f t="shared" si="4"/>
        <v/>
      </c>
      <c r="U13" s="43"/>
      <c r="V13" s="3"/>
      <c r="W13" s="30"/>
      <c r="X13" s="81" t="str">
        <f t="shared" si="2"/>
        <v>Đạt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24" customHeight="1">
      <c r="B14" s="31">
        <v>5</v>
      </c>
      <c r="C14" s="185" t="s">
        <v>217</v>
      </c>
      <c r="D14" s="186" t="s">
        <v>218</v>
      </c>
      <c r="E14" s="187" t="s">
        <v>219</v>
      </c>
      <c r="F14" s="188">
        <v>34544</v>
      </c>
      <c r="G14" s="185" t="s">
        <v>208</v>
      </c>
      <c r="H14" s="189">
        <v>9</v>
      </c>
      <c r="I14" s="189">
        <v>7</v>
      </c>
      <c r="J14" s="36">
        <v>7</v>
      </c>
      <c r="K14" s="36" t="s">
        <v>29</v>
      </c>
      <c r="L14" s="44"/>
      <c r="M14" s="44"/>
      <c r="N14" s="44"/>
      <c r="O14" s="88"/>
      <c r="P14" s="38">
        <v>8</v>
      </c>
      <c r="Q14" s="39">
        <f t="shared" si="3"/>
        <v>7.8</v>
      </c>
      <c r="R14" s="40" t="str">
        <f t="shared" si="0"/>
        <v>B</v>
      </c>
      <c r="S14" s="41" t="str">
        <f t="shared" si="1"/>
        <v>Khá</v>
      </c>
      <c r="T14" s="42" t="str">
        <f t="shared" si="4"/>
        <v/>
      </c>
      <c r="U14" s="43"/>
      <c r="V14" s="3"/>
      <c r="W14" s="30"/>
      <c r="X14" s="81" t="str">
        <f t="shared" si="2"/>
        <v>Đạt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24" customHeight="1">
      <c r="B15" s="31">
        <v>6</v>
      </c>
      <c r="C15" s="185" t="s">
        <v>220</v>
      </c>
      <c r="D15" s="186" t="s">
        <v>221</v>
      </c>
      <c r="E15" s="187" t="s">
        <v>222</v>
      </c>
      <c r="F15" s="188">
        <v>34384</v>
      </c>
      <c r="G15" s="185" t="s">
        <v>208</v>
      </c>
      <c r="H15" s="189">
        <v>7</v>
      </c>
      <c r="I15" s="189">
        <v>4</v>
      </c>
      <c r="J15" s="36">
        <v>3</v>
      </c>
      <c r="K15" s="36" t="s">
        <v>29</v>
      </c>
      <c r="L15" s="44"/>
      <c r="M15" s="44"/>
      <c r="N15" s="44"/>
      <c r="O15" s="88"/>
      <c r="P15" s="38">
        <v>4</v>
      </c>
      <c r="Q15" s="39">
        <f t="shared" si="3"/>
        <v>4.0999999999999996</v>
      </c>
      <c r="R15" s="40" t="str">
        <f t="shared" si="0"/>
        <v>D</v>
      </c>
      <c r="S15" s="41" t="str">
        <f t="shared" si="1"/>
        <v>Trung bình yếu</v>
      </c>
      <c r="T15" s="42" t="str">
        <f t="shared" si="4"/>
        <v/>
      </c>
      <c r="U15" s="43"/>
      <c r="V15" s="3"/>
      <c r="W15" s="30"/>
      <c r="X15" s="81" t="str">
        <f t="shared" si="2"/>
        <v>Đạt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24" customHeight="1">
      <c r="B16" s="31">
        <v>7</v>
      </c>
      <c r="C16" s="185" t="s">
        <v>223</v>
      </c>
      <c r="D16" s="186" t="s">
        <v>224</v>
      </c>
      <c r="E16" s="187" t="s">
        <v>81</v>
      </c>
      <c r="F16" s="188">
        <v>34160</v>
      </c>
      <c r="G16" s="185" t="s">
        <v>208</v>
      </c>
      <c r="H16" s="189">
        <v>7</v>
      </c>
      <c r="I16" s="189">
        <v>7</v>
      </c>
      <c r="J16" s="36">
        <v>6.9999999999999973</v>
      </c>
      <c r="K16" s="36" t="s">
        <v>29</v>
      </c>
      <c r="L16" s="44"/>
      <c r="M16" s="44"/>
      <c r="N16" s="44"/>
      <c r="O16" s="88"/>
      <c r="P16" s="38">
        <v>7</v>
      </c>
      <c r="Q16" s="39">
        <f t="shared" si="3"/>
        <v>7</v>
      </c>
      <c r="R16" s="40" t="str">
        <f t="shared" si="0"/>
        <v>B</v>
      </c>
      <c r="S16" s="41" t="str">
        <f t="shared" si="1"/>
        <v>Khá</v>
      </c>
      <c r="T16" s="42" t="str">
        <f t="shared" si="4"/>
        <v/>
      </c>
      <c r="U16" s="43"/>
      <c r="V16" s="3"/>
      <c r="W16" s="30"/>
      <c r="X16" s="81" t="str">
        <f t="shared" si="2"/>
        <v>Đạt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1:39" ht="24" customHeight="1">
      <c r="B17" s="31">
        <v>8</v>
      </c>
      <c r="C17" s="185" t="s">
        <v>225</v>
      </c>
      <c r="D17" s="186" t="s">
        <v>226</v>
      </c>
      <c r="E17" s="187" t="s">
        <v>227</v>
      </c>
      <c r="F17" s="188">
        <v>34597</v>
      </c>
      <c r="G17" s="185" t="s">
        <v>208</v>
      </c>
      <c r="H17" s="189">
        <v>9</v>
      </c>
      <c r="I17" s="189">
        <v>7</v>
      </c>
      <c r="J17" s="36">
        <v>6.9999999999999973</v>
      </c>
      <c r="K17" s="36" t="s">
        <v>29</v>
      </c>
      <c r="L17" s="44"/>
      <c r="M17" s="44"/>
      <c r="N17" s="44"/>
      <c r="O17" s="88"/>
      <c r="P17" s="38">
        <v>7.5</v>
      </c>
      <c r="Q17" s="39">
        <f t="shared" si="3"/>
        <v>7.5</v>
      </c>
      <c r="R17" s="40" t="str">
        <f t="shared" si="0"/>
        <v>B</v>
      </c>
      <c r="S17" s="41" t="str">
        <f t="shared" si="1"/>
        <v>Khá</v>
      </c>
      <c r="T17" s="42" t="str">
        <f t="shared" si="4"/>
        <v/>
      </c>
      <c r="U17" s="43"/>
      <c r="V17" s="3"/>
      <c r="W17" s="30"/>
      <c r="X17" s="81" t="str">
        <f t="shared" si="2"/>
        <v>Đạt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1:39" ht="23.25" customHeight="1">
      <c r="B18" s="31">
        <v>9</v>
      </c>
      <c r="C18" s="185" t="s">
        <v>228</v>
      </c>
      <c r="D18" s="186" t="s">
        <v>229</v>
      </c>
      <c r="E18" s="187" t="s">
        <v>96</v>
      </c>
      <c r="F18" s="188">
        <v>34038</v>
      </c>
      <c r="G18" s="185" t="s">
        <v>208</v>
      </c>
      <c r="H18" s="189">
        <v>5</v>
      </c>
      <c r="I18" s="189">
        <v>4</v>
      </c>
      <c r="J18" s="36">
        <v>3.5000000000000009</v>
      </c>
      <c r="K18" s="36" t="s">
        <v>29</v>
      </c>
      <c r="L18" s="44"/>
      <c r="M18" s="44"/>
      <c r="N18" s="44"/>
      <c r="O18" s="88"/>
      <c r="P18" s="38">
        <v>4</v>
      </c>
      <c r="Q18" s="39">
        <f t="shared" si="3"/>
        <v>4</v>
      </c>
      <c r="R18" s="40" t="str">
        <f t="shared" si="0"/>
        <v>D</v>
      </c>
      <c r="S18" s="41" t="str">
        <f t="shared" si="1"/>
        <v>Trung bình yếu</v>
      </c>
      <c r="T18" s="42" t="str">
        <f t="shared" si="4"/>
        <v/>
      </c>
      <c r="U18" s="43"/>
      <c r="V18" s="3"/>
      <c r="W18" s="30"/>
      <c r="X18" s="81" t="str">
        <f t="shared" si="2"/>
        <v>Đạt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1:39" ht="23.25" customHeight="1">
      <c r="B19" s="31">
        <v>10</v>
      </c>
      <c r="C19" s="185" t="s">
        <v>230</v>
      </c>
      <c r="D19" s="186" t="s">
        <v>231</v>
      </c>
      <c r="E19" s="187" t="s">
        <v>232</v>
      </c>
      <c r="F19" s="188">
        <v>34589</v>
      </c>
      <c r="G19" s="185" t="s">
        <v>208</v>
      </c>
      <c r="H19" s="189">
        <v>7</v>
      </c>
      <c r="I19" s="189">
        <v>7</v>
      </c>
      <c r="J19" s="36">
        <v>7</v>
      </c>
      <c r="K19" s="36" t="s">
        <v>29</v>
      </c>
      <c r="L19" s="44"/>
      <c r="M19" s="44"/>
      <c r="N19" s="44"/>
      <c r="O19" s="88"/>
      <c r="P19" s="38">
        <v>8</v>
      </c>
      <c r="Q19" s="39">
        <f t="shared" si="3"/>
        <v>7.6</v>
      </c>
      <c r="R19" s="40" t="str">
        <f t="shared" si="0"/>
        <v>B</v>
      </c>
      <c r="S19" s="41" t="str">
        <f t="shared" si="1"/>
        <v>Khá</v>
      </c>
      <c r="T19" s="42" t="str">
        <f t="shared" si="4"/>
        <v/>
      </c>
      <c r="U19" s="43"/>
      <c r="V19" s="3"/>
      <c r="W19" s="30"/>
      <c r="X19" s="81" t="str">
        <f t="shared" si="2"/>
        <v>Đạt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1:39" ht="23.25" customHeight="1">
      <c r="B20" s="31">
        <v>11</v>
      </c>
      <c r="C20" s="185" t="s">
        <v>233</v>
      </c>
      <c r="D20" s="186" t="s">
        <v>234</v>
      </c>
      <c r="E20" s="187" t="s">
        <v>105</v>
      </c>
      <c r="F20" s="188">
        <v>34515</v>
      </c>
      <c r="G20" s="185" t="s">
        <v>208</v>
      </c>
      <c r="H20" s="189">
        <v>9</v>
      </c>
      <c r="I20" s="189">
        <v>7</v>
      </c>
      <c r="J20" s="36">
        <v>6.9999999999999973</v>
      </c>
      <c r="K20" s="36" t="s">
        <v>29</v>
      </c>
      <c r="L20" s="44"/>
      <c r="M20" s="44"/>
      <c r="N20" s="44"/>
      <c r="O20" s="88"/>
      <c r="P20" s="38">
        <v>7.5</v>
      </c>
      <c r="Q20" s="39">
        <f t="shared" si="3"/>
        <v>7.5</v>
      </c>
      <c r="R20" s="40" t="str">
        <f t="shared" si="0"/>
        <v>B</v>
      </c>
      <c r="S20" s="41" t="str">
        <f t="shared" si="1"/>
        <v>Khá</v>
      </c>
      <c r="T20" s="42" t="str">
        <f t="shared" si="4"/>
        <v/>
      </c>
      <c r="U20" s="43"/>
      <c r="V20" s="3"/>
      <c r="W20" s="30"/>
      <c r="X20" s="81" t="str">
        <f t="shared" si="2"/>
        <v>Đạt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1:39" ht="23.25" customHeight="1">
      <c r="B21" s="31">
        <v>12</v>
      </c>
      <c r="C21" s="185" t="s">
        <v>235</v>
      </c>
      <c r="D21" s="186" t="s">
        <v>169</v>
      </c>
      <c r="E21" s="187" t="s">
        <v>236</v>
      </c>
      <c r="F21" s="188">
        <v>34439</v>
      </c>
      <c r="G21" s="185" t="s">
        <v>208</v>
      </c>
      <c r="H21" s="189">
        <v>9</v>
      </c>
      <c r="I21" s="189">
        <v>7</v>
      </c>
      <c r="J21" s="36">
        <v>6.9999999999999973</v>
      </c>
      <c r="K21" s="36" t="s">
        <v>29</v>
      </c>
      <c r="L21" s="44"/>
      <c r="M21" s="44"/>
      <c r="N21" s="44"/>
      <c r="O21" s="88"/>
      <c r="P21" s="38">
        <v>7.5</v>
      </c>
      <c r="Q21" s="39">
        <f t="shared" si="3"/>
        <v>7.5</v>
      </c>
      <c r="R21" s="40" t="str">
        <f t="shared" si="0"/>
        <v>B</v>
      </c>
      <c r="S21" s="41" t="str">
        <f t="shared" si="1"/>
        <v>Khá</v>
      </c>
      <c r="T21" s="42" t="str">
        <f t="shared" si="4"/>
        <v/>
      </c>
      <c r="U21" s="43"/>
      <c r="V21" s="3"/>
      <c r="W21" s="30"/>
      <c r="X21" s="81" t="str">
        <f t="shared" si="2"/>
        <v>Đạt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1:39" ht="23.25" customHeight="1">
      <c r="B22" s="31">
        <v>13</v>
      </c>
      <c r="C22" s="185" t="s">
        <v>237</v>
      </c>
      <c r="D22" s="186" t="s">
        <v>238</v>
      </c>
      <c r="E22" s="187" t="s">
        <v>239</v>
      </c>
      <c r="F22" s="188">
        <v>34558</v>
      </c>
      <c r="G22" s="185" t="s">
        <v>208</v>
      </c>
      <c r="H22" s="189">
        <v>9</v>
      </c>
      <c r="I22" s="189">
        <v>6</v>
      </c>
      <c r="J22" s="36">
        <v>5</v>
      </c>
      <c r="K22" s="36" t="s">
        <v>29</v>
      </c>
      <c r="L22" s="44"/>
      <c r="M22" s="44"/>
      <c r="N22" s="44"/>
      <c r="O22" s="88"/>
      <c r="P22" s="38">
        <v>6</v>
      </c>
      <c r="Q22" s="39">
        <f t="shared" si="3"/>
        <v>6.1</v>
      </c>
      <c r="R22" s="40" t="str">
        <f t="shared" si="0"/>
        <v>C</v>
      </c>
      <c r="S22" s="41" t="str">
        <f t="shared" si="1"/>
        <v>Trung bình</v>
      </c>
      <c r="T22" s="42" t="str">
        <f t="shared" si="4"/>
        <v/>
      </c>
      <c r="U22" s="43"/>
      <c r="V22" s="3"/>
      <c r="W22" s="30"/>
      <c r="X22" s="81" t="str">
        <f t="shared" si="2"/>
        <v>Đạt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1:39" ht="9" customHeight="1">
      <c r="A23" s="2"/>
      <c r="B23" s="45"/>
      <c r="C23" s="46"/>
      <c r="D23" s="46"/>
      <c r="E23" s="47"/>
      <c r="F23" s="47"/>
      <c r="G23" s="47"/>
      <c r="H23" s="48"/>
      <c r="I23" s="49"/>
      <c r="J23" s="49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3"/>
    </row>
    <row r="24" spans="1:39" ht="16.5">
      <c r="A24" s="2"/>
      <c r="B24" s="203" t="s">
        <v>30</v>
      </c>
      <c r="C24" s="203"/>
      <c r="D24" s="46"/>
      <c r="E24" s="47"/>
      <c r="F24" s="47"/>
      <c r="G24" s="47"/>
      <c r="H24" s="48"/>
      <c r="I24" s="49"/>
      <c r="J24" s="49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3"/>
    </row>
    <row r="25" spans="1:39" ht="16.5" customHeight="1">
      <c r="A25" s="2"/>
      <c r="B25" s="51" t="s">
        <v>31</v>
      </c>
      <c r="C25" s="51"/>
      <c r="D25" s="52">
        <f>+$AA$8</f>
        <v>13</v>
      </c>
      <c r="E25" s="53" t="s">
        <v>32</v>
      </c>
      <c r="F25" s="192" t="s">
        <v>33</v>
      </c>
      <c r="G25" s="192"/>
      <c r="H25" s="192"/>
      <c r="I25" s="192"/>
      <c r="J25" s="192"/>
      <c r="K25" s="192"/>
      <c r="L25" s="192"/>
      <c r="M25" s="192"/>
      <c r="N25" s="192"/>
      <c r="O25" s="192"/>
      <c r="P25" s="54">
        <f>$AA$8 -COUNTIF($T$9:$T$203,"Vắng") -COUNTIF($T$9:$T$203,"Vắng có phép") - COUNTIF($T$9:$T$203,"Đình chỉ thi") - COUNTIF($T$9:$T$203,"Không đủ ĐKDT")</f>
        <v>13</v>
      </c>
      <c r="Q25" s="54"/>
      <c r="R25" s="54"/>
      <c r="S25" s="55"/>
      <c r="T25" s="56" t="s">
        <v>32</v>
      </c>
      <c r="U25" s="55"/>
      <c r="V25" s="3"/>
    </row>
    <row r="26" spans="1:39" ht="16.5" customHeight="1">
      <c r="A26" s="2"/>
      <c r="B26" s="51" t="s">
        <v>34</v>
      </c>
      <c r="C26" s="51"/>
      <c r="D26" s="52">
        <f>+$AL$8</f>
        <v>13</v>
      </c>
      <c r="E26" s="53" t="s">
        <v>32</v>
      </c>
      <c r="F26" s="192" t="s">
        <v>35</v>
      </c>
      <c r="G26" s="192"/>
      <c r="H26" s="192"/>
      <c r="I26" s="192"/>
      <c r="J26" s="192"/>
      <c r="K26" s="192"/>
      <c r="L26" s="192"/>
      <c r="M26" s="192"/>
      <c r="N26" s="192"/>
      <c r="O26" s="192"/>
      <c r="P26" s="57">
        <f>COUNTIF($T$9:$T$79,"Vắng")</f>
        <v>0</v>
      </c>
      <c r="Q26" s="57"/>
      <c r="R26" s="57"/>
      <c r="S26" s="58"/>
      <c r="T26" s="56" t="s">
        <v>32</v>
      </c>
      <c r="U26" s="58"/>
      <c r="V26" s="3"/>
    </row>
    <row r="27" spans="1:39" ht="16.5" customHeight="1">
      <c r="A27" s="2"/>
      <c r="B27" s="51" t="s">
        <v>50</v>
      </c>
      <c r="C27" s="51"/>
      <c r="D27" s="67">
        <f>COUNTIF(X10:X22,"Học lại")</f>
        <v>0</v>
      </c>
      <c r="E27" s="53" t="s">
        <v>32</v>
      </c>
      <c r="F27" s="192" t="s">
        <v>51</v>
      </c>
      <c r="G27" s="192"/>
      <c r="H27" s="192"/>
      <c r="I27" s="192"/>
      <c r="J27" s="192"/>
      <c r="K27" s="192"/>
      <c r="L27" s="192"/>
      <c r="M27" s="192"/>
      <c r="N27" s="192"/>
      <c r="O27" s="192"/>
      <c r="P27" s="54">
        <f>COUNTIF($T$9:$T$79,"Vắng có phép")</f>
        <v>0</v>
      </c>
      <c r="Q27" s="54"/>
      <c r="R27" s="54"/>
      <c r="S27" s="55"/>
      <c r="T27" s="56" t="s">
        <v>32</v>
      </c>
      <c r="U27" s="55"/>
      <c r="V27" s="3"/>
    </row>
    <row r="28" spans="1:39" ht="3" customHeight="1">
      <c r="A28" s="2"/>
      <c r="B28" s="45"/>
      <c r="C28" s="46"/>
      <c r="D28" s="46"/>
      <c r="E28" s="47"/>
      <c r="F28" s="47"/>
      <c r="G28" s="47"/>
      <c r="H28" s="48"/>
      <c r="I28" s="49"/>
      <c r="J28" s="49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3"/>
    </row>
    <row r="29" spans="1:39">
      <c r="B29" s="89" t="s">
        <v>52</v>
      </c>
      <c r="C29" s="89"/>
      <c r="D29" s="90">
        <f>COUNTIF(X10:X22,"Thi lại")</f>
        <v>0</v>
      </c>
      <c r="E29" s="91" t="s">
        <v>32</v>
      </c>
      <c r="F29" s="3"/>
      <c r="G29" s="3"/>
      <c r="H29" s="3"/>
      <c r="I29" s="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3"/>
      <c r="U29" s="193"/>
      <c r="V29" s="3"/>
    </row>
    <row r="30" spans="1:39" ht="24.75" customHeight="1">
      <c r="B30" s="89"/>
      <c r="C30" s="89"/>
      <c r="D30" s="90"/>
      <c r="E30" s="91"/>
      <c r="F30" s="3"/>
      <c r="G30" s="3"/>
      <c r="H30" s="3"/>
      <c r="I30" s="3"/>
      <c r="J30" s="193" t="s">
        <v>240</v>
      </c>
      <c r="K30" s="193"/>
      <c r="L30" s="193"/>
      <c r="M30" s="193"/>
      <c r="N30" s="193"/>
      <c r="O30" s="193"/>
      <c r="P30" s="193"/>
      <c r="Q30" s="193"/>
      <c r="R30" s="193"/>
      <c r="S30" s="193"/>
      <c r="T30" s="193"/>
      <c r="U30" s="193"/>
      <c r="V30" s="3"/>
    </row>
    <row r="31" spans="1:39">
      <c r="A31" s="59"/>
      <c r="B31" s="194" t="s">
        <v>36</v>
      </c>
      <c r="C31" s="194"/>
      <c r="D31" s="194"/>
      <c r="E31" s="194"/>
      <c r="F31" s="194"/>
      <c r="G31" s="194"/>
      <c r="H31" s="194"/>
      <c r="I31" s="60"/>
      <c r="J31" s="195" t="s">
        <v>37</v>
      </c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5"/>
      <c r="V31" s="3"/>
    </row>
    <row r="32" spans="1:39" ht="4.5" customHeight="1">
      <c r="A32" s="2"/>
      <c r="B32" s="45"/>
      <c r="C32" s="61"/>
      <c r="D32" s="61"/>
      <c r="E32" s="62"/>
      <c r="F32" s="62"/>
      <c r="G32" s="62"/>
      <c r="H32" s="63"/>
      <c r="I32" s="64"/>
      <c r="J32" s="64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39" s="2" customFormat="1">
      <c r="B33" s="194" t="s">
        <v>38</v>
      </c>
      <c r="C33" s="194"/>
      <c r="D33" s="196" t="s">
        <v>39</v>
      </c>
      <c r="E33" s="196"/>
      <c r="F33" s="196"/>
      <c r="G33" s="196"/>
      <c r="H33" s="196"/>
      <c r="I33" s="64"/>
      <c r="J33" s="64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3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</row>
    <row r="34" spans="1:39" s="2" customForma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</row>
    <row r="35" spans="1:39" s="2" customFormat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</row>
    <row r="36" spans="1:39" s="2" customForma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</row>
    <row r="37" spans="1:39" s="2" customFormat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</row>
    <row r="38" spans="1:39" s="2" customFormat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</row>
    <row r="39" spans="1:39" s="2" customFormat="1" ht="18" customHeight="1">
      <c r="A39" s="1"/>
      <c r="B39" s="191" t="s">
        <v>241</v>
      </c>
      <c r="C39" s="191"/>
      <c r="D39" s="191" t="s">
        <v>242</v>
      </c>
      <c r="E39" s="191"/>
      <c r="F39" s="191"/>
      <c r="G39" s="191"/>
      <c r="H39" s="191"/>
      <c r="I39" s="191"/>
      <c r="J39" s="191" t="s">
        <v>40</v>
      </c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191"/>
      <c r="V39" s="3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</row>
    <row r="40" spans="1:39" s="2" customFormat="1" ht="4.5" customHeight="1">
      <c r="A40" s="1"/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79"/>
      <c r="U40" s="179"/>
      <c r="V40" s="3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</row>
  </sheetData>
  <sheetProtection formatCells="0" formatColumns="0" formatRows="0" insertColumns="0" insertRows="0" insertHyperlinks="0" deleteColumns="0" deleteRows="0" sort="0" autoFilter="0" pivotTables="0"/>
  <autoFilter ref="A8:AM22">
    <filterColumn colId="3" showButton="0"/>
  </autoFilter>
  <mergeCells count="51">
    <mergeCell ref="B1:G1"/>
    <mergeCell ref="H1:U1"/>
    <mergeCell ref="B2:G2"/>
    <mergeCell ref="H2:U2"/>
    <mergeCell ref="B4:C4"/>
    <mergeCell ref="D4:O4"/>
    <mergeCell ref="P4:U4"/>
    <mergeCell ref="AJ4:AK6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F26:O26"/>
    <mergeCell ref="N7:N8"/>
    <mergeCell ref="O7:O8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T7:T9"/>
    <mergeCell ref="U7:U9"/>
    <mergeCell ref="B9:G9"/>
    <mergeCell ref="B24:C24"/>
    <mergeCell ref="F25:O25"/>
    <mergeCell ref="R7:R8"/>
    <mergeCell ref="S7:S8"/>
    <mergeCell ref="B7:B8"/>
    <mergeCell ref="C7:C8"/>
    <mergeCell ref="D7:E8"/>
    <mergeCell ref="B39:C39"/>
    <mergeCell ref="D39:I39"/>
    <mergeCell ref="J39:U39"/>
    <mergeCell ref="F27:O27"/>
    <mergeCell ref="J29:U29"/>
    <mergeCell ref="J30:U30"/>
    <mergeCell ref="B31:H31"/>
    <mergeCell ref="J31:U31"/>
    <mergeCell ref="B33:C33"/>
    <mergeCell ref="D33:H33"/>
  </mergeCells>
  <conditionalFormatting sqref="H10:N22 P10:P22">
    <cfRule type="cellIs" dxfId="11" priority="6" operator="greaterThan">
      <formula>10</formula>
    </cfRule>
  </conditionalFormatting>
  <conditionalFormatting sqref="O1:O29 O31:O38 O41:O1048576">
    <cfRule type="duplicateValues" dxfId="10" priority="5"/>
  </conditionalFormatting>
  <conditionalFormatting sqref="C1:C38 C41:C1048576">
    <cfRule type="duplicateValues" dxfId="9" priority="4"/>
  </conditionalFormatting>
  <conditionalFormatting sqref="O30">
    <cfRule type="duplicateValues" dxfId="8" priority="3"/>
  </conditionalFormatting>
  <conditionalFormatting sqref="O39:O40">
    <cfRule type="duplicateValues" dxfId="7" priority="2"/>
  </conditionalFormatting>
  <conditionalFormatting sqref="C39:C40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27 X10:X22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5"/>
  <sheetViews>
    <sheetView workbookViewId="0">
      <pane ySplit="3" topLeftCell="A4" activePane="bottomLeft" state="frozen"/>
      <selection activeCell="T14" sqref="T14"/>
      <selection pane="bottomLeft" activeCell="H2" sqref="H2:U2"/>
    </sheetView>
  </sheetViews>
  <sheetFormatPr defaultColWidth="9" defaultRowHeight="15.75"/>
  <cols>
    <col min="1" max="1" width="0.6640625" style="98" customWidth="1"/>
    <col min="2" max="2" width="4" style="98" customWidth="1"/>
    <col min="3" max="3" width="11.109375" style="98" customWidth="1"/>
    <col min="4" max="4" width="14.44140625" style="98" customWidth="1"/>
    <col min="5" max="5" width="8.6640625" style="98" customWidth="1"/>
    <col min="6" max="6" width="9.33203125" style="98" hidden="1" customWidth="1"/>
    <col min="7" max="7" width="9.77734375" style="98" customWidth="1"/>
    <col min="8" max="9" width="4.33203125" style="98" customWidth="1"/>
    <col min="10" max="11" width="4.33203125" style="98" hidden="1" customWidth="1"/>
    <col min="12" max="12" width="3.21875" style="98" hidden="1" customWidth="1"/>
    <col min="13" max="13" width="3.44140625" style="98" hidden="1" customWidth="1"/>
    <col min="14" max="14" width="9" style="98" hidden="1" customWidth="1"/>
    <col min="15" max="15" width="9.109375" style="98" hidden="1" customWidth="1"/>
    <col min="16" max="16" width="5.109375" style="98" customWidth="1"/>
    <col min="17" max="17" width="6.44140625" style="98" customWidth="1"/>
    <col min="18" max="18" width="6.44140625" style="98" hidden="1" customWidth="1"/>
    <col min="19" max="19" width="11.88671875" style="98" hidden="1" customWidth="1"/>
    <col min="20" max="20" width="18.6640625" style="98" customWidth="1"/>
    <col min="21" max="21" width="5.77734375" style="98" hidden="1" customWidth="1"/>
    <col min="22" max="22" width="6.44140625" style="98" customWidth="1"/>
    <col min="23" max="23" width="6.44140625" style="99" customWidth="1"/>
    <col min="24" max="24" width="9" style="156"/>
    <col min="25" max="25" width="9.109375" style="156" bestFit="1" customWidth="1"/>
    <col min="26" max="26" width="9" style="156"/>
    <col min="27" max="27" width="10.33203125" style="156" bestFit="1" customWidth="1"/>
    <col min="28" max="28" width="9.109375" style="156" bestFit="1" customWidth="1"/>
    <col min="29" max="39" width="9" style="156"/>
    <col min="40" max="16384" width="9" style="98"/>
  </cols>
  <sheetData>
    <row r="1" spans="2:39" ht="27.75" customHeight="1">
      <c r="B1" s="216" t="s">
        <v>0</v>
      </c>
      <c r="C1" s="216"/>
      <c r="D1" s="216"/>
      <c r="E1" s="216"/>
      <c r="F1" s="216"/>
      <c r="G1" s="216"/>
      <c r="H1" s="217" t="s">
        <v>54</v>
      </c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100"/>
    </row>
    <row r="2" spans="2:39" ht="30" customHeight="1">
      <c r="B2" s="218" t="s">
        <v>1</v>
      </c>
      <c r="C2" s="218"/>
      <c r="D2" s="218"/>
      <c r="E2" s="218"/>
      <c r="F2" s="218"/>
      <c r="G2" s="218"/>
      <c r="H2" s="223" t="s">
        <v>53</v>
      </c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101"/>
      <c r="W2" s="5"/>
      <c r="AE2" s="157"/>
      <c r="AF2" s="158"/>
      <c r="AG2" s="157"/>
      <c r="AH2" s="157"/>
      <c r="AI2" s="157"/>
      <c r="AJ2" s="158"/>
      <c r="AK2" s="157"/>
    </row>
    <row r="3" spans="2:39" ht="4.5" customHeight="1">
      <c r="B3" s="102"/>
      <c r="C3" s="102"/>
      <c r="D3" s="102"/>
      <c r="E3" s="102"/>
      <c r="F3" s="102"/>
      <c r="G3" s="103"/>
      <c r="H3" s="103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1"/>
      <c r="W3" s="5"/>
      <c r="AF3" s="159"/>
      <c r="AJ3" s="159"/>
    </row>
    <row r="4" spans="2:39" ht="23.25" customHeight="1">
      <c r="B4" s="219" t="s">
        <v>2</v>
      </c>
      <c r="C4" s="219"/>
      <c r="D4" s="220" t="s">
        <v>244</v>
      </c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1" t="s">
        <v>245</v>
      </c>
      <c r="Q4" s="221"/>
      <c r="R4" s="221"/>
      <c r="S4" s="221"/>
      <c r="T4" s="221"/>
      <c r="U4" s="221"/>
      <c r="X4" s="157"/>
      <c r="Y4" s="207" t="s">
        <v>49</v>
      </c>
      <c r="Z4" s="207" t="s">
        <v>8</v>
      </c>
      <c r="AA4" s="207" t="s">
        <v>48</v>
      </c>
      <c r="AB4" s="207" t="s">
        <v>47</v>
      </c>
      <c r="AC4" s="207"/>
      <c r="AD4" s="207"/>
      <c r="AE4" s="207"/>
      <c r="AF4" s="207" t="s">
        <v>46</v>
      </c>
      <c r="AG4" s="207"/>
      <c r="AH4" s="207" t="s">
        <v>44</v>
      </c>
      <c r="AI4" s="207"/>
      <c r="AJ4" s="207" t="s">
        <v>45</v>
      </c>
      <c r="AK4" s="207"/>
      <c r="AL4" s="207" t="s">
        <v>43</v>
      </c>
      <c r="AM4" s="207"/>
    </row>
    <row r="5" spans="2:39" ht="17.25" customHeight="1">
      <c r="B5" s="208" t="s">
        <v>3</v>
      </c>
      <c r="C5" s="208"/>
      <c r="D5" s="105"/>
      <c r="G5" s="209" t="s">
        <v>243</v>
      </c>
      <c r="H5" s="209"/>
      <c r="I5" s="209"/>
      <c r="J5" s="209"/>
      <c r="K5" s="209"/>
      <c r="L5" s="209"/>
      <c r="M5" s="209"/>
      <c r="N5" s="209"/>
      <c r="O5" s="209"/>
      <c r="P5" s="209" t="s">
        <v>42</v>
      </c>
      <c r="Q5" s="209"/>
      <c r="R5" s="209"/>
      <c r="S5" s="209"/>
      <c r="T5" s="209"/>
      <c r="U5" s="209"/>
      <c r="X5" s="15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</row>
    <row r="6" spans="2:39" ht="5.25" customHeight="1"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1"/>
      <c r="P6" s="154"/>
      <c r="Q6" s="100"/>
      <c r="R6" s="100"/>
      <c r="S6" s="100"/>
      <c r="T6" s="100"/>
      <c r="U6" s="100"/>
      <c r="X6" s="15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</row>
    <row r="7" spans="2:39" ht="44.25" customHeight="1">
      <c r="B7" s="197" t="s">
        <v>4</v>
      </c>
      <c r="C7" s="210" t="s">
        <v>5</v>
      </c>
      <c r="D7" s="212" t="s">
        <v>6</v>
      </c>
      <c r="E7" s="213"/>
      <c r="F7" s="197" t="s">
        <v>7</v>
      </c>
      <c r="G7" s="197" t="s">
        <v>8</v>
      </c>
      <c r="H7" s="206" t="s">
        <v>9</v>
      </c>
      <c r="I7" s="206" t="s">
        <v>10</v>
      </c>
      <c r="J7" s="206" t="s">
        <v>11</v>
      </c>
      <c r="K7" s="206" t="s">
        <v>12</v>
      </c>
      <c r="L7" s="204" t="s">
        <v>13</v>
      </c>
      <c r="M7" s="204" t="s">
        <v>14</v>
      </c>
      <c r="N7" s="204" t="s">
        <v>15</v>
      </c>
      <c r="O7" s="205" t="s">
        <v>16</v>
      </c>
      <c r="P7" s="204" t="s">
        <v>17</v>
      </c>
      <c r="Q7" s="197" t="s">
        <v>18</v>
      </c>
      <c r="R7" s="204" t="s">
        <v>19</v>
      </c>
      <c r="S7" s="197" t="s">
        <v>20</v>
      </c>
      <c r="T7" s="197" t="s">
        <v>21</v>
      </c>
      <c r="U7" s="197" t="s">
        <v>22</v>
      </c>
      <c r="X7" s="157"/>
      <c r="Y7" s="207"/>
      <c r="Z7" s="207"/>
      <c r="AA7" s="207"/>
      <c r="AB7" s="160" t="s">
        <v>23</v>
      </c>
      <c r="AC7" s="160" t="s">
        <v>24</v>
      </c>
      <c r="AD7" s="160" t="s">
        <v>25</v>
      </c>
      <c r="AE7" s="160" t="s">
        <v>26</v>
      </c>
      <c r="AF7" s="160" t="s">
        <v>27</v>
      </c>
      <c r="AG7" s="160" t="s">
        <v>26</v>
      </c>
      <c r="AH7" s="160" t="s">
        <v>27</v>
      </c>
      <c r="AI7" s="160" t="s">
        <v>26</v>
      </c>
      <c r="AJ7" s="160" t="s">
        <v>27</v>
      </c>
      <c r="AK7" s="160" t="s">
        <v>26</v>
      </c>
      <c r="AL7" s="160" t="s">
        <v>27</v>
      </c>
      <c r="AM7" s="161" t="s">
        <v>26</v>
      </c>
    </row>
    <row r="8" spans="2:39" ht="44.25" customHeight="1">
      <c r="B8" s="199"/>
      <c r="C8" s="211"/>
      <c r="D8" s="214"/>
      <c r="E8" s="215"/>
      <c r="F8" s="199"/>
      <c r="G8" s="199"/>
      <c r="H8" s="206"/>
      <c r="I8" s="206"/>
      <c r="J8" s="206"/>
      <c r="K8" s="206"/>
      <c r="L8" s="204"/>
      <c r="M8" s="204"/>
      <c r="N8" s="204"/>
      <c r="O8" s="205"/>
      <c r="P8" s="204"/>
      <c r="Q8" s="198"/>
      <c r="R8" s="204"/>
      <c r="S8" s="199"/>
      <c r="T8" s="198"/>
      <c r="U8" s="198"/>
      <c r="W8" s="12"/>
      <c r="X8" s="157"/>
      <c r="Y8" s="162" t="str">
        <f>+D4</f>
        <v>Thiết kế đồ họa nâng cao</v>
      </c>
      <c r="Z8" s="163" t="str">
        <f>+P4</f>
        <v>Nhóm: D12PT</v>
      </c>
      <c r="AA8" s="164">
        <f>+$AJ$8+$AL$8+$AH$8</f>
        <v>19</v>
      </c>
      <c r="AB8" s="158">
        <f>COUNTIF($T$9:$T$88,"Khiển trách")</f>
        <v>0</v>
      </c>
      <c r="AC8" s="158">
        <f>COUNTIF($T$9:$T$88,"Cảnh cáo")</f>
        <v>0</v>
      </c>
      <c r="AD8" s="158">
        <f>COUNTIF($T$9:$T$88,"Đình chỉ thi")</f>
        <v>0</v>
      </c>
      <c r="AE8" s="165">
        <f>+($AB$8+$AC$8+$AD$8)/$AA$8*100%</f>
        <v>0</v>
      </c>
      <c r="AF8" s="158">
        <f>SUM(COUNTIF($T$9:$T$86,"Vắng"),COUNTIF($T$9:$T$86,"Vắng có phép"))</f>
        <v>0</v>
      </c>
      <c r="AG8" s="166">
        <f>+$AF$8/$AA$8</f>
        <v>0</v>
      </c>
      <c r="AH8" s="167">
        <f>COUNTIF($X$9:$X$86,"Thi lại")</f>
        <v>0</v>
      </c>
      <c r="AI8" s="166">
        <f>+$AH$8/$AA$8</f>
        <v>0</v>
      </c>
      <c r="AJ8" s="167">
        <f>COUNTIF($X$9:$X$87,"Học lại")</f>
        <v>2</v>
      </c>
      <c r="AK8" s="166">
        <f>+$AJ$8/$AA$8</f>
        <v>0.10526315789473684</v>
      </c>
      <c r="AL8" s="158">
        <f>COUNTIF($X$10:$X$87,"Đạt")</f>
        <v>17</v>
      </c>
      <c r="AM8" s="165">
        <f>+$AL$8/$AA$8</f>
        <v>0.89473684210526316</v>
      </c>
    </row>
    <row r="9" spans="2:39" ht="14.25" customHeight="1">
      <c r="B9" s="200" t="s">
        <v>28</v>
      </c>
      <c r="C9" s="201"/>
      <c r="D9" s="201"/>
      <c r="E9" s="201"/>
      <c r="F9" s="201"/>
      <c r="G9" s="202"/>
      <c r="H9" s="107">
        <v>10</v>
      </c>
      <c r="I9" s="107">
        <v>30</v>
      </c>
      <c r="J9" s="108"/>
      <c r="K9" s="107"/>
      <c r="L9" s="109"/>
      <c r="M9" s="110"/>
      <c r="N9" s="110"/>
      <c r="O9" s="17"/>
      <c r="P9" s="155">
        <f>100-(H9+I9+J9+K9)</f>
        <v>60</v>
      </c>
      <c r="Q9" s="199"/>
      <c r="R9" s="111"/>
      <c r="S9" s="111"/>
      <c r="T9" s="199"/>
      <c r="U9" s="199"/>
      <c r="X9" s="157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8"/>
      <c r="AJ9" s="168"/>
      <c r="AK9" s="168"/>
      <c r="AL9" s="168"/>
      <c r="AM9" s="168"/>
    </row>
    <row r="10" spans="2:39" ht="19.5" customHeight="1">
      <c r="B10" s="112">
        <v>1</v>
      </c>
      <c r="C10" s="113" t="s">
        <v>162</v>
      </c>
      <c r="D10" s="114" t="s">
        <v>163</v>
      </c>
      <c r="E10" s="115" t="s">
        <v>62</v>
      </c>
      <c r="F10" s="116">
        <v>34368</v>
      </c>
      <c r="G10" s="113" t="s">
        <v>164</v>
      </c>
      <c r="H10" s="117">
        <v>9</v>
      </c>
      <c r="I10" s="117">
        <v>7</v>
      </c>
      <c r="J10" s="117" t="s">
        <v>29</v>
      </c>
      <c r="K10" s="117" t="s">
        <v>29</v>
      </c>
      <c r="L10" s="118"/>
      <c r="M10" s="118"/>
      <c r="N10" s="118"/>
      <c r="O10" s="87"/>
      <c r="P10" s="96">
        <v>7</v>
      </c>
      <c r="Q10" s="119">
        <f>ROUND(SUMPRODUCT(H10:P10,$H$9:$P$9)/100,1)</f>
        <v>7.2</v>
      </c>
      <c r="R10" s="120" t="str">
        <f t="shared" ref="R10:R28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120" t="str">
        <f t="shared" ref="S10:S28" si="1">IF($Q10&lt;4,"Kém",IF(AND($Q10&gt;=4,$Q10&lt;=5.4),"Trung bình yếu",IF(AND($Q10&gt;=5.5,$Q10&lt;=6.9),"Trung bình",IF(AND($Q10&gt;=7,$Q10&lt;=8.4),"Khá",IF(AND($Q10&gt;=8.5,$Q10&lt;=10),"Giỏi","")))))</f>
        <v>Khá</v>
      </c>
      <c r="T10" s="121" t="str">
        <f>+IF(OR($H10=0,$I10=0,$J10=0,$K10=0),"Không đủ ĐKDT","")</f>
        <v/>
      </c>
      <c r="U10" s="29"/>
      <c r="V10" s="100"/>
      <c r="W10" s="30"/>
      <c r="X10" s="169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</row>
    <row r="11" spans="2:39" ht="19.5" customHeight="1">
      <c r="B11" s="122">
        <v>2</v>
      </c>
      <c r="C11" s="123" t="s">
        <v>165</v>
      </c>
      <c r="D11" s="124" t="s">
        <v>166</v>
      </c>
      <c r="E11" s="125" t="s">
        <v>167</v>
      </c>
      <c r="F11" s="126">
        <v>34403</v>
      </c>
      <c r="G11" s="123" t="s">
        <v>164</v>
      </c>
      <c r="H11" s="127">
        <v>10</v>
      </c>
      <c r="I11" s="127">
        <v>7.5</v>
      </c>
      <c r="J11" s="127" t="s">
        <v>29</v>
      </c>
      <c r="K11" s="127" t="s">
        <v>29</v>
      </c>
      <c r="L11" s="128"/>
      <c r="M11" s="128"/>
      <c r="N11" s="128"/>
      <c r="O11" s="88"/>
      <c r="P11" s="97">
        <v>7.5</v>
      </c>
      <c r="Q11" s="129">
        <f>ROUND(SUMPRODUCT(H11:P11,$H$9:$P$9)/100,1)</f>
        <v>7.8</v>
      </c>
      <c r="R11" s="130" t="str">
        <f t="shared" si="0"/>
        <v>B</v>
      </c>
      <c r="S11" s="131" t="str">
        <f t="shared" si="1"/>
        <v>Khá</v>
      </c>
      <c r="T11" s="132" t="str">
        <f>+IF(OR($H11=0,$I11=0,$J11=0,$K11=0),"Không đủ ĐKDT","")</f>
        <v/>
      </c>
      <c r="U11" s="43"/>
      <c r="V11" s="100"/>
      <c r="W11" s="30"/>
      <c r="X11" s="169" t="str">
        <f t="shared" ref="X11:X2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168"/>
      <c r="Z11" s="168"/>
      <c r="AA11" s="168"/>
      <c r="AB11" s="160"/>
      <c r="AC11" s="160"/>
      <c r="AD11" s="160"/>
      <c r="AE11" s="160"/>
      <c r="AF11" s="159"/>
      <c r="AG11" s="160"/>
      <c r="AH11" s="160"/>
      <c r="AI11" s="160"/>
      <c r="AJ11" s="160"/>
      <c r="AK11" s="160"/>
      <c r="AL11" s="160"/>
      <c r="AM11" s="161"/>
    </row>
    <row r="12" spans="2:39" ht="19.5" customHeight="1">
      <c r="B12" s="122">
        <v>3</v>
      </c>
      <c r="C12" s="123" t="s">
        <v>168</v>
      </c>
      <c r="D12" s="124" t="s">
        <v>169</v>
      </c>
      <c r="E12" s="125" t="s">
        <v>170</v>
      </c>
      <c r="F12" s="126">
        <v>34266</v>
      </c>
      <c r="G12" s="123" t="s">
        <v>164</v>
      </c>
      <c r="H12" s="127">
        <v>8</v>
      </c>
      <c r="I12" s="127">
        <v>6</v>
      </c>
      <c r="J12" s="127" t="s">
        <v>29</v>
      </c>
      <c r="K12" s="127" t="s">
        <v>29</v>
      </c>
      <c r="L12" s="133"/>
      <c r="M12" s="133"/>
      <c r="N12" s="133"/>
      <c r="O12" s="88"/>
      <c r="P12" s="190">
        <v>6.5</v>
      </c>
      <c r="Q12" s="129">
        <f t="shared" ref="Q12:Q28" si="3">ROUND(SUMPRODUCT(H12:P12,$H$9:$P$9)/100,1)</f>
        <v>6.5</v>
      </c>
      <c r="R12" s="130" t="str">
        <f t="shared" si="0"/>
        <v>C+</v>
      </c>
      <c r="S12" s="131" t="str">
        <f t="shared" si="1"/>
        <v>Trung bình</v>
      </c>
      <c r="T12" s="132" t="str">
        <f t="shared" ref="T12:T28" si="4">+IF(OR($H12=0,$I12=0,$J12=0,$K12=0),"Không đủ ĐKDT","")</f>
        <v/>
      </c>
      <c r="U12" s="43"/>
      <c r="V12" s="100"/>
      <c r="W12" s="30"/>
      <c r="X12" s="169" t="str">
        <f t="shared" si="2"/>
        <v>Đạt</v>
      </c>
      <c r="Y12" s="170"/>
      <c r="Z12" s="170"/>
      <c r="AA12" s="174"/>
      <c r="AB12" s="159"/>
      <c r="AC12" s="159"/>
      <c r="AD12" s="159"/>
      <c r="AE12" s="171"/>
      <c r="AF12" s="159"/>
      <c r="AG12" s="172"/>
      <c r="AH12" s="173"/>
      <c r="AI12" s="172"/>
      <c r="AJ12" s="173"/>
      <c r="AK12" s="172"/>
      <c r="AL12" s="159"/>
      <c r="AM12" s="171"/>
    </row>
    <row r="13" spans="2:39" ht="19.5" customHeight="1">
      <c r="B13" s="122">
        <v>4</v>
      </c>
      <c r="C13" s="123" t="s">
        <v>171</v>
      </c>
      <c r="D13" s="124" t="s">
        <v>172</v>
      </c>
      <c r="E13" s="125" t="s">
        <v>173</v>
      </c>
      <c r="F13" s="126">
        <v>34351</v>
      </c>
      <c r="G13" s="123" t="s">
        <v>164</v>
      </c>
      <c r="H13" s="127">
        <v>9</v>
      </c>
      <c r="I13" s="127">
        <v>7</v>
      </c>
      <c r="J13" s="127" t="s">
        <v>29</v>
      </c>
      <c r="K13" s="127" t="s">
        <v>29</v>
      </c>
      <c r="L13" s="133"/>
      <c r="M13" s="133"/>
      <c r="N13" s="133"/>
      <c r="O13" s="88"/>
      <c r="P13" s="190">
        <v>7</v>
      </c>
      <c r="Q13" s="129">
        <f t="shared" si="3"/>
        <v>7.2</v>
      </c>
      <c r="R13" s="130" t="str">
        <f t="shared" si="0"/>
        <v>B</v>
      </c>
      <c r="S13" s="131" t="str">
        <f t="shared" si="1"/>
        <v>Khá</v>
      </c>
      <c r="T13" s="132" t="str">
        <f t="shared" si="4"/>
        <v/>
      </c>
      <c r="U13" s="43"/>
      <c r="V13" s="100"/>
      <c r="W13" s="30"/>
      <c r="X13" s="169" t="str">
        <f t="shared" si="2"/>
        <v>Đạt</v>
      </c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  <c r="AK13" s="157"/>
      <c r="AL13" s="157"/>
      <c r="AM13" s="157"/>
    </row>
    <row r="14" spans="2:39" ht="19.5" customHeight="1">
      <c r="B14" s="122">
        <v>5</v>
      </c>
      <c r="C14" s="123" t="s">
        <v>174</v>
      </c>
      <c r="D14" s="124" t="s">
        <v>175</v>
      </c>
      <c r="E14" s="125" t="s">
        <v>176</v>
      </c>
      <c r="F14" s="126">
        <v>34590</v>
      </c>
      <c r="G14" s="123" t="s">
        <v>164</v>
      </c>
      <c r="H14" s="127">
        <v>9</v>
      </c>
      <c r="I14" s="127">
        <v>6</v>
      </c>
      <c r="J14" s="127" t="s">
        <v>29</v>
      </c>
      <c r="K14" s="127" t="s">
        <v>29</v>
      </c>
      <c r="L14" s="133"/>
      <c r="M14" s="133"/>
      <c r="N14" s="133"/>
      <c r="O14" s="88"/>
      <c r="P14" s="190">
        <v>6.5</v>
      </c>
      <c r="Q14" s="129">
        <f t="shared" si="3"/>
        <v>6.6</v>
      </c>
      <c r="R14" s="130" t="str">
        <f t="shared" si="0"/>
        <v>C+</v>
      </c>
      <c r="S14" s="131" t="str">
        <f t="shared" si="1"/>
        <v>Trung bình</v>
      </c>
      <c r="T14" s="132" t="str">
        <f t="shared" si="4"/>
        <v/>
      </c>
      <c r="U14" s="43"/>
      <c r="V14" s="100"/>
      <c r="W14" s="30"/>
      <c r="X14" s="169" t="str">
        <f t="shared" si="2"/>
        <v>Đạt</v>
      </c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  <c r="AK14" s="157"/>
      <c r="AL14" s="157"/>
      <c r="AM14" s="157"/>
    </row>
    <row r="15" spans="2:39" ht="19.5" customHeight="1">
      <c r="B15" s="122">
        <v>6</v>
      </c>
      <c r="C15" s="123" t="s">
        <v>177</v>
      </c>
      <c r="D15" s="124" t="s">
        <v>83</v>
      </c>
      <c r="E15" s="125" t="s">
        <v>81</v>
      </c>
      <c r="F15" s="126">
        <v>34640</v>
      </c>
      <c r="G15" s="123" t="s">
        <v>164</v>
      </c>
      <c r="H15" s="127">
        <v>9</v>
      </c>
      <c r="I15" s="127">
        <v>6.5</v>
      </c>
      <c r="J15" s="127" t="s">
        <v>29</v>
      </c>
      <c r="K15" s="127" t="s">
        <v>29</v>
      </c>
      <c r="L15" s="133"/>
      <c r="M15" s="133"/>
      <c r="N15" s="133"/>
      <c r="O15" s="88"/>
      <c r="P15" s="190">
        <v>6.5</v>
      </c>
      <c r="Q15" s="129">
        <f t="shared" si="3"/>
        <v>6.8</v>
      </c>
      <c r="R15" s="130" t="str">
        <f t="shared" si="0"/>
        <v>C+</v>
      </c>
      <c r="S15" s="131" t="str">
        <f t="shared" si="1"/>
        <v>Trung bình</v>
      </c>
      <c r="T15" s="132" t="str">
        <f t="shared" si="4"/>
        <v/>
      </c>
      <c r="U15" s="43"/>
      <c r="V15" s="100"/>
      <c r="W15" s="30"/>
      <c r="X15" s="169" t="str">
        <f t="shared" si="2"/>
        <v>Đạt</v>
      </c>
      <c r="Y15" s="157"/>
      <c r="Z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</row>
    <row r="16" spans="2:39" ht="19.5" customHeight="1">
      <c r="B16" s="122">
        <v>7</v>
      </c>
      <c r="C16" s="123" t="s">
        <v>178</v>
      </c>
      <c r="D16" s="124" t="s">
        <v>179</v>
      </c>
      <c r="E16" s="125" t="s">
        <v>180</v>
      </c>
      <c r="F16" s="126">
        <v>34399</v>
      </c>
      <c r="G16" s="123" t="s">
        <v>164</v>
      </c>
      <c r="H16" s="127">
        <v>8</v>
      </c>
      <c r="I16" s="127">
        <v>7</v>
      </c>
      <c r="J16" s="127" t="s">
        <v>29</v>
      </c>
      <c r="K16" s="127" t="s">
        <v>29</v>
      </c>
      <c r="L16" s="133"/>
      <c r="M16" s="133"/>
      <c r="N16" s="133"/>
      <c r="O16" s="88"/>
      <c r="P16" s="190">
        <v>7</v>
      </c>
      <c r="Q16" s="129">
        <f t="shared" si="3"/>
        <v>7.1</v>
      </c>
      <c r="R16" s="130" t="str">
        <f t="shared" si="0"/>
        <v>B</v>
      </c>
      <c r="S16" s="131" t="str">
        <f t="shared" si="1"/>
        <v>Khá</v>
      </c>
      <c r="T16" s="132" t="str">
        <f t="shared" si="4"/>
        <v/>
      </c>
      <c r="U16" s="43"/>
      <c r="V16" s="100"/>
      <c r="W16" s="30"/>
      <c r="X16" s="169" t="str">
        <f t="shared" si="2"/>
        <v>Đạt</v>
      </c>
      <c r="Y16" s="157"/>
      <c r="Z16" s="157"/>
      <c r="AA16" s="157"/>
      <c r="AB16" s="157"/>
      <c r="AC16" s="157"/>
      <c r="AD16" s="157"/>
      <c r="AE16" s="157"/>
      <c r="AF16" s="157"/>
      <c r="AG16" s="157"/>
      <c r="AH16" s="157"/>
      <c r="AI16" s="157"/>
      <c r="AJ16" s="157"/>
      <c r="AK16" s="157"/>
      <c r="AL16" s="157"/>
      <c r="AM16" s="157"/>
    </row>
    <row r="17" spans="1:39" ht="19.5" customHeight="1">
      <c r="B17" s="122">
        <v>8</v>
      </c>
      <c r="C17" s="123" t="s">
        <v>181</v>
      </c>
      <c r="D17" s="124" t="s">
        <v>182</v>
      </c>
      <c r="E17" s="125" t="s">
        <v>183</v>
      </c>
      <c r="F17" s="126">
        <v>34629</v>
      </c>
      <c r="G17" s="123" t="s">
        <v>164</v>
      </c>
      <c r="H17" s="127">
        <v>9</v>
      </c>
      <c r="I17" s="127">
        <v>7</v>
      </c>
      <c r="J17" s="127" t="s">
        <v>29</v>
      </c>
      <c r="K17" s="127" t="s">
        <v>29</v>
      </c>
      <c r="L17" s="133"/>
      <c r="M17" s="133"/>
      <c r="N17" s="133"/>
      <c r="O17" s="88"/>
      <c r="P17" s="190">
        <v>7</v>
      </c>
      <c r="Q17" s="129">
        <f t="shared" si="3"/>
        <v>7.2</v>
      </c>
      <c r="R17" s="130" t="str">
        <f t="shared" si="0"/>
        <v>B</v>
      </c>
      <c r="S17" s="131" t="str">
        <f t="shared" si="1"/>
        <v>Khá</v>
      </c>
      <c r="T17" s="132" t="str">
        <f t="shared" si="4"/>
        <v/>
      </c>
      <c r="U17" s="43"/>
      <c r="V17" s="100"/>
      <c r="W17" s="30"/>
      <c r="X17" s="169" t="str">
        <f t="shared" si="2"/>
        <v>Đạt</v>
      </c>
      <c r="Y17" s="157"/>
      <c r="Z17" s="157"/>
      <c r="AA17" s="157"/>
      <c r="AB17" s="157"/>
      <c r="AC17" s="157"/>
      <c r="AD17" s="157"/>
      <c r="AE17" s="157"/>
      <c r="AF17" s="157"/>
      <c r="AG17" s="157"/>
      <c r="AH17" s="157"/>
      <c r="AI17" s="157"/>
      <c r="AJ17" s="157"/>
      <c r="AK17" s="157"/>
      <c r="AL17" s="157"/>
      <c r="AM17" s="157"/>
    </row>
    <row r="18" spans="1:39" ht="19.5" customHeight="1">
      <c r="B18" s="122">
        <v>9</v>
      </c>
      <c r="C18" s="123" t="s">
        <v>184</v>
      </c>
      <c r="D18" s="124" t="s">
        <v>185</v>
      </c>
      <c r="E18" s="125" t="s">
        <v>87</v>
      </c>
      <c r="F18" s="126">
        <v>34545</v>
      </c>
      <c r="G18" s="123" t="s">
        <v>164</v>
      </c>
      <c r="H18" s="127">
        <v>8</v>
      </c>
      <c r="I18" s="127">
        <v>6.5</v>
      </c>
      <c r="J18" s="127" t="s">
        <v>29</v>
      </c>
      <c r="K18" s="127" t="s">
        <v>29</v>
      </c>
      <c r="L18" s="133"/>
      <c r="M18" s="133"/>
      <c r="N18" s="133"/>
      <c r="O18" s="88"/>
      <c r="P18" s="190">
        <v>6.5</v>
      </c>
      <c r="Q18" s="129">
        <f t="shared" si="3"/>
        <v>6.7</v>
      </c>
      <c r="R18" s="130" t="str">
        <f t="shared" si="0"/>
        <v>C+</v>
      </c>
      <c r="S18" s="131" t="str">
        <f t="shared" si="1"/>
        <v>Trung bình</v>
      </c>
      <c r="T18" s="132" t="str">
        <f t="shared" si="4"/>
        <v/>
      </c>
      <c r="U18" s="43"/>
      <c r="V18" s="100"/>
      <c r="W18" s="30"/>
      <c r="X18" s="169" t="str">
        <f t="shared" si="2"/>
        <v>Đạt</v>
      </c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</row>
    <row r="19" spans="1:39" ht="19.5" customHeight="1">
      <c r="B19" s="122">
        <v>10</v>
      </c>
      <c r="C19" s="123" t="s">
        <v>186</v>
      </c>
      <c r="D19" s="124" t="s">
        <v>187</v>
      </c>
      <c r="E19" s="125" t="s">
        <v>87</v>
      </c>
      <c r="F19" s="126">
        <v>34650</v>
      </c>
      <c r="G19" s="123" t="s">
        <v>164</v>
      </c>
      <c r="H19" s="127">
        <v>9</v>
      </c>
      <c r="I19" s="127">
        <v>6.5</v>
      </c>
      <c r="J19" s="127" t="s">
        <v>29</v>
      </c>
      <c r="K19" s="127" t="s">
        <v>29</v>
      </c>
      <c r="L19" s="133"/>
      <c r="M19" s="133"/>
      <c r="N19" s="133"/>
      <c r="O19" s="88"/>
      <c r="P19" s="190">
        <v>6.5</v>
      </c>
      <c r="Q19" s="129">
        <f t="shared" si="3"/>
        <v>6.8</v>
      </c>
      <c r="R19" s="130" t="str">
        <f t="shared" si="0"/>
        <v>C+</v>
      </c>
      <c r="S19" s="131" t="str">
        <f t="shared" si="1"/>
        <v>Trung bình</v>
      </c>
      <c r="T19" s="132" t="str">
        <f t="shared" si="4"/>
        <v/>
      </c>
      <c r="U19" s="43"/>
      <c r="V19" s="100"/>
      <c r="W19" s="30"/>
      <c r="X19" s="169" t="str">
        <f t="shared" si="2"/>
        <v>Đạt</v>
      </c>
      <c r="Y19" s="157"/>
      <c r="Z19" s="157"/>
      <c r="AA19" s="157"/>
      <c r="AB19" s="157"/>
      <c r="AC19" s="157"/>
      <c r="AD19" s="157"/>
      <c r="AE19" s="157"/>
      <c r="AF19" s="157"/>
      <c r="AG19" s="157"/>
      <c r="AH19" s="157"/>
      <c r="AI19" s="157"/>
      <c r="AJ19" s="157"/>
      <c r="AK19" s="157"/>
      <c r="AL19" s="157"/>
      <c r="AM19" s="157"/>
    </row>
    <row r="20" spans="1:39" ht="19.5" customHeight="1">
      <c r="B20" s="122">
        <v>11</v>
      </c>
      <c r="C20" s="123" t="s">
        <v>188</v>
      </c>
      <c r="D20" s="124" t="s">
        <v>83</v>
      </c>
      <c r="E20" s="125" t="s">
        <v>96</v>
      </c>
      <c r="F20" s="126">
        <v>34380</v>
      </c>
      <c r="G20" s="123" t="s">
        <v>164</v>
      </c>
      <c r="H20" s="127">
        <v>0</v>
      </c>
      <c r="I20" s="127">
        <v>0</v>
      </c>
      <c r="J20" s="127" t="s">
        <v>29</v>
      </c>
      <c r="K20" s="127" t="s">
        <v>29</v>
      </c>
      <c r="L20" s="133"/>
      <c r="M20" s="133"/>
      <c r="N20" s="133"/>
      <c r="O20" s="88"/>
      <c r="P20" s="190">
        <v>0</v>
      </c>
      <c r="Q20" s="129">
        <f t="shared" si="3"/>
        <v>0</v>
      </c>
      <c r="R20" s="130" t="str">
        <f t="shared" si="0"/>
        <v>F</v>
      </c>
      <c r="S20" s="131" t="str">
        <f t="shared" si="1"/>
        <v>Kém</v>
      </c>
      <c r="T20" s="132" t="str">
        <f t="shared" si="4"/>
        <v>Không đủ ĐKDT</v>
      </c>
      <c r="U20" s="43"/>
      <c r="V20" s="100"/>
      <c r="W20" s="30"/>
      <c r="X20" s="169" t="str">
        <f t="shared" si="2"/>
        <v>Học lại</v>
      </c>
      <c r="Y20" s="157"/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</row>
    <row r="21" spans="1:39" ht="19.5" customHeight="1">
      <c r="B21" s="122">
        <v>12</v>
      </c>
      <c r="C21" s="123" t="s">
        <v>189</v>
      </c>
      <c r="D21" s="124" t="s">
        <v>119</v>
      </c>
      <c r="E21" s="125" t="s">
        <v>190</v>
      </c>
      <c r="F21" s="126">
        <v>34605</v>
      </c>
      <c r="G21" s="123" t="s">
        <v>164</v>
      </c>
      <c r="H21" s="127">
        <v>0</v>
      </c>
      <c r="I21" s="127">
        <v>0</v>
      </c>
      <c r="J21" s="127" t="s">
        <v>29</v>
      </c>
      <c r="K21" s="127" t="s">
        <v>29</v>
      </c>
      <c r="L21" s="133"/>
      <c r="M21" s="133"/>
      <c r="N21" s="133"/>
      <c r="O21" s="88"/>
      <c r="P21" s="190">
        <v>0</v>
      </c>
      <c r="Q21" s="129">
        <f t="shared" si="3"/>
        <v>0</v>
      </c>
      <c r="R21" s="130" t="str">
        <f t="shared" si="0"/>
        <v>F</v>
      </c>
      <c r="S21" s="131" t="str">
        <f t="shared" si="1"/>
        <v>Kém</v>
      </c>
      <c r="T21" s="132" t="str">
        <f t="shared" si="4"/>
        <v>Không đủ ĐKDT</v>
      </c>
      <c r="U21" s="43"/>
      <c r="V21" s="100"/>
      <c r="W21" s="30"/>
      <c r="X21" s="169" t="str">
        <f t="shared" si="2"/>
        <v>Học lại</v>
      </c>
      <c r="Y21" s="157"/>
      <c r="Z21" s="157"/>
      <c r="AA21" s="157"/>
      <c r="AB21" s="157"/>
      <c r="AC21" s="157"/>
      <c r="AD21" s="157"/>
      <c r="AE21" s="157"/>
      <c r="AF21" s="157"/>
      <c r="AG21" s="157"/>
      <c r="AH21" s="157"/>
      <c r="AI21" s="157"/>
      <c r="AJ21" s="157"/>
      <c r="AK21" s="157"/>
      <c r="AL21" s="157"/>
      <c r="AM21" s="157"/>
    </row>
    <row r="22" spans="1:39" ht="19.5" customHeight="1">
      <c r="B22" s="122">
        <v>13</v>
      </c>
      <c r="C22" s="123" t="s">
        <v>191</v>
      </c>
      <c r="D22" s="124" t="s">
        <v>192</v>
      </c>
      <c r="E22" s="125" t="s">
        <v>193</v>
      </c>
      <c r="F22" s="126">
        <v>34420</v>
      </c>
      <c r="G22" s="123" t="s">
        <v>164</v>
      </c>
      <c r="H22" s="127">
        <v>9</v>
      </c>
      <c r="I22" s="127">
        <v>6.5</v>
      </c>
      <c r="J22" s="127" t="s">
        <v>29</v>
      </c>
      <c r="K22" s="127" t="s">
        <v>29</v>
      </c>
      <c r="L22" s="133"/>
      <c r="M22" s="133"/>
      <c r="N22" s="133"/>
      <c r="O22" s="88"/>
      <c r="P22" s="190">
        <v>6.5</v>
      </c>
      <c r="Q22" s="129">
        <f t="shared" si="3"/>
        <v>6.8</v>
      </c>
      <c r="R22" s="130" t="str">
        <f t="shared" si="0"/>
        <v>C+</v>
      </c>
      <c r="S22" s="131" t="str">
        <f t="shared" si="1"/>
        <v>Trung bình</v>
      </c>
      <c r="T22" s="132" t="str">
        <f t="shared" si="4"/>
        <v/>
      </c>
      <c r="U22" s="43"/>
      <c r="V22" s="100"/>
      <c r="W22" s="30"/>
      <c r="X22" s="169" t="str">
        <f t="shared" si="2"/>
        <v>Đạt</v>
      </c>
      <c r="Y22" s="157"/>
      <c r="Z22" s="157"/>
      <c r="AA22" s="157"/>
      <c r="AB22" s="157"/>
      <c r="AC22" s="157"/>
      <c r="AD22" s="157"/>
      <c r="AE22" s="157"/>
      <c r="AF22" s="157"/>
      <c r="AG22" s="157"/>
      <c r="AH22" s="157"/>
      <c r="AI22" s="157"/>
      <c r="AJ22" s="157"/>
      <c r="AK22" s="157"/>
      <c r="AL22" s="157"/>
      <c r="AM22" s="157"/>
    </row>
    <row r="23" spans="1:39" ht="19.5" customHeight="1">
      <c r="B23" s="122">
        <v>14</v>
      </c>
      <c r="C23" s="123" t="s">
        <v>194</v>
      </c>
      <c r="D23" s="124" t="s">
        <v>195</v>
      </c>
      <c r="E23" s="125" t="s">
        <v>111</v>
      </c>
      <c r="F23" s="126">
        <v>34279</v>
      </c>
      <c r="G23" s="123" t="s">
        <v>164</v>
      </c>
      <c r="H23" s="127">
        <v>9</v>
      </c>
      <c r="I23" s="127">
        <v>7</v>
      </c>
      <c r="J23" s="127" t="s">
        <v>29</v>
      </c>
      <c r="K23" s="127" t="s">
        <v>29</v>
      </c>
      <c r="L23" s="133"/>
      <c r="M23" s="133"/>
      <c r="N23" s="133"/>
      <c r="O23" s="88"/>
      <c r="P23" s="190">
        <v>7</v>
      </c>
      <c r="Q23" s="129">
        <f t="shared" si="3"/>
        <v>7.2</v>
      </c>
      <c r="R23" s="130" t="str">
        <f t="shared" si="0"/>
        <v>B</v>
      </c>
      <c r="S23" s="131" t="str">
        <f t="shared" si="1"/>
        <v>Khá</v>
      </c>
      <c r="T23" s="132" t="str">
        <f t="shared" si="4"/>
        <v/>
      </c>
      <c r="U23" s="43"/>
      <c r="V23" s="100"/>
      <c r="W23" s="30"/>
      <c r="X23" s="169" t="str">
        <f t="shared" si="2"/>
        <v>Đạt</v>
      </c>
      <c r="Y23" s="157"/>
      <c r="Z23" s="157"/>
      <c r="AA23" s="157"/>
      <c r="AB23" s="157"/>
      <c r="AC23" s="157"/>
      <c r="AD23" s="157"/>
      <c r="AE23" s="157"/>
      <c r="AF23" s="157"/>
      <c r="AG23" s="157"/>
      <c r="AH23" s="157"/>
      <c r="AI23" s="157"/>
      <c r="AJ23" s="157"/>
      <c r="AK23" s="157"/>
      <c r="AL23" s="157"/>
      <c r="AM23" s="157"/>
    </row>
    <row r="24" spans="1:39" ht="19.5" customHeight="1">
      <c r="B24" s="122">
        <v>15</v>
      </c>
      <c r="C24" s="123" t="s">
        <v>196</v>
      </c>
      <c r="D24" s="124" t="s">
        <v>75</v>
      </c>
      <c r="E24" s="125" t="s">
        <v>111</v>
      </c>
      <c r="F24" s="126">
        <v>34558</v>
      </c>
      <c r="G24" s="123" t="s">
        <v>164</v>
      </c>
      <c r="H24" s="127">
        <v>9</v>
      </c>
      <c r="I24" s="127">
        <v>6.5</v>
      </c>
      <c r="J24" s="127" t="s">
        <v>29</v>
      </c>
      <c r="K24" s="127" t="s">
        <v>29</v>
      </c>
      <c r="L24" s="133"/>
      <c r="M24" s="133"/>
      <c r="N24" s="133"/>
      <c r="O24" s="88"/>
      <c r="P24" s="190">
        <v>7</v>
      </c>
      <c r="Q24" s="129">
        <f t="shared" si="3"/>
        <v>7.1</v>
      </c>
      <c r="R24" s="130" t="str">
        <f t="shared" si="0"/>
        <v>B</v>
      </c>
      <c r="S24" s="131" t="str">
        <f t="shared" si="1"/>
        <v>Khá</v>
      </c>
      <c r="T24" s="132" t="str">
        <f t="shared" si="4"/>
        <v/>
      </c>
      <c r="U24" s="43"/>
      <c r="V24" s="100"/>
      <c r="W24" s="30"/>
      <c r="X24" s="169" t="str">
        <f t="shared" si="2"/>
        <v>Đạt</v>
      </c>
      <c r="Y24" s="157"/>
      <c r="Z24" s="157"/>
      <c r="AA24" s="157"/>
      <c r="AB24" s="157"/>
      <c r="AC24" s="157"/>
      <c r="AD24" s="157"/>
      <c r="AE24" s="157"/>
      <c r="AF24" s="157"/>
      <c r="AG24" s="157"/>
      <c r="AH24" s="157"/>
      <c r="AI24" s="157"/>
      <c r="AJ24" s="157"/>
      <c r="AK24" s="157"/>
      <c r="AL24" s="157"/>
      <c r="AM24" s="157"/>
    </row>
    <row r="25" spans="1:39" ht="19.5" customHeight="1">
      <c r="B25" s="122">
        <v>16</v>
      </c>
      <c r="C25" s="123" t="s">
        <v>197</v>
      </c>
      <c r="D25" s="124" t="s">
        <v>198</v>
      </c>
      <c r="E25" s="125" t="s">
        <v>199</v>
      </c>
      <c r="F25" s="126">
        <v>34669</v>
      </c>
      <c r="G25" s="123" t="s">
        <v>164</v>
      </c>
      <c r="H25" s="127">
        <v>9</v>
      </c>
      <c r="I25" s="127">
        <v>7</v>
      </c>
      <c r="J25" s="127" t="s">
        <v>29</v>
      </c>
      <c r="K25" s="127" t="s">
        <v>29</v>
      </c>
      <c r="L25" s="133"/>
      <c r="M25" s="133"/>
      <c r="N25" s="133"/>
      <c r="O25" s="88"/>
      <c r="P25" s="190">
        <v>7</v>
      </c>
      <c r="Q25" s="129">
        <f t="shared" si="3"/>
        <v>7.2</v>
      </c>
      <c r="R25" s="130" t="str">
        <f t="shared" si="0"/>
        <v>B</v>
      </c>
      <c r="S25" s="131" t="str">
        <f t="shared" si="1"/>
        <v>Khá</v>
      </c>
      <c r="T25" s="132" t="str">
        <f t="shared" si="4"/>
        <v/>
      </c>
      <c r="U25" s="43"/>
      <c r="V25" s="100"/>
      <c r="W25" s="30"/>
      <c r="X25" s="169" t="str">
        <f t="shared" si="2"/>
        <v>Đạt</v>
      </c>
      <c r="Y25" s="157"/>
      <c r="Z25" s="157"/>
      <c r="AA25" s="157"/>
      <c r="AB25" s="157"/>
      <c r="AC25" s="157"/>
      <c r="AD25" s="157"/>
      <c r="AE25" s="157"/>
      <c r="AF25" s="157"/>
      <c r="AG25" s="157"/>
      <c r="AH25" s="157"/>
      <c r="AI25" s="157"/>
      <c r="AJ25" s="157"/>
      <c r="AK25" s="157"/>
      <c r="AL25" s="157"/>
      <c r="AM25" s="157"/>
    </row>
    <row r="26" spans="1:39" ht="19.5" customHeight="1">
      <c r="B26" s="122">
        <v>17</v>
      </c>
      <c r="C26" s="123" t="s">
        <v>200</v>
      </c>
      <c r="D26" s="124" t="s">
        <v>83</v>
      </c>
      <c r="E26" s="125" t="s">
        <v>201</v>
      </c>
      <c r="F26" s="126">
        <v>34552</v>
      </c>
      <c r="G26" s="123" t="s">
        <v>164</v>
      </c>
      <c r="H26" s="127">
        <v>9</v>
      </c>
      <c r="I26" s="127">
        <v>7</v>
      </c>
      <c r="J26" s="127" t="s">
        <v>29</v>
      </c>
      <c r="K26" s="127" t="s">
        <v>29</v>
      </c>
      <c r="L26" s="133"/>
      <c r="M26" s="133"/>
      <c r="N26" s="133"/>
      <c r="O26" s="88"/>
      <c r="P26" s="190">
        <v>7</v>
      </c>
      <c r="Q26" s="129">
        <f t="shared" si="3"/>
        <v>7.2</v>
      </c>
      <c r="R26" s="130" t="str">
        <f t="shared" si="0"/>
        <v>B</v>
      </c>
      <c r="S26" s="131" t="str">
        <f t="shared" si="1"/>
        <v>Khá</v>
      </c>
      <c r="T26" s="132" t="str">
        <f t="shared" si="4"/>
        <v/>
      </c>
      <c r="U26" s="43"/>
      <c r="V26" s="100"/>
      <c r="W26" s="30"/>
      <c r="X26" s="169" t="str">
        <f t="shared" si="2"/>
        <v>Đạt</v>
      </c>
      <c r="Y26" s="157"/>
      <c r="Z26" s="157"/>
      <c r="AA26" s="157"/>
      <c r="AB26" s="157"/>
      <c r="AC26" s="157"/>
      <c r="AD26" s="157"/>
      <c r="AE26" s="157"/>
      <c r="AF26" s="157"/>
      <c r="AG26" s="157"/>
      <c r="AH26" s="157"/>
      <c r="AI26" s="157"/>
      <c r="AJ26" s="157"/>
      <c r="AK26" s="157"/>
      <c r="AL26" s="157"/>
      <c r="AM26" s="157"/>
    </row>
    <row r="27" spans="1:39" ht="19.5" customHeight="1">
      <c r="B27" s="122">
        <v>18</v>
      </c>
      <c r="C27" s="123" t="s">
        <v>202</v>
      </c>
      <c r="D27" s="124" t="s">
        <v>203</v>
      </c>
      <c r="E27" s="125" t="s">
        <v>123</v>
      </c>
      <c r="F27" s="126">
        <v>34426</v>
      </c>
      <c r="G27" s="123" t="s">
        <v>164</v>
      </c>
      <c r="H27" s="127">
        <v>9</v>
      </c>
      <c r="I27" s="127">
        <v>6.5</v>
      </c>
      <c r="J27" s="127" t="s">
        <v>29</v>
      </c>
      <c r="K27" s="127" t="s">
        <v>29</v>
      </c>
      <c r="L27" s="133"/>
      <c r="M27" s="133"/>
      <c r="N27" s="133"/>
      <c r="O27" s="88"/>
      <c r="P27" s="190">
        <v>6.5</v>
      </c>
      <c r="Q27" s="129">
        <f t="shared" si="3"/>
        <v>6.8</v>
      </c>
      <c r="R27" s="130" t="str">
        <f t="shared" si="0"/>
        <v>C+</v>
      </c>
      <c r="S27" s="131" t="str">
        <f t="shared" si="1"/>
        <v>Trung bình</v>
      </c>
      <c r="T27" s="132" t="str">
        <f t="shared" si="4"/>
        <v/>
      </c>
      <c r="U27" s="43"/>
      <c r="V27" s="100"/>
      <c r="W27" s="30"/>
      <c r="X27" s="169" t="str">
        <f t="shared" si="2"/>
        <v>Đạt</v>
      </c>
      <c r="Y27" s="157"/>
      <c r="Z27" s="157"/>
      <c r="AA27" s="157"/>
      <c r="AB27" s="157"/>
      <c r="AC27" s="157"/>
      <c r="AD27" s="157"/>
      <c r="AE27" s="157"/>
      <c r="AF27" s="157"/>
      <c r="AG27" s="157"/>
      <c r="AH27" s="157"/>
      <c r="AI27" s="157"/>
      <c r="AJ27" s="157"/>
      <c r="AK27" s="157"/>
      <c r="AL27" s="157"/>
      <c r="AM27" s="157"/>
    </row>
    <row r="28" spans="1:39" ht="19.5" customHeight="1">
      <c r="B28" s="122">
        <v>19</v>
      </c>
      <c r="C28" s="123" t="s">
        <v>204</v>
      </c>
      <c r="D28" s="124" t="s">
        <v>205</v>
      </c>
      <c r="E28" s="125" t="s">
        <v>123</v>
      </c>
      <c r="F28" s="126">
        <v>34641</v>
      </c>
      <c r="G28" s="123" t="s">
        <v>164</v>
      </c>
      <c r="H28" s="127">
        <v>9</v>
      </c>
      <c r="I28" s="127">
        <v>7</v>
      </c>
      <c r="J28" s="127" t="s">
        <v>29</v>
      </c>
      <c r="K28" s="127" t="s">
        <v>29</v>
      </c>
      <c r="L28" s="133"/>
      <c r="M28" s="133"/>
      <c r="N28" s="133"/>
      <c r="O28" s="88"/>
      <c r="P28" s="190">
        <v>7.5</v>
      </c>
      <c r="Q28" s="129">
        <f t="shared" si="3"/>
        <v>7.5</v>
      </c>
      <c r="R28" s="130" t="str">
        <f t="shared" si="0"/>
        <v>B</v>
      </c>
      <c r="S28" s="131" t="str">
        <f t="shared" si="1"/>
        <v>Khá</v>
      </c>
      <c r="T28" s="132" t="str">
        <f t="shared" si="4"/>
        <v/>
      </c>
      <c r="U28" s="43"/>
      <c r="V28" s="100"/>
      <c r="W28" s="30"/>
      <c r="X28" s="169" t="str">
        <f t="shared" si="2"/>
        <v>Đạt</v>
      </c>
      <c r="Y28" s="157"/>
      <c r="Z28" s="157"/>
      <c r="AA28" s="157"/>
      <c r="AB28" s="157"/>
      <c r="AC28" s="157"/>
      <c r="AD28" s="157"/>
      <c r="AE28" s="157"/>
      <c r="AF28" s="157"/>
      <c r="AG28" s="157"/>
      <c r="AH28" s="157"/>
      <c r="AI28" s="157"/>
      <c r="AJ28" s="157"/>
      <c r="AK28" s="157"/>
      <c r="AL28" s="157"/>
      <c r="AM28" s="157"/>
    </row>
    <row r="29" spans="1:39" ht="9" customHeight="1">
      <c r="A29" s="99"/>
      <c r="B29" s="134"/>
      <c r="C29" s="135"/>
      <c r="D29" s="135"/>
      <c r="E29" s="136"/>
      <c r="F29" s="136"/>
      <c r="G29" s="136"/>
      <c r="H29" s="137"/>
      <c r="I29" s="138"/>
      <c r="J29" s="138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00"/>
    </row>
    <row r="30" spans="1:39" ht="16.5">
      <c r="A30" s="99"/>
      <c r="B30" s="203" t="s">
        <v>30</v>
      </c>
      <c r="C30" s="203"/>
      <c r="D30" s="135"/>
      <c r="E30" s="136"/>
      <c r="F30" s="136"/>
      <c r="G30" s="136"/>
      <c r="H30" s="137"/>
      <c r="I30" s="138"/>
      <c r="J30" s="138"/>
      <c r="K30" s="139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00"/>
    </row>
    <row r="31" spans="1:39" ht="16.5" customHeight="1">
      <c r="A31" s="99"/>
      <c r="B31" s="140" t="s">
        <v>31</v>
      </c>
      <c r="C31" s="140"/>
      <c r="D31" s="141">
        <f>+$AA$8</f>
        <v>19</v>
      </c>
      <c r="E31" s="142" t="s">
        <v>32</v>
      </c>
      <c r="F31" s="192" t="s">
        <v>33</v>
      </c>
      <c r="G31" s="192"/>
      <c r="H31" s="192"/>
      <c r="I31" s="192"/>
      <c r="J31" s="192"/>
      <c r="K31" s="192"/>
      <c r="L31" s="192"/>
      <c r="M31" s="192"/>
      <c r="N31" s="192"/>
      <c r="O31" s="192"/>
      <c r="P31" s="143">
        <f>$AA$8 -COUNTIF($T$9:$T$218,"Vắng") -COUNTIF($T$9:$T$218,"Vắng có phép") - COUNTIF($T$9:$T$218,"Đình chỉ thi") - COUNTIF($T$9:$T$218,"Không đủ ĐKDT")</f>
        <v>17</v>
      </c>
      <c r="Q31" s="143"/>
      <c r="R31" s="143"/>
      <c r="S31" s="144"/>
      <c r="T31" s="145" t="s">
        <v>32</v>
      </c>
      <c r="U31" s="144"/>
      <c r="V31" s="100"/>
    </row>
    <row r="32" spans="1:39" ht="16.5" customHeight="1">
      <c r="A32" s="99"/>
      <c r="B32" s="140" t="s">
        <v>34</v>
      </c>
      <c r="C32" s="140"/>
      <c r="D32" s="141">
        <f>+$AL$8</f>
        <v>17</v>
      </c>
      <c r="E32" s="142" t="s">
        <v>32</v>
      </c>
      <c r="F32" s="192" t="s">
        <v>35</v>
      </c>
      <c r="G32" s="192"/>
      <c r="H32" s="192"/>
      <c r="I32" s="192"/>
      <c r="J32" s="192"/>
      <c r="K32" s="192"/>
      <c r="L32" s="192"/>
      <c r="M32" s="192"/>
      <c r="N32" s="192"/>
      <c r="O32" s="192"/>
      <c r="P32" s="146">
        <f>COUNTIF($T$9:$T$94,"Vắng")</f>
        <v>0</v>
      </c>
      <c r="Q32" s="146"/>
      <c r="R32" s="146"/>
      <c r="S32" s="147"/>
      <c r="T32" s="145" t="s">
        <v>32</v>
      </c>
      <c r="U32" s="147"/>
      <c r="V32" s="100"/>
    </row>
    <row r="33" spans="1:39" ht="16.5" customHeight="1">
      <c r="A33" s="99"/>
      <c r="B33" s="140" t="s">
        <v>50</v>
      </c>
      <c r="C33" s="140"/>
      <c r="D33" s="175">
        <f>COUNTIF(X10:X28,"Học lại")</f>
        <v>2</v>
      </c>
      <c r="E33" s="142" t="s">
        <v>32</v>
      </c>
      <c r="F33" s="192" t="s">
        <v>51</v>
      </c>
      <c r="G33" s="192"/>
      <c r="H33" s="192"/>
      <c r="I33" s="192"/>
      <c r="J33" s="192"/>
      <c r="K33" s="192"/>
      <c r="L33" s="192"/>
      <c r="M33" s="192"/>
      <c r="N33" s="192"/>
      <c r="O33" s="192"/>
      <c r="P33" s="143">
        <f>COUNTIF($T$9:$T$94,"Vắng có phép")</f>
        <v>0</v>
      </c>
      <c r="Q33" s="143"/>
      <c r="R33" s="143"/>
      <c r="S33" s="144"/>
      <c r="T33" s="145" t="s">
        <v>32</v>
      </c>
      <c r="U33" s="144"/>
      <c r="V33" s="100"/>
    </row>
    <row r="34" spans="1:39" ht="3" customHeight="1">
      <c r="A34" s="99"/>
      <c r="B34" s="134"/>
      <c r="C34" s="135"/>
      <c r="D34" s="135"/>
      <c r="E34" s="136"/>
      <c r="F34" s="136"/>
      <c r="G34" s="136"/>
      <c r="H34" s="137"/>
      <c r="I34" s="138"/>
      <c r="J34" s="138"/>
      <c r="K34" s="139"/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00"/>
    </row>
    <row r="35" spans="1:39">
      <c r="B35" s="176" t="s">
        <v>52</v>
      </c>
      <c r="C35" s="176"/>
      <c r="D35" s="177">
        <f>COUNTIF(X10:X28,"Thi lại")</f>
        <v>0</v>
      </c>
      <c r="E35" s="178" t="s">
        <v>32</v>
      </c>
      <c r="F35" s="100"/>
      <c r="G35" s="100"/>
      <c r="H35" s="100"/>
      <c r="I35" s="100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00"/>
    </row>
    <row r="36" spans="1:39" ht="24.75" customHeight="1">
      <c r="B36" s="176"/>
      <c r="C36" s="176"/>
      <c r="D36" s="177"/>
      <c r="E36" s="178"/>
      <c r="F36" s="100"/>
      <c r="G36" s="100"/>
      <c r="H36" s="100"/>
      <c r="I36" s="100"/>
      <c r="J36" s="193" t="s">
        <v>240</v>
      </c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00"/>
    </row>
    <row r="37" spans="1:39">
      <c r="A37" s="148"/>
      <c r="B37" s="194" t="s">
        <v>36</v>
      </c>
      <c r="C37" s="194"/>
      <c r="D37" s="194"/>
      <c r="E37" s="194"/>
      <c r="F37" s="194"/>
      <c r="G37" s="194"/>
      <c r="H37" s="194"/>
      <c r="I37" s="149"/>
      <c r="J37" s="195" t="s">
        <v>37</v>
      </c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00"/>
    </row>
    <row r="38" spans="1:39" ht="4.5" customHeight="1">
      <c r="A38" s="99"/>
      <c r="B38" s="134"/>
      <c r="C38" s="150"/>
      <c r="D38" s="150"/>
      <c r="E38" s="151"/>
      <c r="F38" s="151"/>
      <c r="G38" s="151"/>
      <c r="H38" s="152"/>
      <c r="I38" s="153"/>
      <c r="J38" s="153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</row>
    <row r="39" spans="1:39" s="99" customFormat="1">
      <c r="B39" s="194" t="s">
        <v>38</v>
      </c>
      <c r="C39" s="194"/>
      <c r="D39" s="196" t="s">
        <v>39</v>
      </c>
      <c r="E39" s="196"/>
      <c r="F39" s="196"/>
      <c r="G39" s="196"/>
      <c r="H39" s="196"/>
      <c r="I39" s="153"/>
      <c r="J39" s="153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00"/>
      <c r="X39" s="156"/>
      <c r="Y39" s="156"/>
      <c r="Z39" s="156"/>
      <c r="AA39" s="156"/>
      <c r="AB39" s="156"/>
      <c r="AC39" s="156"/>
      <c r="AD39" s="156"/>
      <c r="AE39" s="156"/>
      <c r="AF39" s="156"/>
      <c r="AG39" s="156"/>
      <c r="AH39" s="156"/>
      <c r="AI39" s="156"/>
      <c r="AJ39" s="156"/>
      <c r="AK39" s="156"/>
      <c r="AL39" s="156"/>
      <c r="AM39" s="156"/>
    </row>
    <row r="40" spans="1:39" s="99" customFormat="1">
      <c r="A40" s="98"/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X40" s="156"/>
      <c r="Y40" s="156"/>
      <c r="Z40" s="156"/>
      <c r="AA40" s="156"/>
      <c r="AB40" s="156"/>
      <c r="AC40" s="156"/>
      <c r="AD40" s="156"/>
      <c r="AE40" s="156"/>
      <c r="AF40" s="156"/>
      <c r="AG40" s="156"/>
      <c r="AH40" s="156"/>
      <c r="AI40" s="156"/>
      <c r="AJ40" s="156"/>
      <c r="AK40" s="156"/>
      <c r="AL40" s="156"/>
      <c r="AM40" s="156"/>
    </row>
    <row r="41" spans="1:39" s="99" customFormat="1">
      <c r="A41" s="98"/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X41" s="156"/>
      <c r="Y41" s="156"/>
      <c r="Z41" s="156"/>
      <c r="AA41" s="156"/>
      <c r="AB41" s="156"/>
      <c r="AC41" s="156"/>
      <c r="AD41" s="156"/>
      <c r="AE41" s="156"/>
      <c r="AF41" s="156"/>
      <c r="AG41" s="156"/>
      <c r="AH41" s="156"/>
      <c r="AI41" s="156"/>
      <c r="AJ41" s="156"/>
      <c r="AK41" s="156"/>
      <c r="AL41" s="156"/>
      <c r="AM41" s="156"/>
    </row>
    <row r="42" spans="1:39" s="99" customFormat="1">
      <c r="A42" s="98"/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X42" s="156"/>
      <c r="Y42" s="156"/>
      <c r="Z42" s="156"/>
      <c r="AA42" s="156"/>
      <c r="AB42" s="156"/>
      <c r="AC42" s="156"/>
      <c r="AD42" s="156"/>
      <c r="AE42" s="156"/>
      <c r="AF42" s="156"/>
      <c r="AG42" s="156"/>
      <c r="AH42" s="156"/>
      <c r="AI42" s="156"/>
      <c r="AJ42" s="156"/>
      <c r="AK42" s="156"/>
      <c r="AL42" s="156"/>
      <c r="AM42" s="156"/>
    </row>
    <row r="43" spans="1:39" s="99" customFormat="1">
      <c r="A43" s="98"/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X43" s="156"/>
      <c r="Y43" s="156"/>
      <c r="Z43" s="156"/>
      <c r="AA43" s="156"/>
      <c r="AB43" s="156"/>
      <c r="AC43" s="156"/>
      <c r="AD43" s="156"/>
      <c r="AE43" s="156"/>
      <c r="AF43" s="156"/>
      <c r="AG43" s="156"/>
      <c r="AH43" s="156"/>
      <c r="AI43" s="156"/>
      <c r="AJ43" s="156"/>
      <c r="AK43" s="156"/>
      <c r="AL43" s="156"/>
      <c r="AM43" s="156"/>
    </row>
    <row r="44" spans="1:39" s="99" customFormat="1" ht="3.75" customHeight="1">
      <c r="A44" s="98"/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X44" s="156"/>
      <c r="Y44" s="156"/>
      <c r="Z44" s="156"/>
      <c r="AA44" s="156"/>
      <c r="AB44" s="156"/>
      <c r="AC44" s="156"/>
      <c r="AD44" s="156"/>
      <c r="AE44" s="156"/>
      <c r="AF44" s="156"/>
      <c r="AG44" s="156"/>
      <c r="AH44" s="156"/>
      <c r="AI44" s="156"/>
      <c r="AJ44" s="156"/>
      <c r="AK44" s="156"/>
      <c r="AL44" s="156"/>
      <c r="AM44" s="156"/>
    </row>
    <row r="45" spans="1:39" s="99" customFormat="1" ht="18" customHeight="1">
      <c r="A45" s="98"/>
      <c r="B45" s="191" t="s">
        <v>241</v>
      </c>
      <c r="C45" s="191"/>
      <c r="D45" s="191" t="s">
        <v>242</v>
      </c>
      <c r="E45" s="191"/>
      <c r="F45" s="191"/>
      <c r="G45" s="191"/>
      <c r="H45" s="191"/>
      <c r="I45" s="191"/>
      <c r="J45" s="191" t="s">
        <v>40</v>
      </c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00"/>
      <c r="X45" s="156"/>
      <c r="Y45" s="156"/>
      <c r="Z45" s="156"/>
      <c r="AA45" s="156"/>
      <c r="AB45" s="156"/>
      <c r="AC45" s="156"/>
      <c r="AD45" s="156"/>
      <c r="AE45" s="156"/>
      <c r="AF45" s="156"/>
      <c r="AG45" s="156"/>
      <c r="AH45" s="156"/>
      <c r="AI45" s="156"/>
      <c r="AJ45" s="156"/>
      <c r="AK45" s="156"/>
      <c r="AL45" s="156"/>
      <c r="AM45" s="156"/>
    </row>
    <row r="46" spans="1:39" s="99" customFormat="1" ht="4.5" customHeight="1">
      <c r="A46" s="98"/>
      <c r="B46" s="179"/>
      <c r="C46" s="179"/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79"/>
      <c r="Q46" s="179"/>
      <c r="R46" s="179"/>
      <c r="S46" s="179"/>
      <c r="T46" s="179"/>
      <c r="U46" s="179"/>
      <c r="V46" s="100"/>
      <c r="X46" s="156"/>
      <c r="Y46" s="156"/>
      <c r="Z46" s="156"/>
      <c r="AA46" s="156"/>
      <c r="AB46" s="156"/>
      <c r="AC46" s="156"/>
      <c r="AD46" s="156"/>
      <c r="AE46" s="156"/>
      <c r="AF46" s="156"/>
      <c r="AG46" s="156"/>
      <c r="AH46" s="156"/>
      <c r="AI46" s="156"/>
      <c r="AJ46" s="156"/>
      <c r="AK46" s="156"/>
      <c r="AL46" s="156"/>
      <c r="AM46" s="156"/>
    </row>
    <row r="47" spans="1:39" s="99" customFormat="1" ht="36.75" hidden="1" customHeight="1">
      <c r="A47" s="98"/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X47" s="156"/>
      <c r="Y47" s="156"/>
      <c r="Z47" s="156"/>
      <c r="AA47" s="156"/>
      <c r="AB47" s="156"/>
      <c r="AC47" s="156"/>
      <c r="AD47" s="156"/>
      <c r="AE47" s="156"/>
      <c r="AF47" s="156"/>
      <c r="AG47" s="156"/>
      <c r="AH47" s="156"/>
      <c r="AI47" s="156"/>
      <c r="AJ47" s="156"/>
      <c r="AK47" s="156"/>
      <c r="AL47" s="156"/>
      <c r="AM47" s="156"/>
    </row>
    <row r="48" spans="1:39" s="99" customFormat="1" ht="21.75" hidden="1" customHeight="1">
      <c r="A48" s="98"/>
      <c r="B48" s="194" t="s">
        <v>41</v>
      </c>
      <c r="C48" s="194"/>
      <c r="D48" s="194"/>
      <c r="E48" s="194"/>
      <c r="F48" s="194"/>
      <c r="G48" s="194"/>
      <c r="H48" s="194"/>
      <c r="I48" s="149"/>
      <c r="J48" s="195" t="s">
        <v>37</v>
      </c>
      <c r="K48" s="195"/>
      <c r="L48" s="195"/>
      <c r="M48" s="195"/>
      <c r="N48" s="195"/>
      <c r="O48" s="195"/>
      <c r="P48" s="195"/>
      <c r="Q48" s="195"/>
      <c r="R48" s="195"/>
      <c r="S48" s="195"/>
      <c r="T48" s="195"/>
      <c r="U48" s="195"/>
      <c r="V48" s="100"/>
      <c r="X48" s="156"/>
      <c r="Y48" s="156"/>
      <c r="Z48" s="156"/>
      <c r="AA48" s="156"/>
      <c r="AB48" s="156"/>
      <c r="AC48" s="156"/>
      <c r="AD48" s="156"/>
      <c r="AE48" s="156"/>
      <c r="AF48" s="156"/>
      <c r="AG48" s="156"/>
      <c r="AH48" s="156"/>
      <c r="AI48" s="156"/>
      <c r="AJ48" s="156"/>
      <c r="AK48" s="156"/>
      <c r="AL48" s="156"/>
      <c r="AM48" s="156"/>
    </row>
    <row r="49" spans="1:39" s="99" customFormat="1" hidden="1">
      <c r="A49" s="98"/>
      <c r="B49" s="134"/>
      <c r="C49" s="150"/>
      <c r="D49" s="150"/>
      <c r="E49" s="151"/>
      <c r="F49" s="151"/>
      <c r="G49" s="151"/>
      <c r="H49" s="152"/>
      <c r="I49" s="153"/>
      <c r="J49" s="153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98"/>
      <c r="X49" s="156"/>
      <c r="Y49" s="156"/>
      <c r="Z49" s="156"/>
      <c r="AA49" s="156"/>
      <c r="AB49" s="156"/>
      <c r="AC49" s="156"/>
      <c r="AD49" s="156"/>
      <c r="AE49" s="156"/>
      <c r="AF49" s="156"/>
      <c r="AG49" s="156"/>
      <c r="AH49" s="156"/>
      <c r="AI49" s="156"/>
      <c r="AJ49" s="156"/>
      <c r="AK49" s="156"/>
      <c r="AL49" s="156"/>
      <c r="AM49" s="156"/>
    </row>
    <row r="50" spans="1:39" s="99" customFormat="1" hidden="1">
      <c r="A50" s="98"/>
      <c r="B50" s="194" t="s">
        <v>38</v>
      </c>
      <c r="C50" s="194"/>
      <c r="D50" s="196" t="s">
        <v>39</v>
      </c>
      <c r="E50" s="196"/>
      <c r="F50" s="196"/>
      <c r="G50" s="196"/>
      <c r="H50" s="196"/>
      <c r="I50" s="153"/>
      <c r="J50" s="153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98"/>
      <c r="X50" s="156"/>
      <c r="Y50" s="156"/>
      <c r="Z50" s="156"/>
      <c r="AA50" s="156"/>
      <c r="AB50" s="156"/>
      <c r="AC50" s="156"/>
      <c r="AD50" s="156"/>
      <c r="AE50" s="156"/>
      <c r="AF50" s="156"/>
      <c r="AG50" s="156"/>
      <c r="AH50" s="156"/>
      <c r="AI50" s="156"/>
      <c r="AJ50" s="156"/>
      <c r="AK50" s="156"/>
      <c r="AL50" s="156"/>
      <c r="AM50" s="156"/>
    </row>
    <row r="51" spans="1:39" s="99" customFormat="1" hidden="1">
      <c r="A51" s="98"/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98"/>
      <c r="X51" s="156"/>
      <c r="Y51" s="156"/>
      <c r="Z51" s="156"/>
      <c r="AA51" s="156"/>
      <c r="AB51" s="156"/>
      <c r="AC51" s="156"/>
      <c r="AD51" s="156"/>
      <c r="AE51" s="156"/>
      <c r="AF51" s="156"/>
      <c r="AG51" s="156"/>
      <c r="AH51" s="156"/>
      <c r="AI51" s="156"/>
      <c r="AJ51" s="156"/>
      <c r="AK51" s="156"/>
      <c r="AL51" s="156"/>
      <c r="AM51" s="156"/>
    </row>
    <row r="52" spans="1:39" hidden="1"/>
    <row r="53" spans="1:39" hidden="1"/>
    <row r="54" spans="1:39" hidden="1"/>
    <row r="55" spans="1:39" hidden="1">
      <c r="B55" s="222"/>
      <c r="C55" s="222"/>
      <c r="D55" s="222"/>
      <c r="E55" s="222"/>
      <c r="F55" s="222"/>
      <c r="G55" s="222"/>
      <c r="H55" s="222"/>
      <c r="I55" s="222"/>
      <c r="J55" s="222" t="s">
        <v>40</v>
      </c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</row>
  </sheetData>
  <sheetProtection formatCells="0" formatColumns="0" formatRows="0" insertColumns="0" insertRows="0" insertHyperlinks="0" deleteColumns="0" deleteRows="0" sort="0" autoFilter="0" pivotTables="0"/>
  <autoFilter ref="A8:AM28">
    <filterColumn colId="3" showButton="0"/>
  </autoFilter>
  <mergeCells count="58">
    <mergeCell ref="B1:G1"/>
    <mergeCell ref="H1:U1"/>
    <mergeCell ref="B2:G2"/>
    <mergeCell ref="H2:U2"/>
    <mergeCell ref="B4:C4"/>
    <mergeCell ref="D4:O4"/>
    <mergeCell ref="P4:U4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K7:K8"/>
    <mergeCell ref="L7:L8"/>
    <mergeCell ref="M7:M8"/>
    <mergeCell ref="AJ4:AK6"/>
    <mergeCell ref="B39:C39"/>
    <mergeCell ref="D39:H39"/>
    <mergeCell ref="T7:T9"/>
    <mergeCell ref="U7:U9"/>
    <mergeCell ref="B9:G9"/>
    <mergeCell ref="B30:C30"/>
    <mergeCell ref="F31:O31"/>
    <mergeCell ref="F32:O32"/>
    <mergeCell ref="N7:N8"/>
    <mergeCell ref="O7:O8"/>
    <mergeCell ref="P7:P8"/>
    <mergeCell ref="Q7:Q9"/>
    <mergeCell ref="R7:R8"/>
    <mergeCell ref="S7:S8"/>
    <mergeCell ref="H7:H8"/>
    <mergeCell ref="I7:I8"/>
    <mergeCell ref="F33:O33"/>
    <mergeCell ref="J35:U35"/>
    <mergeCell ref="J36:U36"/>
    <mergeCell ref="B37:H37"/>
    <mergeCell ref="J37:U37"/>
    <mergeCell ref="B55:C55"/>
    <mergeCell ref="D55:I55"/>
    <mergeCell ref="J55:U55"/>
    <mergeCell ref="B45:C45"/>
    <mergeCell ref="D45:I45"/>
    <mergeCell ref="J45:U45"/>
    <mergeCell ref="B48:H48"/>
    <mergeCell ref="J48:U48"/>
    <mergeCell ref="B50:C50"/>
    <mergeCell ref="D50:H50"/>
  </mergeCells>
  <conditionalFormatting sqref="H10:N28 P10:P28">
    <cfRule type="cellIs" dxfId="5" priority="6" operator="greaterThan">
      <formula>10</formula>
    </cfRule>
  </conditionalFormatting>
  <conditionalFormatting sqref="O1:O35 O37:O44 O47:O1048576">
    <cfRule type="duplicateValues" dxfId="4" priority="5"/>
  </conditionalFormatting>
  <conditionalFormatting sqref="C1:C44 C47:C1048576">
    <cfRule type="duplicateValues" dxfId="3" priority="4"/>
  </conditionalFormatting>
  <conditionalFormatting sqref="O36">
    <cfRule type="duplicateValues" dxfId="2" priority="3"/>
  </conditionalFormatting>
  <conditionalFormatting sqref="O45:O46">
    <cfRule type="duplicateValues" dxfId="1" priority="2"/>
  </conditionalFormatting>
  <conditionalFormatting sqref="C45:C4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33 X10:X28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Phóng sự truyền hình - D12PT</vt:lpstr>
      <vt:lpstr>Phóng sự truyền hình E12PT</vt:lpstr>
      <vt:lpstr>To chuc SX DPT</vt:lpstr>
      <vt:lpstr>Thiet ke do hoa nâng cao</vt:lpstr>
      <vt:lpstr>'Phóng sự truyền hình - D12PT'!Print_Titles</vt:lpstr>
      <vt:lpstr>'Phóng sự truyền hình E12PT'!Print_Titles</vt:lpstr>
      <vt:lpstr>'To chuc SX DPT'!Print_Titles</vt:lpstr>
      <vt:lpstr>'Thiet ke do hoa nâng cao'!Print_Titles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Châu Nguyễn Cảnh</cp:lastModifiedBy>
  <cp:lastPrinted>2016-12-12T04:08:49Z</cp:lastPrinted>
  <dcterms:created xsi:type="dcterms:W3CDTF">2015-04-17T02:48:53Z</dcterms:created>
  <dcterms:modified xsi:type="dcterms:W3CDTF">2016-12-12T04:16:39Z</dcterms:modified>
</cp:coreProperties>
</file>