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ỌC 2016 - 2017 - KY 2\"/>
    </mc:Choice>
  </mc:AlternateContent>
  <bookViews>
    <workbookView xWindow="360" yWindow="360" windowWidth="14940" windowHeight="7365" activeTab="1"/>
  </bookViews>
  <sheets>
    <sheet name="CHUYÊN ĐỀ" sheetId="2" r:id="rId1"/>
    <sheet name="KT DN TM DV" sheetId="1" r:id="rId2"/>
  </sheets>
  <definedNames>
    <definedName name="_xlnm._FilterDatabase" localSheetId="0" hidden="1">'CHUYÊN ĐỀ'!$A$8:$AM$47</definedName>
    <definedName name="_xlnm._FilterDatabase" localSheetId="1" hidden="1">'KT DN TM DV'!$A$8:$AM$58</definedName>
    <definedName name="_xlnm.Print_Titles" localSheetId="0">'CHUYÊN ĐỀ'!$4:$9</definedName>
    <definedName name="_xlnm.Print_Titles" localSheetId="1">'KT DN TM DV'!$4:$9</definedName>
  </definedNames>
  <calcPr calcId="152511"/>
</workbook>
</file>

<file path=xl/calcChain.xml><?xml version="1.0" encoding="utf-8"?>
<calcChain xmlns="http://schemas.openxmlformats.org/spreadsheetml/2006/main">
  <c r="T47" i="2" l="1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P9" i="2"/>
  <c r="Q18" i="2" s="1"/>
  <c r="S18" i="2" s="1"/>
  <c r="Z8" i="2"/>
  <c r="Y8" i="2"/>
  <c r="AC8" i="2" l="1"/>
  <c r="Q12" i="2"/>
  <c r="R12" i="2" s="1"/>
  <c r="Q16" i="2"/>
  <c r="R16" i="2" s="1"/>
  <c r="Q10" i="2"/>
  <c r="R10" i="2" s="1"/>
  <c r="Q14" i="2"/>
  <c r="R14" i="2" s="1"/>
  <c r="S10" i="2"/>
  <c r="S14" i="2"/>
  <c r="X18" i="2"/>
  <c r="AB8" i="2"/>
  <c r="AD8" i="2"/>
  <c r="AF8" i="2"/>
  <c r="Q46" i="2"/>
  <c r="Q44" i="2"/>
  <c r="Q42" i="2"/>
  <c r="Q40" i="2"/>
  <c r="Q38" i="2"/>
  <c r="Q36" i="2"/>
  <c r="Q34" i="2"/>
  <c r="Q32" i="2"/>
  <c r="Q30" i="2"/>
  <c r="Q28" i="2"/>
  <c r="Q26" i="2"/>
  <c r="Q24" i="2"/>
  <c r="Q22" i="2"/>
  <c r="X22" i="2" s="1"/>
  <c r="Q20" i="2"/>
  <c r="X20" i="2" s="1"/>
  <c r="P52" i="2"/>
  <c r="P51" i="2"/>
  <c r="Q11" i="2"/>
  <c r="Q13" i="2"/>
  <c r="X13" i="2" s="1"/>
  <c r="Q15" i="2"/>
  <c r="Q17" i="2"/>
  <c r="X17" i="2" s="1"/>
  <c r="R18" i="2"/>
  <c r="Q19" i="2"/>
  <c r="Q21" i="2"/>
  <c r="Q23" i="2"/>
  <c r="X23" i="2" s="1"/>
  <c r="Q25" i="2"/>
  <c r="Q27" i="2"/>
  <c r="X27" i="2" s="1"/>
  <c r="Q29" i="2"/>
  <c r="Q31" i="2"/>
  <c r="X31" i="2" s="1"/>
  <c r="Q33" i="2"/>
  <c r="Q35" i="2"/>
  <c r="Q37" i="2"/>
  <c r="X37" i="2" s="1"/>
  <c r="Q39" i="2"/>
  <c r="Q41" i="2"/>
  <c r="Q43" i="2"/>
  <c r="Q45" i="2"/>
  <c r="Q47" i="2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11" i="1"/>
  <c r="T10" i="1"/>
  <c r="S16" i="2" l="1"/>
  <c r="X14" i="2"/>
  <c r="X16" i="2"/>
  <c r="S12" i="2"/>
  <c r="X12" i="2"/>
  <c r="X10" i="2"/>
  <c r="R45" i="2"/>
  <c r="X45" i="2"/>
  <c r="S45" i="2"/>
  <c r="R41" i="2"/>
  <c r="X41" i="2"/>
  <c r="S41" i="2"/>
  <c r="R37" i="2"/>
  <c r="S37" i="2"/>
  <c r="R33" i="2"/>
  <c r="X33" i="2"/>
  <c r="S33" i="2"/>
  <c r="R29" i="2"/>
  <c r="X29" i="2"/>
  <c r="S29" i="2"/>
  <c r="R25" i="2"/>
  <c r="X25" i="2"/>
  <c r="S25" i="2"/>
  <c r="R21" i="2"/>
  <c r="X21" i="2"/>
  <c r="S21" i="2"/>
  <c r="S15" i="2"/>
  <c r="R15" i="2"/>
  <c r="S11" i="2"/>
  <c r="R11" i="2"/>
  <c r="S22" i="2"/>
  <c r="R22" i="2"/>
  <c r="S26" i="2"/>
  <c r="R26" i="2"/>
  <c r="S30" i="2"/>
  <c r="R30" i="2"/>
  <c r="S34" i="2"/>
  <c r="R34" i="2"/>
  <c r="S38" i="2"/>
  <c r="R38" i="2"/>
  <c r="S42" i="2"/>
  <c r="R42" i="2"/>
  <c r="S46" i="2"/>
  <c r="R46" i="2"/>
  <c r="X46" i="2"/>
  <c r="X42" i="2"/>
  <c r="X38" i="2"/>
  <c r="X34" i="2"/>
  <c r="X30" i="2"/>
  <c r="X26" i="2"/>
  <c r="X11" i="2"/>
  <c r="R47" i="2"/>
  <c r="X47" i="2"/>
  <c r="S47" i="2"/>
  <c r="R43" i="2"/>
  <c r="X43" i="2"/>
  <c r="S43" i="2"/>
  <c r="R39" i="2"/>
  <c r="X39" i="2"/>
  <c r="S39" i="2"/>
  <c r="R35" i="2"/>
  <c r="X35" i="2"/>
  <c r="S35" i="2"/>
  <c r="R31" i="2"/>
  <c r="S31" i="2"/>
  <c r="R27" i="2"/>
  <c r="S27" i="2"/>
  <c r="R23" i="2"/>
  <c r="S23" i="2"/>
  <c r="R19" i="2"/>
  <c r="X19" i="2"/>
  <c r="S19" i="2"/>
  <c r="S17" i="2"/>
  <c r="R17" i="2"/>
  <c r="S13" i="2"/>
  <c r="R13" i="2"/>
  <c r="S20" i="2"/>
  <c r="R20" i="2"/>
  <c r="S24" i="2"/>
  <c r="R24" i="2"/>
  <c r="S28" i="2"/>
  <c r="R28" i="2"/>
  <c r="S32" i="2"/>
  <c r="R32" i="2"/>
  <c r="S36" i="2"/>
  <c r="R36" i="2"/>
  <c r="S40" i="2"/>
  <c r="R40" i="2"/>
  <c r="S44" i="2"/>
  <c r="R44" i="2"/>
  <c r="X44" i="2"/>
  <c r="X40" i="2"/>
  <c r="X36" i="2"/>
  <c r="X32" i="2"/>
  <c r="X28" i="2"/>
  <c r="X24" i="2"/>
  <c r="X15" i="2"/>
  <c r="P9" i="1"/>
  <c r="D52" i="2" l="1"/>
  <c r="AH8" i="2"/>
  <c r="AL8" i="2"/>
  <c r="D54" i="2"/>
  <c r="AJ8" i="2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10" i="1"/>
  <c r="Q12" i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X40" i="1" s="1"/>
  <c r="Q42" i="1"/>
  <c r="Q44" i="1"/>
  <c r="Q46" i="1"/>
  <c r="Q48" i="1"/>
  <c r="Q50" i="1"/>
  <c r="Q52" i="1"/>
  <c r="Q54" i="1"/>
  <c r="Q56" i="1"/>
  <c r="Q58" i="1"/>
  <c r="Q11" i="1"/>
  <c r="Z8" i="1"/>
  <c r="Y8" i="1"/>
  <c r="AA8" i="2" l="1"/>
  <c r="D51" i="2"/>
  <c r="AM8" i="2"/>
  <c r="S58" i="1"/>
  <c r="X58" i="1"/>
  <c r="R58" i="1"/>
  <c r="S54" i="1"/>
  <c r="X54" i="1"/>
  <c r="R54" i="1"/>
  <c r="S50" i="1"/>
  <c r="X50" i="1"/>
  <c r="R50" i="1"/>
  <c r="S46" i="1"/>
  <c r="X46" i="1"/>
  <c r="R46" i="1"/>
  <c r="S42" i="1"/>
  <c r="X42" i="1"/>
  <c r="R42" i="1"/>
  <c r="S38" i="1"/>
  <c r="X38" i="1"/>
  <c r="R38" i="1"/>
  <c r="S34" i="1"/>
  <c r="X34" i="1"/>
  <c r="R34" i="1"/>
  <c r="S30" i="1"/>
  <c r="X30" i="1"/>
  <c r="R30" i="1"/>
  <c r="S26" i="1"/>
  <c r="X26" i="1"/>
  <c r="R26" i="1"/>
  <c r="S22" i="1"/>
  <c r="X22" i="1"/>
  <c r="R22" i="1"/>
  <c r="S18" i="1"/>
  <c r="X18" i="1"/>
  <c r="R18" i="1"/>
  <c r="S14" i="1"/>
  <c r="X14" i="1"/>
  <c r="R14" i="1"/>
  <c r="X10" i="1"/>
  <c r="R10" i="1"/>
  <c r="S10" i="1"/>
  <c r="S57" i="1"/>
  <c r="R57" i="1"/>
  <c r="X57" i="1"/>
  <c r="S53" i="1"/>
  <c r="R53" i="1"/>
  <c r="X53" i="1"/>
  <c r="S49" i="1"/>
  <c r="R49" i="1"/>
  <c r="X49" i="1"/>
  <c r="S45" i="1"/>
  <c r="R45" i="1"/>
  <c r="X45" i="1"/>
  <c r="S41" i="1"/>
  <c r="R41" i="1"/>
  <c r="X41" i="1"/>
  <c r="S37" i="1"/>
  <c r="R37" i="1"/>
  <c r="X37" i="1"/>
  <c r="S33" i="1"/>
  <c r="R33" i="1"/>
  <c r="X33" i="1"/>
  <c r="S29" i="1"/>
  <c r="R29" i="1"/>
  <c r="X29" i="1"/>
  <c r="S25" i="1"/>
  <c r="R25" i="1"/>
  <c r="X25" i="1"/>
  <c r="S21" i="1"/>
  <c r="R21" i="1"/>
  <c r="X21" i="1"/>
  <c r="S17" i="1"/>
  <c r="R17" i="1"/>
  <c r="X17" i="1"/>
  <c r="S13" i="1"/>
  <c r="R13" i="1"/>
  <c r="X13" i="1"/>
  <c r="X11" i="1"/>
  <c r="R11" i="1"/>
  <c r="S11" i="1"/>
  <c r="S56" i="1"/>
  <c r="X56" i="1"/>
  <c r="R56" i="1"/>
  <c r="S52" i="1"/>
  <c r="X52" i="1"/>
  <c r="R52" i="1"/>
  <c r="S48" i="1"/>
  <c r="X48" i="1"/>
  <c r="R48" i="1"/>
  <c r="S44" i="1"/>
  <c r="X44" i="1"/>
  <c r="R44" i="1"/>
  <c r="S40" i="1"/>
  <c r="R40" i="1"/>
  <c r="S36" i="1"/>
  <c r="X36" i="1"/>
  <c r="R36" i="1"/>
  <c r="S32" i="1"/>
  <c r="X32" i="1"/>
  <c r="R32" i="1"/>
  <c r="S28" i="1"/>
  <c r="X28" i="1"/>
  <c r="R28" i="1"/>
  <c r="S24" i="1"/>
  <c r="X24" i="1"/>
  <c r="R24" i="1"/>
  <c r="S20" i="1"/>
  <c r="X20" i="1"/>
  <c r="R20" i="1"/>
  <c r="S16" i="1"/>
  <c r="X16" i="1"/>
  <c r="R16" i="1"/>
  <c r="S12" i="1"/>
  <c r="X12" i="1"/>
  <c r="R12" i="1"/>
  <c r="S55" i="1"/>
  <c r="R55" i="1"/>
  <c r="X55" i="1"/>
  <c r="S51" i="1"/>
  <c r="R51" i="1"/>
  <c r="X51" i="1"/>
  <c r="S47" i="1"/>
  <c r="R47" i="1"/>
  <c r="X47" i="1"/>
  <c r="S43" i="1"/>
  <c r="R43" i="1"/>
  <c r="X43" i="1"/>
  <c r="S39" i="1"/>
  <c r="R39" i="1"/>
  <c r="X39" i="1"/>
  <c r="S35" i="1"/>
  <c r="R35" i="1"/>
  <c r="X35" i="1"/>
  <c r="S31" i="1"/>
  <c r="R31" i="1"/>
  <c r="X31" i="1"/>
  <c r="S27" i="1"/>
  <c r="R27" i="1"/>
  <c r="X27" i="1"/>
  <c r="S23" i="1"/>
  <c r="R23" i="1"/>
  <c r="X23" i="1"/>
  <c r="S19" i="1"/>
  <c r="R19" i="1"/>
  <c r="X19" i="1"/>
  <c r="S15" i="1"/>
  <c r="R15" i="1"/>
  <c r="X15" i="1"/>
  <c r="AF8" i="1"/>
  <c r="P62" i="1"/>
  <c r="P63" i="1"/>
  <c r="AD8" i="1"/>
  <c r="AB8" i="1"/>
  <c r="AC8" i="1"/>
  <c r="P50" i="2" l="1"/>
  <c r="D50" i="2"/>
  <c r="AG8" i="2"/>
  <c r="AE8" i="2"/>
  <c r="AI8" i="2"/>
  <c r="AK8" i="2"/>
  <c r="AL8" i="1"/>
  <c r="D62" i="1" s="1"/>
  <c r="D65" i="1"/>
  <c r="D63" i="1"/>
  <c r="AJ8" i="1"/>
  <c r="AH8" i="1"/>
  <c r="AA8" i="1" l="1"/>
  <c r="AK8" i="1" l="1"/>
  <c r="P61" i="1"/>
  <c r="D61" i="1"/>
  <c r="AG8" i="1"/>
  <c r="AM8" i="1"/>
  <c r="AE8" i="1"/>
  <c r="AI8" i="1"/>
</calcChain>
</file>

<file path=xl/sharedStrings.xml><?xml version="1.0" encoding="utf-8"?>
<sst xmlns="http://schemas.openxmlformats.org/spreadsheetml/2006/main" count="857" uniqueCount="362">
  <si>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</si>
  <si>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</si>
  <si>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</si>
  <si>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</si>
  <si>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</si>
  <si>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</si>
  <si>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</si>
  <si>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</si>
  <si>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</si>
  <si>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</si>
  <si>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</si>
  <si>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</si>
  <si>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</si>
  <si>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</si>
  <si>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</si>
  <si>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</si>
  <si>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</si>
  <si>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</si>
  <si>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</si>
  <si>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</si>
  <si>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</si>
  <si>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</si>
  <si>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</si>
  <si>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</si>
  <si>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</si>
  <si>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</si>
  <si>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</si>
  <si>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</si>
  <si>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</si>
  <si>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</si>
  <si>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</si>
  <si>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</si>
  <si>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</si>
  <si>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</si>
  <si>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</si>
  <si>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</si>
  <si>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</si>
  <si>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</si>
  <si>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</si>
  <si>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</si>
  <si>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</si>
  <si>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</si>
  <si>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</si>
  <si>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</si>
  <si>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</si>
  <si>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</si>
  <si>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</si>
  <si>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</si>
  <si>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</si>
  <si>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</si>
  <si>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</si>
  <si>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</si>
  <si>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B14CCKT097</t>
  </si>
  <si>
    <t>Đỗ Phụng</t>
  </si>
  <si>
    <t>Anh</t>
  </si>
  <si>
    <t>04/08/96</t>
  </si>
  <si>
    <t>C14CQKT01-B</t>
  </si>
  <si>
    <t>B14CCKT055</t>
  </si>
  <si>
    <t>Hà Thị Hải</t>
  </si>
  <si>
    <t>31/01/96</t>
  </si>
  <si>
    <t>B14CCKT010</t>
  </si>
  <si>
    <t>Nguyễn Thị Tú</t>
  </si>
  <si>
    <t>16/07/96</t>
  </si>
  <si>
    <t>B14CCKT058</t>
  </si>
  <si>
    <t>Vương Thị Kim</t>
  </si>
  <si>
    <t>13/09/96</t>
  </si>
  <si>
    <t>B14CCKT108</t>
  </si>
  <si>
    <t>Nguyễn Thị Ngọc</t>
  </si>
  <si>
    <t>ánh</t>
  </si>
  <si>
    <t>04/12/96</t>
  </si>
  <si>
    <t>B14CCKT128</t>
  </si>
  <si>
    <t>Nguyễn Thị</t>
  </si>
  <si>
    <t>Bình</t>
  </si>
  <si>
    <t>15/01/96</t>
  </si>
  <si>
    <t>B14CCKT102</t>
  </si>
  <si>
    <t>Phạm Linh</t>
  </si>
  <si>
    <t>Chi</t>
  </si>
  <si>
    <t>08/12/96</t>
  </si>
  <si>
    <t>B14CCKT066</t>
  </si>
  <si>
    <t>Nguyễn Thị Hồng</t>
  </si>
  <si>
    <t>Cúc</t>
  </si>
  <si>
    <t>09/06/96</t>
  </si>
  <si>
    <t>B14CCKT070</t>
  </si>
  <si>
    <t>Hoàng Thị Lài</t>
  </si>
  <si>
    <t>Dung</t>
  </si>
  <si>
    <t>14/05/96</t>
  </si>
  <si>
    <t>B14CCKT039</t>
  </si>
  <si>
    <t>Lê Thị</t>
  </si>
  <si>
    <t>Giang</t>
  </si>
  <si>
    <t>13/05/94</t>
  </si>
  <si>
    <t>B14CCKT051</t>
  </si>
  <si>
    <t>Trần Thị Hồng</t>
  </si>
  <si>
    <t>Hà</t>
  </si>
  <si>
    <t>06/03/95</t>
  </si>
  <si>
    <t>B14CCKT149</t>
  </si>
  <si>
    <t>Đoàn Minh</t>
  </si>
  <si>
    <t>Hằng</t>
  </si>
  <si>
    <t>21/09/96</t>
  </si>
  <si>
    <t>B13DCKT049</t>
  </si>
  <si>
    <t>Trần Minh</t>
  </si>
  <si>
    <t>12/08/94</t>
  </si>
  <si>
    <t>D13CQKT02-B</t>
  </si>
  <si>
    <t>B13DCKT127</t>
  </si>
  <si>
    <t>Nguyễn Thúy</t>
  </si>
  <si>
    <t>Hiền</t>
  </si>
  <si>
    <t>02/01/95</t>
  </si>
  <si>
    <t>D13CQKT04-B</t>
  </si>
  <si>
    <t>B14CCKT037</t>
  </si>
  <si>
    <t>Lê Thị Phương</t>
  </si>
  <si>
    <t>Hoa</t>
  </si>
  <si>
    <t>05/06/96</t>
  </si>
  <si>
    <t>B14CCKT050</t>
  </si>
  <si>
    <t>Hòa</t>
  </si>
  <si>
    <t>30/08/94</t>
  </si>
  <si>
    <t>B14CCKT067</t>
  </si>
  <si>
    <t>Hà Thị</t>
  </si>
  <si>
    <t>Hoan</t>
  </si>
  <si>
    <t>07/11/96</t>
  </si>
  <si>
    <t>B14CCKT147</t>
  </si>
  <si>
    <t>Nguyễn Xuân</t>
  </si>
  <si>
    <t>Hùng</t>
  </si>
  <si>
    <t>16/02/92</t>
  </si>
  <si>
    <t>B14CCKT146</t>
  </si>
  <si>
    <t>Phạm Thị Thanh</t>
  </si>
  <si>
    <t>Huyền</t>
  </si>
  <si>
    <t>B14CCKT068</t>
  </si>
  <si>
    <t>Phạm Thị Thương</t>
  </si>
  <si>
    <t>12/11/96</t>
  </si>
  <si>
    <t>B14CCKT113</t>
  </si>
  <si>
    <t>Dương Thị Mỹ</t>
  </si>
  <si>
    <t>Linh</t>
  </si>
  <si>
    <t>06/11/95</t>
  </si>
  <si>
    <t>B14CCKT079</t>
  </si>
  <si>
    <t>Dương Thị</t>
  </si>
  <si>
    <t>Loan</t>
  </si>
  <si>
    <t>22/01/96</t>
  </si>
  <si>
    <t>B14CCKT131</t>
  </si>
  <si>
    <t>Ly</t>
  </si>
  <si>
    <t>23/07/96</t>
  </si>
  <si>
    <t>B14CCKT159</t>
  </si>
  <si>
    <t>Phan Thị</t>
  </si>
  <si>
    <t>Minh</t>
  </si>
  <si>
    <t>11/08/96</t>
  </si>
  <si>
    <t>B14CCKT161</t>
  </si>
  <si>
    <t>Bùi Thị</t>
  </si>
  <si>
    <t>Nga</t>
  </si>
  <si>
    <t>01/01/94</t>
  </si>
  <si>
    <t>B14CCKT116</t>
  </si>
  <si>
    <t>05/08/96</t>
  </si>
  <si>
    <t>B14CCKT152</t>
  </si>
  <si>
    <t>Phạm Thị</t>
  </si>
  <si>
    <t>Ngọc</t>
  </si>
  <si>
    <t>20/03/96</t>
  </si>
  <si>
    <t>B13CCKT033</t>
  </si>
  <si>
    <t>Trần ánh</t>
  </si>
  <si>
    <t>Nguyệt</t>
  </si>
  <si>
    <t>28/08/95</t>
  </si>
  <si>
    <t>C13CQKT01-B</t>
  </si>
  <si>
    <t>B14CCKT117</t>
  </si>
  <si>
    <t>Hà Kim</t>
  </si>
  <si>
    <t>Nhung</t>
  </si>
  <si>
    <t>10/11/96</t>
  </si>
  <si>
    <t>B14CCKT130</t>
  </si>
  <si>
    <t>Hoàng Hồng</t>
  </si>
  <si>
    <t>21/05/95</t>
  </si>
  <si>
    <t>B14CCKT088</t>
  </si>
  <si>
    <t>Triệu Phương</t>
  </si>
  <si>
    <t>29/10/96</t>
  </si>
  <si>
    <t>B14CCKT034</t>
  </si>
  <si>
    <t>Nguyễn Quỳnh</t>
  </si>
  <si>
    <t>Như</t>
  </si>
  <si>
    <t>29/03/96</t>
  </si>
  <si>
    <t>B14CCKT155</t>
  </si>
  <si>
    <t>Oanh</t>
  </si>
  <si>
    <t>16/04/96</t>
  </si>
  <si>
    <t>B14CCKT018</t>
  </si>
  <si>
    <t>Đỗ Thị Thanh</t>
  </si>
  <si>
    <t>Phương</t>
  </si>
  <si>
    <t>06/07/96</t>
  </si>
  <si>
    <t>B14CCKT136</t>
  </si>
  <si>
    <t>Phạm Thị Hậu</t>
  </si>
  <si>
    <t>B14CCKT148</t>
  </si>
  <si>
    <t>Hoàng Hương</t>
  </si>
  <si>
    <t>Quỳnh</t>
  </si>
  <si>
    <t>15/04/96</t>
  </si>
  <si>
    <t>B14CCKT069</t>
  </si>
  <si>
    <t>20/10/96</t>
  </si>
  <si>
    <t>B14CCKT059</t>
  </si>
  <si>
    <t>Đàm Thu</t>
  </si>
  <si>
    <t>Thảo</t>
  </si>
  <si>
    <t>12/06/96</t>
  </si>
  <si>
    <t>B14CCKT023</t>
  </si>
  <si>
    <t>03/01/95</t>
  </si>
  <si>
    <t>B14CCKT115</t>
  </si>
  <si>
    <t>Thơm</t>
  </si>
  <si>
    <t>02/03/96</t>
  </si>
  <si>
    <t>B14CCKT060</t>
  </si>
  <si>
    <t>Đồng Lệ</t>
  </si>
  <si>
    <t>Thu</t>
  </si>
  <si>
    <t>29/02/96</t>
  </si>
  <si>
    <t>B14CCKT062</t>
  </si>
  <si>
    <t>30/04/96</t>
  </si>
  <si>
    <t>B14CCKT016</t>
  </si>
  <si>
    <t>Đỗ Thị</t>
  </si>
  <si>
    <t>Thủy</t>
  </si>
  <si>
    <t>27/09/95</t>
  </si>
  <si>
    <t>B14CCKT143</t>
  </si>
  <si>
    <t>Trần Thị</t>
  </si>
  <si>
    <t>Thương</t>
  </si>
  <si>
    <t>B14CCKT089</t>
  </si>
  <si>
    <t>Nguyễn Thu</t>
  </si>
  <si>
    <t>Trang</t>
  </si>
  <si>
    <t>24/02/96</t>
  </si>
  <si>
    <t>B14CCKT021</t>
  </si>
  <si>
    <t>Phạm Thị Lệ</t>
  </si>
  <si>
    <t>01/06/96</t>
  </si>
  <si>
    <t>B14CCKT103</t>
  </si>
  <si>
    <t>Vũ Thị</t>
  </si>
  <si>
    <t>Tú</t>
  </si>
  <si>
    <t>08/08/96</t>
  </si>
  <si>
    <t>B14CCKT114</t>
  </si>
  <si>
    <t>Nguyễn Anh</t>
  </si>
  <si>
    <t>Tuấn</t>
  </si>
  <si>
    <t>29/08/96</t>
  </si>
  <si>
    <t>B14CCKT063</t>
  </si>
  <si>
    <t>Nguyễn Thị Hải</t>
  </si>
  <si>
    <t>Yến</t>
  </si>
  <si>
    <t>15/12/96</t>
  </si>
  <si>
    <t>Kế toán doanh nghiệp thương mại dịch vụ</t>
  </si>
  <si>
    <t xml:space="preserve">Thi lần 1 học kỳ II năm học 2016 - 2017 </t>
  </si>
  <si>
    <t>Ngày thi: 9/3/2017</t>
  </si>
  <si>
    <t>Nhóm: FIA1407-01</t>
  </si>
  <si>
    <t>Giờ thi: 10h</t>
  </si>
  <si>
    <t>23A-B9</t>
  </si>
  <si>
    <t>23B-B9</t>
  </si>
  <si>
    <t>KT.TRƯỞNG TRUNG TÂM
PHÓ TRƯỞNG TRUNG TÂM</t>
  </si>
  <si>
    <t>Trần Thị Mỹ Hạnh</t>
  </si>
  <si>
    <t>BẢNG ĐIỂM HỌC PHẦN</t>
  </si>
  <si>
    <t>Hà Nội, ngày 20 tháng 3 năm 2017</t>
  </si>
  <si>
    <t>Bùi Thị Huyền Dung</t>
  </si>
  <si>
    <t>Trịnh Thị Hằng</t>
  </si>
  <si>
    <t>B14CCQT043</t>
  </si>
  <si>
    <t>Hoàng Thị Vân</t>
  </si>
  <si>
    <t>18/04/96</t>
  </si>
  <si>
    <t>C14CQQT01-B</t>
  </si>
  <si>
    <t>B14CCQT105</t>
  </si>
  <si>
    <t>Nguyễn Việt</t>
  </si>
  <si>
    <t>26/03/94</t>
  </si>
  <si>
    <t>B14CCQT104</t>
  </si>
  <si>
    <t>Phùng Ngọc</t>
  </si>
  <si>
    <t>03/06/96</t>
  </si>
  <si>
    <t>B14CCQT080</t>
  </si>
  <si>
    <t>Bùi Hùng</t>
  </si>
  <si>
    <t>Cường</t>
  </si>
  <si>
    <t>29/07/96</t>
  </si>
  <si>
    <t>B14CCQT107</t>
  </si>
  <si>
    <t>Nguyễn Quang</t>
  </si>
  <si>
    <t>Du</t>
  </si>
  <si>
    <t>18/03/92</t>
  </si>
  <si>
    <t>B14CCQT098</t>
  </si>
  <si>
    <t>B14CCQT124</t>
  </si>
  <si>
    <t>Nguyễn Hữu</t>
  </si>
  <si>
    <t>Duy</t>
  </si>
  <si>
    <t>B14CCQT045</t>
  </si>
  <si>
    <t>Trần Văn</t>
  </si>
  <si>
    <t>Định</t>
  </si>
  <si>
    <t>25/05/96</t>
  </si>
  <si>
    <t>B14CCQT120</t>
  </si>
  <si>
    <t>Hoàng Thị</t>
  </si>
  <si>
    <t>28/08/96</t>
  </si>
  <si>
    <t>B14CCQT065</t>
  </si>
  <si>
    <t>Nguyễn Trường</t>
  </si>
  <si>
    <t>11/10/96</t>
  </si>
  <si>
    <t>B14CCQT035</t>
  </si>
  <si>
    <t>27/05/94</t>
  </si>
  <si>
    <t>B13CCQT054</t>
  </si>
  <si>
    <t>Hạnh</t>
  </si>
  <si>
    <t>05/09/95</t>
  </si>
  <si>
    <t>B14CCQT074</t>
  </si>
  <si>
    <t>Hồng</t>
  </si>
  <si>
    <t>11/11/96</t>
  </si>
  <si>
    <t>B14CCQT142</t>
  </si>
  <si>
    <t>Vũ Nữ Lâm</t>
  </si>
  <si>
    <t>25/08/96</t>
  </si>
  <si>
    <t>B14CCQT138</t>
  </si>
  <si>
    <t>Nguyễn Thị Thu</t>
  </si>
  <si>
    <t>22/05/95</t>
  </si>
  <si>
    <t>B14CCQT009</t>
  </si>
  <si>
    <t>Trần Thị Thanh</t>
  </si>
  <si>
    <t>16/08/95</t>
  </si>
  <si>
    <t>B14CCQT047</t>
  </si>
  <si>
    <t>Trịnh Thị</t>
  </si>
  <si>
    <t>28/11/96</t>
  </si>
  <si>
    <t>B14CCQT011</t>
  </si>
  <si>
    <t>Hương</t>
  </si>
  <si>
    <t>13/03/96</t>
  </si>
  <si>
    <t>B14CCQT086</t>
  </si>
  <si>
    <t>Trịnh Thu</t>
  </si>
  <si>
    <t>Hường</t>
  </si>
  <si>
    <t>13/07/95</t>
  </si>
  <si>
    <t>B14CCQT144</t>
  </si>
  <si>
    <t>Vũ Duy</t>
  </si>
  <si>
    <t>Khánh</t>
  </si>
  <si>
    <t>27/10/96</t>
  </si>
  <si>
    <t>B14CCQT040</t>
  </si>
  <si>
    <t>Bùi Thị Thanh</t>
  </si>
  <si>
    <t>Lam</t>
  </si>
  <si>
    <t>11/09/96</t>
  </si>
  <si>
    <t>B14CCQT131</t>
  </si>
  <si>
    <t>Đỗ Đức</t>
  </si>
  <si>
    <t>Lập</t>
  </si>
  <si>
    <t>24/01/95</t>
  </si>
  <si>
    <t>B14CCQT112</t>
  </si>
  <si>
    <t>Nguyễn Thị Diệu</t>
  </si>
  <si>
    <t>01/10/95</t>
  </si>
  <si>
    <t>B14CCQT126</t>
  </si>
  <si>
    <t>Vũ Thị Thúy</t>
  </si>
  <si>
    <t>28/06/96</t>
  </si>
  <si>
    <t>B14CCQT046</t>
  </si>
  <si>
    <t>Lương Thị</t>
  </si>
  <si>
    <t>23/08/96</t>
  </si>
  <si>
    <t>B14CCQT019</t>
  </si>
  <si>
    <t>Nguyễn Thị Phượng</t>
  </si>
  <si>
    <t>My</t>
  </si>
  <si>
    <t>17/06/96</t>
  </si>
  <si>
    <t>B14CCQT146</t>
  </si>
  <si>
    <t>Nguyễn Đức</t>
  </si>
  <si>
    <t>Nghĩa</t>
  </si>
  <si>
    <t>10/09/94</t>
  </si>
  <si>
    <t>B14CCQT093</t>
  </si>
  <si>
    <t>Phùng Bích</t>
  </si>
  <si>
    <t>04/07/96</t>
  </si>
  <si>
    <t>B14CCQT024</t>
  </si>
  <si>
    <t>Dương Minh</t>
  </si>
  <si>
    <t>Nhật</t>
  </si>
  <si>
    <t>16/06/95</t>
  </si>
  <si>
    <t>B14CCQT037</t>
  </si>
  <si>
    <t>Dương Hà</t>
  </si>
  <si>
    <t>07/08/95</t>
  </si>
  <si>
    <t>B14CCQT042</t>
  </si>
  <si>
    <t>Hoàng Thu</t>
  </si>
  <si>
    <t>Quyên</t>
  </si>
  <si>
    <t>26/06/96</t>
  </si>
  <si>
    <t>B14CCQT139</t>
  </si>
  <si>
    <t>Hạ Thị</t>
  </si>
  <si>
    <t>07/08/96</t>
  </si>
  <si>
    <t>B14CCQT113</t>
  </si>
  <si>
    <t>05/03/94</t>
  </si>
  <si>
    <t>B14CCQT039</t>
  </si>
  <si>
    <t>30/10/96</t>
  </si>
  <si>
    <t>B14CCQT143</t>
  </si>
  <si>
    <t>Thùy</t>
  </si>
  <si>
    <t>07/04/94</t>
  </si>
  <si>
    <t>B14CCQT123</t>
  </si>
  <si>
    <t>Vũ Thanh</t>
  </si>
  <si>
    <t>03/08/96</t>
  </si>
  <si>
    <t>B14CCQT087</t>
  </si>
  <si>
    <t>Đỗ Mạnh</t>
  </si>
  <si>
    <t>27/05/96</t>
  </si>
  <si>
    <t>B14CCQT084</t>
  </si>
  <si>
    <t>Phạm Hải</t>
  </si>
  <si>
    <t>14/03/95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</si>
</sst>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4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4"/>
  <sheetViews>
    <sheetView workbookViewId="0">
      <pane ySplit="3" topLeftCell="A55" activePane="bottomLeft" state="frozen"/>
      <selection activeCell="A6" sqref="A6:XFD6"/>
      <selection pane="bottomLeft" activeCell="X57" sqref="X57"/>
    </sheetView>
  </sheetViews>
  <sheetFormatPr defaultColWidth="9" defaultRowHeight="15.75" x14ac:dyDescent="0.25"/>
  <cols>
    <col min="1" max="1" width="0.625" style="1" customWidth="1"/>
    <col min="2" max="2" width="6.125" style="1" customWidth="1"/>
    <col min="3" max="3" width="13.5" style="1" customWidth="1"/>
    <col min="4" max="4" width="16.625" style="105" customWidth="1"/>
    <col min="5" max="5" width="6" style="1" customWidth="1"/>
    <col min="6" max="6" width="9.375" style="1" customWidth="1"/>
    <col min="7" max="7" width="12.125" style="1" customWidth="1"/>
    <col min="8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8.875" style="1" customWidth="1"/>
    <col min="17" max="17" width="9.75" style="1" customWidth="1"/>
    <col min="18" max="18" width="6.5" style="1" hidden="1" customWidth="1"/>
    <col min="19" max="19" width="11.875" style="1" hidden="1" customWidth="1"/>
    <col min="20" max="20" width="15.875" style="1" customWidth="1"/>
    <col min="21" max="21" width="7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 x14ac:dyDescent="0.3">
      <c r="B1" s="133" t="s">
        <v>0</v>
      </c>
      <c r="C1" s="133"/>
      <c r="D1" s="133"/>
      <c r="E1" s="133"/>
      <c r="F1" s="133"/>
      <c r="G1" s="133"/>
      <c r="H1" s="134" t="s">
        <v>237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3"/>
    </row>
    <row r="2" spans="2:39" ht="25.5" customHeight="1" x14ac:dyDescent="0.25">
      <c r="B2" s="135" t="s">
        <v>1</v>
      </c>
      <c r="C2" s="135"/>
      <c r="D2" s="135"/>
      <c r="E2" s="135"/>
      <c r="F2" s="135"/>
      <c r="G2" s="135"/>
      <c r="H2" s="136" t="s">
        <v>229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 x14ac:dyDescent="0.25">
      <c r="B3" s="6"/>
      <c r="C3" s="6"/>
      <c r="D3" s="9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 x14ac:dyDescent="0.25">
      <c r="B4" s="137" t="s">
        <v>2</v>
      </c>
      <c r="C4" s="137"/>
      <c r="D4" s="138" t="s">
        <v>228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 t="s">
        <v>231</v>
      </c>
      <c r="Q4" s="139"/>
      <c r="R4" s="139"/>
      <c r="S4" s="139"/>
      <c r="T4" s="139"/>
      <c r="U4" s="139"/>
      <c r="X4" s="69"/>
      <c r="Y4" s="124" t="s">
        <v>48</v>
      </c>
      <c r="Z4" s="124" t="s">
        <v>8</v>
      </c>
      <c r="AA4" s="124" t="s">
        <v>47</v>
      </c>
      <c r="AB4" s="124" t="s">
        <v>46</v>
      </c>
      <c r="AC4" s="124"/>
      <c r="AD4" s="124"/>
      <c r="AE4" s="124"/>
      <c r="AF4" s="124" t="s">
        <v>45</v>
      </c>
      <c r="AG4" s="124"/>
      <c r="AH4" s="124" t="s">
        <v>43</v>
      </c>
      <c r="AI4" s="124"/>
      <c r="AJ4" s="124" t="s">
        <v>44</v>
      </c>
      <c r="AK4" s="124"/>
      <c r="AL4" s="124" t="s">
        <v>42</v>
      </c>
      <c r="AM4" s="124"/>
    </row>
    <row r="5" spans="2:39" ht="17.25" customHeight="1" x14ac:dyDescent="0.25">
      <c r="B5" s="125" t="s">
        <v>3</v>
      </c>
      <c r="C5" s="125"/>
      <c r="D5" s="95"/>
      <c r="G5" s="126" t="s">
        <v>230</v>
      </c>
      <c r="H5" s="126"/>
      <c r="I5" s="126"/>
      <c r="J5" s="126"/>
      <c r="K5" s="126"/>
      <c r="L5" s="126"/>
      <c r="M5" s="126"/>
      <c r="N5" s="126"/>
      <c r="O5" s="126"/>
      <c r="P5" s="126" t="s">
        <v>232</v>
      </c>
      <c r="Q5" s="126"/>
      <c r="R5" s="126"/>
      <c r="S5" s="126"/>
      <c r="T5" s="126"/>
      <c r="U5" s="126"/>
      <c r="X5" s="69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</row>
    <row r="6" spans="2:39" ht="5.25" customHeight="1" x14ac:dyDescent="0.25">
      <c r="B6" s="10"/>
      <c r="C6" s="10"/>
      <c r="D6" s="96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</row>
    <row r="7" spans="2:39" ht="44.25" customHeight="1" x14ac:dyDescent="0.25">
      <c r="B7" s="114" t="s">
        <v>4</v>
      </c>
      <c r="C7" s="127" t="s">
        <v>5</v>
      </c>
      <c r="D7" s="129" t="s">
        <v>6</v>
      </c>
      <c r="E7" s="130"/>
      <c r="F7" s="114" t="s">
        <v>7</v>
      </c>
      <c r="G7" s="114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1" t="s">
        <v>13</v>
      </c>
      <c r="M7" s="121" t="s">
        <v>14</v>
      </c>
      <c r="N7" s="121" t="s">
        <v>15</v>
      </c>
      <c r="O7" s="122" t="s">
        <v>16</v>
      </c>
      <c r="P7" s="121" t="s">
        <v>17</v>
      </c>
      <c r="Q7" s="114" t="s">
        <v>18</v>
      </c>
      <c r="R7" s="121" t="s">
        <v>19</v>
      </c>
      <c r="S7" s="114" t="s">
        <v>20</v>
      </c>
      <c r="T7" s="114" t="s">
        <v>21</v>
      </c>
      <c r="U7" s="114" t="s">
        <v>22</v>
      </c>
      <c r="X7" s="69"/>
      <c r="Y7" s="124"/>
      <c r="Z7" s="124"/>
      <c r="AA7" s="124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 x14ac:dyDescent="0.25">
      <c r="B8" s="116"/>
      <c r="C8" s="128"/>
      <c r="D8" s="131"/>
      <c r="E8" s="132"/>
      <c r="F8" s="116"/>
      <c r="G8" s="116"/>
      <c r="H8" s="123"/>
      <c r="I8" s="123"/>
      <c r="J8" s="123"/>
      <c r="K8" s="123"/>
      <c r="L8" s="121"/>
      <c r="M8" s="121"/>
      <c r="N8" s="121"/>
      <c r="O8" s="122"/>
      <c r="P8" s="121"/>
      <c r="Q8" s="115"/>
      <c r="R8" s="121"/>
      <c r="S8" s="116"/>
      <c r="T8" s="115"/>
      <c r="U8" s="115"/>
      <c r="W8" s="12"/>
      <c r="X8" s="69"/>
      <c r="Y8" s="74" t="str">
        <f>+D4</f>
        <v>Kế toán doanh nghiệp thương mại dịch vụ</v>
      </c>
      <c r="Z8" s="75" t="str">
        <f>+P4</f>
        <v>Nhóm: FIA1407-01</v>
      </c>
      <c r="AA8" s="76">
        <f>+$AJ$8+$AL$8+$AH$8</f>
        <v>38</v>
      </c>
      <c r="AB8" s="70">
        <f>COUNTIF($T$9:$T$107,"Khiển trách")</f>
        <v>0</v>
      </c>
      <c r="AC8" s="70">
        <f>COUNTIF($T$9:$T$107,"Cảnh cáo")</f>
        <v>0</v>
      </c>
      <c r="AD8" s="70">
        <f>COUNTIF($T$9:$T$107,"Đình chỉ thi")</f>
        <v>0</v>
      </c>
      <c r="AE8" s="77">
        <f>+($AB$8+$AC$8+$AD$8)/$AA$8*100%</f>
        <v>0</v>
      </c>
      <c r="AF8" s="70">
        <f>SUM(COUNTIF($T$9:$T$105,"Vắng"),COUNTIF($T$9:$T$105,"Vắng có phép"))</f>
        <v>0</v>
      </c>
      <c r="AG8" s="78">
        <f>+$AF$8/$AA$8</f>
        <v>0</v>
      </c>
      <c r="AH8" s="79">
        <f>COUNTIF($X$9:$X$105,"Thi lại")</f>
        <v>0</v>
      </c>
      <c r="AI8" s="78">
        <f>+$AH$8/$AA$8</f>
        <v>0</v>
      </c>
      <c r="AJ8" s="79">
        <f>COUNTIF($X$9:$X$106,"Học lại")</f>
        <v>5</v>
      </c>
      <c r="AK8" s="78">
        <f>+$AJ$8/$AA$8</f>
        <v>0.13157894736842105</v>
      </c>
      <c r="AL8" s="70">
        <f>COUNTIF($X$10:$X$106,"Đạt")</f>
        <v>33</v>
      </c>
      <c r="AM8" s="77">
        <f>+$AL$8/$AA$8</f>
        <v>0.86842105263157898</v>
      </c>
    </row>
    <row r="9" spans="2:39" ht="14.25" customHeight="1" x14ac:dyDescent="0.25">
      <c r="B9" s="117" t="s">
        <v>28</v>
      </c>
      <c r="C9" s="118"/>
      <c r="D9" s="118"/>
      <c r="E9" s="118"/>
      <c r="F9" s="118"/>
      <c r="G9" s="119"/>
      <c r="H9" s="13">
        <v>0</v>
      </c>
      <c r="I9" s="13">
        <v>0</v>
      </c>
      <c r="J9" s="14">
        <v>0</v>
      </c>
      <c r="K9" s="13">
        <v>0</v>
      </c>
      <c r="L9" s="15"/>
      <c r="M9" s="16"/>
      <c r="N9" s="16"/>
      <c r="O9" s="17"/>
      <c r="P9" s="66">
        <f>100-(H9+I9+J9+K9)</f>
        <v>100</v>
      </c>
      <c r="Q9" s="116"/>
      <c r="R9" s="18"/>
      <c r="S9" s="18"/>
      <c r="T9" s="116"/>
      <c r="U9" s="116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 x14ac:dyDescent="0.25">
      <c r="B10" s="19">
        <v>1</v>
      </c>
      <c r="C10" s="20" t="s">
        <v>241</v>
      </c>
      <c r="D10" s="97" t="s">
        <v>242</v>
      </c>
      <c r="E10" s="22" t="s">
        <v>54</v>
      </c>
      <c r="F10" s="23" t="s">
        <v>243</v>
      </c>
      <c r="G10" s="20" t="s">
        <v>244</v>
      </c>
      <c r="H10" s="24" t="s">
        <v>29</v>
      </c>
      <c r="I10" s="24" t="s">
        <v>29</v>
      </c>
      <c r="J10" s="24" t="s">
        <v>29</v>
      </c>
      <c r="K10" s="24" t="s">
        <v>29</v>
      </c>
      <c r="L10" s="25"/>
      <c r="M10" s="25"/>
      <c r="N10" s="25"/>
      <c r="O10" s="87"/>
      <c r="P10" s="24">
        <v>7</v>
      </c>
      <c r="Q10" s="27">
        <f t="shared" ref="Q10:Q47" si="0">ROUND(SUMPRODUCT(H10:P10,$H$9:$P$9)/100,1)</f>
        <v>7</v>
      </c>
      <c r="R10" s="28" t="str">
        <f t="shared" ref="R10:R4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8" t="str">
        <f t="shared" ref="S10:S47" si="2">IF($Q10&lt;4,"Kém",IF(AND($Q10&gt;=4,$Q10&lt;=5.4),"Trung bình yếu",IF(AND($Q10&gt;=5.5,$Q10&lt;=6.9),"Trung bình",IF(AND($Q10&gt;=7,$Q10&lt;=8.4),"Khá",IF(AND($Q10&gt;=8.5,$Q10&lt;=10),"Giỏi","")))))</f>
        <v>Khá</v>
      </c>
      <c r="T10" s="92" t="str">
        <f t="shared" ref="T10:T47" si="3">+IF(OR($H10=0,$I10=0,$J10=0,$K10=0),"Không đủ ĐKDT","")</f>
        <v/>
      </c>
      <c r="U10" s="29" t="s">
        <v>233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 x14ac:dyDescent="0.25">
      <c r="B11" s="31">
        <v>2</v>
      </c>
      <c r="C11" s="32" t="s">
        <v>245</v>
      </c>
      <c r="D11" s="98" t="s">
        <v>246</v>
      </c>
      <c r="E11" s="34" t="s">
        <v>54</v>
      </c>
      <c r="F11" s="35" t="s">
        <v>247</v>
      </c>
      <c r="G11" s="32" t="s">
        <v>244</v>
      </c>
      <c r="H11" s="36" t="s">
        <v>29</v>
      </c>
      <c r="I11" s="36" t="s">
        <v>29</v>
      </c>
      <c r="J11" s="36" t="s">
        <v>29</v>
      </c>
      <c r="K11" s="36" t="s">
        <v>29</v>
      </c>
      <c r="L11" s="37"/>
      <c r="M11" s="37"/>
      <c r="N11" s="37"/>
      <c r="O11" s="88"/>
      <c r="P11" s="36">
        <v>8</v>
      </c>
      <c r="Q11" s="39">
        <f t="shared" si="0"/>
        <v>8</v>
      </c>
      <c r="R11" s="40" t="str">
        <f t="shared" si="1"/>
        <v>B+</v>
      </c>
      <c r="S11" s="41" t="str">
        <f t="shared" si="2"/>
        <v>Khá</v>
      </c>
      <c r="T11" s="42" t="str">
        <f t="shared" si="3"/>
        <v/>
      </c>
      <c r="U11" s="43" t="s">
        <v>233</v>
      </c>
      <c r="V11" s="3"/>
      <c r="W11" s="30"/>
      <c r="X11" s="81" t="str">
        <f t="shared" ref="X11:X47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 x14ac:dyDescent="0.25">
      <c r="B12" s="31">
        <v>3</v>
      </c>
      <c r="C12" s="32" t="s">
        <v>248</v>
      </c>
      <c r="D12" s="98" t="s">
        <v>249</v>
      </c>
      <c r="E12" s="34" t="s">
        <v>54</v>
      </c>
      <c r="F12" s="35" t="s">
        <v>250</v>
      </c>
      <c r="G12" s="32" t="s">
        <v>244</v>
      </c>
      <c r="H12" s="36" t="s">
        <v>29</v>
      </c>
      <c r="I12" s="36" t="s">
        <v>29</v>
      </c>
      <c r="J12" s="36" t="s">
        <v>29</v>
      </c>
      <c r="K12" s="36" t="s">
        <v>29</v>
      </c>
      <c r="L12" s="44"/>
      <c r="M12" s="44"/>
      <c r="N12" s="44"/>
      <c r="O12" s="88"/>
      <c r="P12" s="36">
        <v>8</v>
      </c>
      <c r="Q12" s="39">
        <f t="shared" si="0"/>
        <v>8</v>
      </c>
      <c r="R12" s="40" t="str">
        <f t="shared" si="1"/>
        <v>B+</v>
      </c>
      <c r="S12" s="41" t="str">
        <f t="shared" si="2"/>
        <v>Khá</v>
      </c>
      <c r="T12" s="42" t="str">
        <f t="shared" si="3"/>
        <v/>
      </c>
      <c r="U12" s="43" t="s">
        <v>233</v>
      </c>
      <c r="V12" s="3"/>
      <c r="W12" s="30"/>
      <c r="X12" s="81" t="str">
        <f t="shared" si="4"/>
        <v>Đạt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 x14ac:dyDescent="0.25">
      <c r="B13" s="31">
        <v>4</v>
      </c>
      <c r="C13" s="32" t="s">
        <v>251</v>
      </c>
      <c r="D13" s="98" t="s">
        <v>252</v>
      </c>
      <c r="E13" s="34" t="s">
        <v>253</v>
      </c>
      <c r="F13" s="35" t="s">
        <v>254</v>
      </c>
      <c r="G13" s="32" t="s">
        <v>244</v>
      </c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8"/>
      <c r="P13" s="36">
        <v>8</v>
      </c>
      <c r="Q13" s="39">
        <f t="shared" si="0"/>
        <v>8</v>
      </c>
      <c r="R13" s="40" t="str">
        <f t="shared" si="1"/>
        <v>B+</v>
      </c>
      <c r="S13" s="41" t="str">
        <f t="shared" si="2"/>
        <v>Khá</v>
      </c>
      <c r="T13" s="42" t="str">
        <f t="shared" si="3"/>
        <v/>
      </c>
      <c r="U13" s="43" t="s">
        <v>233</v>
      </c>
      <c r="V13" s="3"/>
      <c r="W13" s="30"/>
      <c r="X13" s="81" t="str">
        <f t="shared" si="4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 x14ac:dyDescent="0.25">
      <c r="B14" s="31">
        <v>5</v>
      </c>
      <c r="C14" s="32" t="s">
        <v>255</v>
      </c>
      <c r="D14" s="98" t="s">
        <v>256</v>
      </c>
      <c r="E14" s="34" t="s">
        <v>257</v>
      </c>
      <c r="F14" s="35" t="s">
        <v>258</v>
      </c>
      <c r="G14" s="32" t="s">
        <v>244</v>
      </c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8"/>
      <c r="P14" s="36">
        <v>8</v>
      </c>
      <c r="Q14" s="39">
        <f t="shared" si="0"/>
        <v>8</v>
      </c>
      <c r="R14" s="40" t="str">
        <f t="shared" si="1"/>
        <v>B+</v>
      </c>
      <c r="S14" s="41" t="str">
        <f t="shared" si="2"/>
        <v>Khá</v>
      </c>
      <c r="T14" s="42" t="str">
        <f t="shared" si="3"/>
        <v/>
      </c>
      <c r="U14" s="43" t="s">
        <v>233</v>
      </c>
      <c r="V14" s="3"/>
      <c r="W14" s="30"/>
      <c r="X14" s="81" t="str">
        <f t="shared" si="4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 x14ac:dyDescent="0.25">
      <c r="B15" s="31">
        <v>6</v>
      </c>
      <c r="C15" s="32" t="s">
        <v>259</v>
      </c>
      <c r="D15" s="98" t="s">
        <v>71</v>
      </c>
      <c r="E15" s="34" t="s">
        <v>84</v>
      </c>
      <c r="F15" s="35" t="s">
        <v>65</v>
      </c>
      <c r="G15" s="32" t="s">
        <v>244</v>
      </c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8"/>
      <c r="P15" s="36">
        <v>6</v>
      </c>
      <c r="Q15" s="39">
        <f t="shared" si="0"/>
        <v>6</v>
      </c>
      <c r="R15" s="40" t="str">
        <f t="shared" si="1"/>
        <v>C</v>
      </c>
      <c r="S15" s="41" t="str">
        <f t="shared" si="2"/>
        <v>Trung bình</v>
      </c>
      <c r="T15" s="42" t="str">
        <f t="shared" si="3"/>
        <v/>
      </c>
      <c r="U15" s="43" t="s">
        <v>233</v>
      </c>
      <c r="V15" s="3"/>
      <c r="W15" s="30"/>
      <c r="X15" s="81" t="str">
        <f t="shared" si="4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 x14ac:dyDescent="0.25">
      <c r="B16" s="31">
        <v>7</v>
      </c>
      <c r="C16" s="32" t="s">
        <v>260</v>
      </c>
      <c r="D16" s="98" t="s">
        <v>261</v>
      </c>
      <c r="E16" s="34" t="s">
        <v>262</v>
      </c>
      <c r="F16" s="35" t="s">
        <v>254</v>
      </c>
      <c r="G16" s="32" t="s">
        <v>244</v>
      </c>
      <c r="H16" s="36">
        <v>0</v>
      </c>
      <c r="I16" s="36">
        <v>0</v>
      </c>
      <c r="J16" s="36">
        <v>0</v>
      </c>
      <c r="K16" s="36">
        <v>0</v>
      </c>
      <c r="L16" s="44"/>
      <c r="M16" s="44"/>
      <c r="N16" s="44"/>
      <c r="O16" s="88"/>
      <c r="P16" s="36">
        <v>0</v>
      </c>
      <c r="Q16" s="39">
        <f t="shared" si="0"/>
        <v>0</v>
      </c>
      <c r="R16" s="40" t="str">
        <f t="shared" si="1"/>
        <v>F</v>
      </c>
      <c r="S16" s="41" t="str">
        <f t="shared" si="2"/>
        <v>Kém</v>
      </c>
      <c r="T16" s="42" t="str">
        <f t="shared" si="3"/>
        <v>Không đủ ĐKDT</v>
      </c>
      <c r="U16" s="43" t="s">
        <v>233</v>
      </c>
      <c r="V16" s="3"/>
      <c r="W16" s="30"/>
      <c r="X16" s="81" t="str">
        <f t="shared" si="4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 x14ac:dyDescent="0.25">
      <c r="B17" s="31">
        <v>8</v>
      </c>
      <c r="C17" s="32" t="s">
        <v>263</v>
      </c>
      <c r="D17" s="98" t="s">
        <v>264</v>
      </c>
      <c r="E17" s="34" t="s">
        <v>265</v>
      </c>
      <c r="F17" s="35" t="s">
        <v>266</v>
      </c>
      <c r="G17" s="32" t="s">
        <v>244</v>
      </c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8"/>
      <c r="P17" s="36">
        <v>8</v>
      </c>
      <c r="Q17" s="39">
        <f t="shared" si="0"/>
        <v>8</v>
      </c>
      <c r="R17" s="40" t="str">
        <f t="shared" si="1"/>
        <v>B+</v>
      </c>
      <c r="S17" s="41" t="str">
        <f t="shared" si="2"/>
        <v>Khá</v>
      </c>
      <c r="T17" s="42" t="str">
        <f t="shared" si="3"/>
        <v/>
      </c>
      <c r="U17" s="43" t="s">
        <v>233</v>
      </c>
      <c r="V17" s="3"/>
      <c r="W17" s="30"/>
      <c r="X17" s="81" t="str">
        <f t="shared" si="4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 x14ac:dyDescent="0.25">
      <c r="B18" s="31">
        <v>9</v>
      </c>
      <c r="C18" s="32" t="s">
        <v>267</v>
      </c>
      <c r="D18" s="98" t="s">
        <v>268</v>
      </c>
      <c r="E18" s="34" t="s">
        <v>88</v>
      </c>
      <c r="F18" s="35" t="s">
        <v>269</v>
      </c>
      <c r="G18" s="32" t="s">
        <v>244</v>
      </c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8"/>
      <c r="P18" s="36">
        <v>7</v>
      </c>
      <c r="Q18" s="39">
        <f t="shared" si="0"/>
        <v>7</v>
      </c>
      <c r="R18" s="40" t="str">
        <f t="shared" si="1"/>
        <v>B</v>
      </c>
      <c r="S18" s="41" t="str">
        <f t="shared" si="2"/>
        <v>Khá</v>
      </c>
      <c r="T18" s="42" t="str">
        <f t="shared" si="3"/>
        <v/>
      </c>
      <c r="U18" s="43" t="s">
        <v>233</v>
      </c>
      <c r="V18" s="3"/>
      <c r="W18" s="30"/>
      <c r="X18" s="81" t="str">
        <f t="shared" si="4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 x14ac:dyDescent="0.25">
      <c r="B19" s="31">
        <v>10</v>
      </c>
      <c r="C19" s="32" t="s">
        <v>270</v>
      </c>
      <c r="D19" s="98" t="s">
        <v>271</v>
      </c>
      <c r="E19" s="34" t="s">
        <v>88</v>
      </c>
      <c r="F19" s="35" t="s">
        <v>272</v>
      </c>
      <c r="G19" s="32" t="s">
        <v>244</v>
      </c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8"/>
      <c r="P19" s="36">
        <v>8</v>
      </c>
      <c r="Q19" s="39">
        <f t="shared" si="0"/>
        <v>8</v>
      </c>
      <c r="R19" s="40" t="str">
        <f t="shared" si="1"/>
        <v>B+</v>
      </c>
      <c r="S19" s="41" t="str">
        <f t="shared" si="2"/>
        <v>Khá</v>
      </c>
      <c r="T19" s="42" t="str">
        <f t="shared" si="3"/>
        <v/>
      </c>
      <c r="U19" s="43" t="s">
        <v>233</v>
      </c>
      <c r="V19" s="3"/>
      <c r="W19" s="30"/>
      <c r="X19" s="81" t="str">
        <f t="shared" si="4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 x14ac:dyDescent="0.25">
      <c r="B20" s="31">
        <v>11</v>
      </c>
      <c r="C20" s="32" t="s">
        <v>273</v>
      </c>
      <c r="D20" s="98" t="s">
        <v>214</v>
      </c>
      <c r="E20" s="34" t="s">
        <v>88</v>
      </c>
      <c r="F20" s="35" t="s">
        <v>274</v>
      </c>
      <c r="G20" s="32" t="s">
        <v>244</v>
      </c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8"/>
      <c r="P20" s="36">
        <v>8</v>
      </c>
      <c r="Q20" s="39">
        <f t="shared" si="0"/>
        <v>8</v>
      </c>
      <c r="R20" s="40" t="str">
        <f t="shared" si="1"/>
        <v>B+</v>
      </c>
      <c r="S20" s="41" t="str">
        <f t="shared" si="2"/>
        <v>Khá</v>
      </c>
      <c r="T20" s="42" t="str">
        <f t="shared" si="3"/>
        <v/>
      </c>
      <c r="U20" s="43" t="s">
        <v>233</v>
      </c>
      <c r="V20" s="3"/>
      <c r="W20" s="30"/>
      <c r="X20" s="81" t="str">
        <f t="shared" si="4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 x14ac:dyDescent="0.25">
      <c r="B21" s="31">
        <v>12</v>
      </c>
      <c r="C21" s="32" t="s">
        <v>275</v>
      </c>
      <c r="D21" s="98" t="s">
        <v>91</v>
      </c>
      <c r="E21" s="34" t="s">
        <v>276</v>
      </c>
      <c r="F21" s="35" t="s">
        <v>277</v>
      </c>
      <c r="G21" s="32" t="s">
        <v>244</v>
      </c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8"/>
      <c r="P21" s="36">
        <v>8</v>
      </c>
      <c r="Q21" s="39">
        <f t="shared" si="0"/>
        <v>8</v>
      </c>
      <c r="R21" s="40" t="str">
        <f t="shared" si="1"/>
        <v>B+</v>
      </c>
      <c r="S21" s="41" t="str">
        <f t="shared" si="2"/>
        <v>Khá</v>
      </c>
      <c r="T21" s="42" t="str">
        <f t="shared" si="3"/>
        <v/>
      </c>
      <c r="U21" s="43" t="s">
        <v>233</v>
      </c>
      <c r="V21" s="3"/>
      <c r="W21" s="30"/>
      <c r="X21" s="81" t="str">
        <f t="shared" si="4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 x14ac:dyDescent="0.25">
      <c r="B22" s="31">
        <v>13</v>
      </c>
      <c r="C22" s="32" t="s">
        <v>278</v>
      </c>
      <c r="D22" s="98" t="s">
        <v>71</v>
      </c>
      <c r="E22" s="34" t="s">
        <v>279</v>
      </c>
      <c r="F22" s="35" t="s">
        <v>280</v>
      </c>
      <c r="G22" s="32" t="s">
        <v>244</v>
      </c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8"/>
      <c r="P22" s="36">
        <v>7</v>
      </c>
      <c r="Q22" s="39">
        <f t="shared" si="0"/>
        <v>7</v>
      </c>
      <c r="R22" s="40" t="str">
        <f t="shared" si="1"/>
        <v>B</v>
      </c>
      <c r="S22" s="41" t="str">
        <f t="shared" si="2"/>
        <v>Khá</v>
      </c>
      <c r="T22" s="42" t="str">
        <f t="shared" si="3"/>
        <v/>
      </c>
      <c r="U22" s="43" t="s">
        <v>233</v>
      </c>
      <c r="V22" s="3"/>
      <c r="W22" s="30"/>
      <c r="X22" s="81" t="str">
        <f t="shared" si="4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 x14ac:dyDescent="0.25">
      <c r="B23" s="31">
        <v>14</v>
      </c>
      <c r="C23" s="32" t="s">
        <v>281</v>
      </c>
      <c r="D23" s="98" t="s">
        <v>282</v>
      </c>
      <c r="E23" s="34" t="s">
        <v>279</v>
      </c>
      <c r="F23" s="35" t="s">
        <v>283</v>
      </c>
      <c r="G23" s="32" t="s">
        <v>244</v>
      </c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8"/>
      <c r="P23" s="36">
        <v>7</v>
      </c>
      <c r="Q23" s="39">
        <f t="shared" si="0"/>
        <v>7</v>
      </c>
      <c r="R23" s="40" t="str">
        <f t="shared" si="1"/>
        <v>B</v>
      </c>
      <c r="S23" s="41" t="str">
        <f t="shared" si="2"/>
        <v>Khá</v>
      </c>
      <c r="T23" s="42" t="str">
        <f t="shared" si="3"/>
        <v/>
      </c>
      <c r="U23" s="43" t="s">
        <v>233</v>
      </c>
      <c r="V23" s="3"/>
      <c r="W23" s="30"/>
      <c r="X23" s="81" t="str">
        <f t="shared" si="4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 x14ac:dyDescent="0.25">
      <c r="B24" s="31">
        <v>15</v>
      </c>
      <c r="C24" s="32" t="s">
        <v>284</v>
      </c>
      <c r="D24" s="98" t="s">
        <v>285</v>
      </c>
      <c r="E24" s="34" t="s">
        <v>124</v>
      </c>
      <c r="F24" s="35" t="s">
        <v>286</v>
      </c>
      <c r="G24" s="32" t="s">
        <v>244</v>
      </c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8"/>
      <c r="P24" s="36">
        <v>7</v>
      </c>
      <c r="Q24" s="39">
        <f t="shared" si="0"/>
        <v>7</v>
      </c>
      <c r="R24" s="40" t="str">
        <f t="shared" si="1"/>
        <v>B</v>
      </c>
      <c r="S24" s="41" t="str">
        <f t="shared" si="2"/>
        <v>Khá</v>
      </c>
      <c r="T24" s="42" t="str">
        <f t="shared" si="3"/>
        <v/>
      </c>
      <c r="U24" s="43" t="s">
        <v>233</v>
      </c>
      <c r="V24" s="3"/>
      <c r="W24" s="30"/>
      <c r="X24" s="81" t="str">
        <f t="shared" si="4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 x14ac:dyDescent="0.25">
      <c r="B25" s="31">
        <v>16</v>
      </c>
      <c r="C25" s="32" t="s">
        <v>287</v>
      </c>
      <c r="D25" s="98" t="s">
        <v>288</v>
      </c>
      <c r="E25" s="34" t="s">
        <v>124</v>
      </c>
      <c r="F25" s="35" t="s">
        <v>289</v>
      </c>
      <c r="G25" s="32" t="s">
        <v>244</v>
      </c>
      <c r="H25" s="36">
        <v>0</v>
      </c>
      <c r="I25" s="36">
        <v>0</v>
      </c>
      <c r="J25" s="36">
        <v>0</v>
      </c>
      <c r="K25" s="36">
        <v>0</v>
      </c>
      <c r="L25" s="44"/>
      <c r="M25" s="44"/>
      <c r="N25" s="44"/>
      <c r="O25" s="88"/>
      <c r="P25" s="36">
        <v>0</v>
      </c>
      <c r="Q25" s="39">
        <f t="shared" si="0"/>
        <v>0</v>
      </c>
      <c r="R25" s="40" t="str">
        <f t="shared" si="1"/>
        <v>F</v>
      </c>
      <c r="S25" s="41" t="str">
        <f t="shared" si="2"/>
        <v>Kém</v>
      </c>
      <c r="T25" s="42" t="str">
        <f t="shared" si="3"/>
        <v>Không đủ ĐKDT</v>
      </c>
      <c r="U25" s="43" t="s">
        <v>233</v>
      </c>
      <c r="V25" s="3"/>
      <c r="W25" s="30"/>
      <c r="X25" s="81" t="str">
        <f t="shared" si="4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 x14ac:dyDescent="0.25">
      <c r="B26" s="31">
        <v>17</v>
      </c>
      <c r="C26" s="32" t="s">
        <v>290</v>
      </c>
      <c r="D26" s="98" t="s">
        <v>291</v>
      </c>
      <c r="E26" s="34" t="s">
        <v>124</v>
      </c>
      <c r="F26" s="35" t="s">
        <v>292</v>
      </c>
      <c r="G26" s="32" t="s">
        <v>244</v>
      </c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8"/>
      <c r="P26" s="36">
        <v>7</v>
      </c>
      <c r="Q26" s="39">
        <f t="shared" si="0"/>
        <v>7</v>
      </c>
      <c r="R26" s="40" t="str">
        <f t="shared" si="1"/>
        <v>B</v>
      </c>
      <c r="S26" s="41" t="str">
        <f t="shared" si="2"/>
        <v>Khá</v>
      </c>
      <c r="T26" s="42" t="str">
        <f t="shared" si="3"/>
        <v/>
      </c>
      <c r="U26" s="43" t="s">
        <v>233</v>
      </c>
      <c r="V26" s="3"/>
      <c r="W26" s="30"/>
      <c r="X26" s="81" t="str">
        <f t="shared" si="4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 x14ac:dyDescent="0.25">
      <c r="B27" s="31">
        <v>18</v>
      </c>
      <c r="C27" s="32" t="s">
        <v>293</v>
      </c>
      <c r="D27" s="98" t="s">
        <v>285</v>
      </c>
      <c r="E27" s="34" t="s">
        <v>294</v>
      </c>
      <c r="F27" s="35" t="s">
        <v>295</v>
      </c>
      <c r="G27" s="32" t="s">
        <v>244</v>
      </c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8"/>
      <c r="P27" s="36">
        <v>7</v>
      </c>
      <c r="Q27" s="39">
        <f t="shared" si="0"/>
        <v>7</v>
      </c>
      <c r="R27" s="40" t="str">
        <f t="shared" si="1"/>
        <v>B</v>
      </c>
      <c r="S27" s="41" t="str">
        <f t="shared" si="2"/>
        <v>Khá</v>
      </c>
      <c r="T27" s="42" t="str">
        <f t="shared" si="3"/>
        <v/>
      </c>
      <c r="U27" s="43" t="s">
        <v>233</v>
      </c>
      <c r="V27" s="3"/>
      <c r="W27" s="30"/>
      <c r="X27" s="81" t="str">
        <f t="shared" si="4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 x14ac:dyDescent="0.25">
      <c r="B28" s="31">
        <v>19</v>
      </c>
      <c r="C28" s="32" t="s">
        <v>296</v>
      </c>
      <c r="D28" s="98" t="s">
        <v>297</v>
      </c>
      <c r="E28" s="34" t="s">
        <v>298</v>
      </c>
      <c r="F28" s="35" t="s">
        <v>299</v>
      </c>
      <c r="G28" s="32" t="s">
        <v>244</v>
      </c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8"/>
      <c r="P28" s="36">
        <v>7</v>
      </c>
      <c r="Q28" s="39">
        <f t="shared" si="0"/>
        <v>7</v>
      </c>
      <c r="R28" s="40" t="str">
        <f t="shared" si="1"/>
        <v>B</v>
      </c>
      <c r="S28" s="41" t="str">
        <f t="shared" si="2"/>
        <v>Khá</v>
      </c>
      <c r="T28" s="42" t="str">
        <f t="shared" si="3"/>
        <v/>
      </c>
      <c r="U28" s="43" t="s">
        <v>234</v>
      </c>
      <c r="V28" s="3"/>
      <c r="W28" s="30"/>
      <c r="X28" s="81" t="str">
        <f t="shared" si="4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 x14ac:dyDescent="0.25">
      <c r="B29" s="31">
        <v>20</v>
      </c>
      <c r="C29" s="32" t="s">
        <v>300</v>
      </c>
      <c r="D29" s="98" t="s">
        <v>301</v>
      </c>
      <c r="E29" s="34" t="s">
        <v>302</v>
      </c>
      <c r="F29" s="35" t="s">
        <v>303</v>
      </c>
      <c r="G29" s="32" t="s">
        <v>244</v>
      </c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8"/>
      <c r="P29" s="36">
        <v>8</v>
      </c>
      <c r="Q29" s="39">
        <f t="shared" si="0"/>
        <v>8</v>
      </c>
      <c r="R29" s="40" t="str">
        <f t="shared" si="1"/>
        <v>B+</v>
      </c>
      <c r="S29" s="41" t="str">
        <f t="shared" si="2"/>
        <v>Khá</v>
      </c>
      <c r="T29" s="42" t="str">
        <f t="shared" si="3"/>
        <v/>
      </c>
      <c r="U29" s="43" t="s">
        <v>234</v>
      </c>
      <c r="V29" s="3"/>
      <c r="W29" s="30"/>
      <c r="X29" s="81" t="str">
        <f t="shared" si="4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 x14ac:dyDescent="0.25">
      <c r="B30" s="31">
        <v>21</v>
      </c>
      <c r="C30" s="32" t="s">
        <v>304</v>
      </c>
      <c r="D30" s="98" t="s">
        <v>305</v>
      </c>
      <c r="E30" s="34" t="s">
        <v>306</v>
      </c>
      <c r="F30" s="35" t="s">
        <v>307</v>
      </c>
      <c r="G30" s="32" t="s">
        <v>244</v>
      </c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8"/>
      <c r="P30" s="36">
        <v>7</v>
      </c>
      <c r="Q30" s="39">
        <f t="shared" si="0"/>
        <v>7</v>
      </c>
      <c r="R30" s="40" t="str">
        <f t="shared" si="1"/>
        <v>B</v>
      </c>
      <c r="S30" s="41" t="str">
        <f t="shared" si="2"/>
        <v>Khá</v>
      </c>
      <c r="T30" s="42" t="str">
        <f t="shared" si="3"/>
        <v/>
      </c>
      <c r="U30" s="43" t="s">
        <v>234</v>
      </c>
      <c r="V30" s="3"/>
      <c r="W30" s="30"/>
      <c r="X30" s="81" t="str">
        <f t="shared" si="4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 x14ac:dyDescent="0.25">
      <c r="B31" s="31">
        <v>22</v>
      </c>
      <c r="C31" s="32" t="s">
        <v>308</v>
      </c>
      <c r="D31" s="98" t="s">
        <v>309</v>
      </c>
      <c r="E31" s="34" t="s">
        <v>310</v>
      </c>
      <c r="F31" s="35" t="s">
        <v>311</v>
      </c>
      <c r="G31" s="32" t="s">
        <v>244</v>
      </c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8"/>
      <c r="P31" s="36">
        <v>8</v>
      </c>
      <c r="Q31" s="39">
        <f t="shared" si="0"/>
        <v>8</v>
      </c>
      <c r="R31" s="40" t="str">
        <f t="shared" si="1"/>
        <v>B+</v>
      </c>
      <c r="S31" s="41" t="str">
        <f t="shared" si="2"/>
        <v>Khá</v>
      </c>
      <c r="T31" s="42" t="str">
        <f t="shared" si="3"/>
        <v/>
      </c>
      <c r="U31" s="43" t="s">
        <v>234</v>
      </c>
      <c r="V31" s="3"/>
      <c r="W31" s="30"/>
      <c r="X31" s="81" t="str">
        <f t="shared" si="4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 x14ac:dyDescent="0.25">
      <c r="B32" s="31">
        <v>23</v>
      </c>
      <c r="C32" s="32" t="s">
        <v>312</v>
      </c>
      <c r="D32" s="98" t="s">
        <v>313</v>
      </c>
      <c r="E32" s="34" t="s">
        <v>130</v>
      </c>
      <c r="F32" s="35" t="s">
        <v>314</v>
      </c>
      <c r="G32" s="32" t="s">
        <v>244</v>
      </c>
      <c r="H32" s="36">
        <v>0</v>
      </c>
      <c r="I32" s="36">
        <v>0</v>
      </c>
      <c r="J32" s="36">
        <v>0</v>
      </c>
      <c r="K32" s="36">
        <v>0</v>
      </c>
      <c r="L32" s="44"/>
      <c r="M32" s="44"/>
      <c r="N32" s="44"/>
      <c r="O32" s="88"/>
      <c r="P32" s="36">
        <v>0</v>
      </c>
      <c r="Q32" s="39">
        <f t="shared" si="0"/>
        <v>0</v>
      </c>
      <c r="R32" s="40" t="str">
        <f t="shared" si="1"/>
        <v>F</v>
      </c>
      <c r="S32" s="41" t="str">
        <f t="shared" si="2"/>
        <v>Kém</v>
      </c>
      <c r="T32" s="42" t="str">
        <f t="shared" si="3"/>
        <v>Không đủ ĐKDT</v>
      </c>
      <c r="U32" s="43" t="s">
        <v>234</v>
      </c>
      <c r="V32" s="3"/>
      <c r="W32" s="30"/>
      <c r="X32" s="81" t="str">
        <f t="shared" si="4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 x14ac:dyDescent="0.25">
      <c r="B33" s="31">
        <v>24</v>
      </c>
      <c r="C33" s="32" t="s">
        <v>315</v>
      </c>
      <c r="D33" s="98" t="s">
        <v>316</v>
      </c>
      <c r="E33" s="34" t="s">
        <v>130</v>
      </c>
      <c r="F33" s="35" t="s">
        <v>317</v>
      </c>
      <c r="G33" s="32" t="s">
        <v>244</v>
      </c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8"/>
      <c r="P33" s="36">
        <v>8</v>
      </c>
      <c r="Q33" s="39">
        <f t="shared" si="0"/>
        <v>8</v>
      </c>
      <c r="R33" s="40" t="str">
        <f t="shared" si="1"/>
        <v>B+</v>
      </c>
      <c r="S33" s="41" t="str">
        <f t="shared" si="2"/>
        <v>Khá</v>
      </c>
      <c r="T33" s="42" t="str">
        <f t="shared" si="3"/>
        <v/>
      </c>
      <c r="U33" s="43" t="s">
        <v>234</v>
      </c>
      <c r="V33" s="3"/>
      <c r="W33" s="30"/>
      <c r="X33" s="81" t="str">
        <f t="shared" si="4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 x14ac:dyDescent="0.25">
      <c r="B34" s="31">
        <v>25</v>
      </c>
      <c r="C34" s="32" t="s">
        <v>318</v>
      </c>
      <c r="D34" s="98" t="s">
        <v>319</v>
      </c>
      <c r="E34" s="34" t="s">
        <v>137</v>
      </c>
      <c r="F34" s="35" t="s">
        <v>320</v>
      </c>
      <c r="G34" s="32" t="s">
        <v>244</v>
      </c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8"/>
      <c r="P34" s="36">
        <v>8</v>
      </c>
      <c r="Q34" s="39">
        <f t="shared" si="0"/>
        <v>8</v>
      </c>
      <c r="R34" s="40" t="str">
        <f t="shared" si="1"/>
        <v>B+</v>
      </c>
      <c r="S34" s="41" t="str">
        <f t="shared" si="2"/>
        <v>Khá</v>
      </c>
      <c r="T34" s="42" t="str">
        <f t="shared" si="3"/>
        <v/>
      </c>
      <c r="U34" s="43" t="s">
        <v>234</v>
      </c>
      <c r="V34" s="3"/>
      <c r="W34" s="30"/>
      <c r="X34" s="81" t="str">
        <f t="shared" si="4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 x14ac:dyDescent="0.25">
      <c r="B35" s="31">
        <v>26</v>
      </c>
      <c r="C35" s="32" t="s">
        <v>321</v>
      </c>
      <c r="D35" s="98" t="s">
        <v>322</v>
      </c>
      <c r="E35" s="34" t="s">
        <v>323</v>
      </c>
      <c r="F35" s="35" t="s">
        <v>324</v>
      </c>
      <c r="G35" s="32" t="s">
        <v>244</v>
      </c>
      <c r="H35" s="36">
        <v>0</v>
      </c>
      <c r="I35" s="36">
        <v>0</v>
      </c>
      <c r="J35" s="36">
        <v>0</v>
      </c>
      <c r="K35" s="36">
        <v>0</v>
      </c>
      <c r="L35" s="44"/>
      <c r="M35" s="44"/>
      <c r="N35" s="44"/>
      <c r="O35" s="88"/>
      <c r="P35" s="36">
        <v>0</v>
      </c>
      <c r="Q35" s="39">
        <f t="shared" si="0"/>
        <v>0</v>
      </c>
      <c r="R35" s="40" t="str">
        <f t="shared" si="1"/>
        <v>F</v>
      </c>
      <c r="S35" s="41" t="str">
        <f t="shared" si="2"/>
        <v>Kém</v>
      </c>
      <c r="T35" s="42" t="str">
        <f t="shared" si="3"/>
        <v>Không đủ ĐKDT</v>
      </c>
      <c r="U35" s="43" t="s">
        <v>234</v>
      </c>
      <c r="V35" s="3"/>
      <c r="W35" s="30"/>
      <c r="X35" s="81" t="str">
        <f t="shared" si="4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 x14ac:dyDescent="0.25">
      <c r="B36" s="31">
        <v>27</v>
      </c>
      <c r="C36" s="32" t="s">
        <v>325</v>
      </c>
      <c r="D36" s="98" t="s">
        <v>326</v>
      </c>
      <c r="E36" s="34" t="s">
        <v>327</v>
      </c>
      <c r="F36" s="35" t="s">
        <v>328</v>
      </c>
      <c r="G36" s="32" t="s">
        <v>244</v>
      </c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8"/>
      <c r="P36" s="36">
        <v>8</v>
      </c>
      <c r="Q36" s="39">
        <f t="shared" si="0"/>
        <v>8</v>
      </c>
      <c r="R36" s="40" t="str">
        <f t="shared" si="1"/>
        <v>B+</v>
      </c>
      <c r="S36" s="41" t="str">
        <f t="shared" si="2"/>
        <v>Khá</v>
      </c>
      <c r="T36" s="42" t="str">
        <f t="shared" si="3"/>
        <v/>
      </c>
      <c r="U36" s="43" t="s">
        <v>234</v>
      </c>
      <c r="V36" s="3"/>
      <c r="W36" s="30"/>
      <c r="X36" s="81" t="str">
        <f t="shared" si="4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 x14ac:dyDescent="0.25">
      <c r="B37" s="31">
        <v>28</v>
      </c>
      <c r="C37" s="32" t="s">
        <v>329</v>
      </c>
      <c r="D37" s="98" t="s">
        <v>330</v>
      </c>
      <c r="E37" s="34" t="s">
        <v>151</v>
      </c>
      <c r="F37" s="35" t="s">
        <v>331</v>
      </c>
      <c r="G37" s="32" t="s">
        <v>244</v>
      </c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8"/>
      <c r="P37" s="36">
        <v>7</v>
      </c>
      <c r="Q37" s="39">
        <f t="shared" si="0"/>
        <v>7</v>
      </c>
      <c r="R37" s="40" t="str">
        <f t="shared" si="1"/>
        <v>B</v>
      </c>
      <c r="S37" s="41" t="str">
        <f t="shared" si="2"/>
        <v>Khá</v>
      </c>
      <c r="T37" s="42" t="str">
        <f t="shared" si="3"/>
        <v/>
      </c>
      <c r="U37" s="43" t="s">
        <v>234</v>
      </c>
      <c r="V37" s="3"/>
      <c r="W37" s="30"/>
      <c r="X37" s="81" t="str">
        <f t="shared" si="4"/>
        <v>Đạt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 x14ac:dyDescent="0.25">
      <c r="B38" s="31">
        <v>29</v>
      </c>
      <c r="C38" s="32" t="s">
        <v>332</v>
      </c>
      <c r="D38" s="98" t="s">
        <v>333</v>
      </c>
      <c r="E38" s="34" t="s">
        <v>334</v>
      </c>
      <c r="F38" s="35" t="s">
        <v>335</v>
      </c>
      <c r="G38" s="32" t="s">
        <v>244</v>
      </c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8"/>
      <c r="P38" s="36">
        <v>8</v>
      </c>
      <c r="Q38" s="39">
        <f t="shared" si="0"/>
        <v>8</v>
      </c>
      <c r="R38" s="40" t="str">
        <f t="shared" si="1"/>
        <v>B+</v>
      </c>
      <c r="S38" s="41" t="str">
        <f t="shared" si="2"/>
        <v>Khá</v>
      </c>
      <c r="T38" s="42" t="str">
        <f t="shared" si="3"/>
        <v/>
      </c>
      <c r="U38" s="43" t="s">
        <v>234</v>
      </c>
      <c r="V38" s="3"/>
      <c r="W38" s="30"/>
      <c r="X38" s="81" t="str">
        <f t="shared" si="4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 x14ac:dyDescent="0.25">
      <c r="B39" s="31">
        <v>30</v>
      </c>
      <c r="C39" s="32" t="s">
        <v>336</v>
      </c>
      <c r="D39" s="98" t="s">
        <v>337</v>
      </c>
      <c r="E39" s="34" t="s">
        <v>177</v>
      </c>
      <c r="F39" s="35" t="s">
        <v>338</v>
      </c>
      <c r="G39" s="32" t="s">
        <v>244</v>
      </c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8"/>
      <c r="P39" s="36">
        <v>5</v>
      </c>
      <c r="Q39" s="39">
        <f t="shared" si="0"/>
        <v>5</v>
      </c>
      <c r="R39" s="40" t="str">
        <f t="shared" si="1"/>
        <v>D+</v>
      </c>
      <c r="S39" s="41" t="str">
        <f t="shared" si="2"/>
        <v>Trung bình yếu</v>
      </c>
      <c r="T39" s="42" t="str">
        <f t="shared" si="3"/>
        <v/>
      </c>
      <c r="U39" s="43" t="s">
        <v>234</v>
      </c>
      <c r="V39" s="3"/>
      <c r="W39" s="30"/>
      <c r="X39" s="81" t="str">
        <f t="shared" si="4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 x14ac:dyDescent="0.25">
      <c r="B40" s="31">
        <v>31</v>
      </c>
      <c r="C40" s="32" t="s">
        <v>339</v>
      </c>
      <c r="D40" s="98" t="s">
        <v>340</v>
      </c>
      <c r="E40" s="34" t="s">
        <v>341</v>
      </c>
      <c r="F40" s="35" t="s">
        <v>342</v>
      </c>
      <c r="G40" s="32" t="s">
        <v>244</v>
      </c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8"/>
      <c r="P40" s="36">
        <v>7</v>
      </c>
      <c r="Q40" s="39">
        <f t="shared" si="0"/>
        <v>7</v>
      </c>
      <c r="R40" s="40" t="str">
        <f t="shared" si="1"/>
        <v>B</v>
      </c>
      <c r="S40" s="41" t="str">
        <f t="shared" si="2"/>
        <v>Khá</v>
      </c>
      <c r="T40" s="42" t="str">
        <f t="shared" si="3"/>
        <v/>
      </c>
      <c r="U40" s="43" t="s">
        <v>234</v>
      </c>
      <c r="V40" s="3"/>
      <c r="W40" s="30"/>
      <c r="X40" s="81" t="str">
        <f t="shared" si="4"/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 x14ac:dyDescent="0.25">
      <c r="B41" s="31">
        <v>32</v>
      </c>
      <c r="C41" s="32" t="s">
        <v>343</v>
      </c>
      <c r="D41" s="98" t="s">
        <v>344</v>
      </c>
      <c r="E41" s="34" t="s">
        <v>183</v>
      </c>
      <c r="F41" s="35" t="s">
        <v>345</v>
      </c>
      <c r="G41" s="32" t="s">
        <v>244</v>
      </c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8"/>
      <c r="P41" s="36">
        <v>8</v>
      </c>
      <c r="Q41" s="39">
        <f t="shared" si="0"/>
        <v>8</v>
      </c>
      <c r="R41" s="40" t="str">
        <f t="shared" si="1"/>
        <v>B+</v>
      </c>
      <c r="S41" s="41" t="str">
        <f t="shared" si="2"/>
        <v>Khá</v>
      </c>
      <c r="T41" s="42" t="str">
        <f t="shared" si="3"/>
        <v/>
      </c>
      <c r="U41" s="43" t="s">
        <v>234</v>
      </c>
      <c r="V41" s="3"/>
      <c r="W41" s="30"/>
      <c r="X41" s="81" t="str">
        <f t="shared" si="4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 x14ac:dyDescent="0.25">
      <c r="B42" s="31">
        <v>33</v>
      </c>
      <c r="C42" s="32" t="s">
        <v>346</v>
      </c>
      <c r="D42" s="98" t="s">
        <v>71</v>
      </c>
      <c r="E42" s="34" t="s">
        <v>189</v>
      </c>
      <c r="F42" s="35" t="s">
        <v>347</v>
      </c>
      <c r="G42" s="32" t="s">
        <v>244</v>
      </c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8"/>
      <c r="P42" s="36">
        <v>8</v>
      </c>
      <c r="Q42" s="39">
        <f t="shared" si="0"/>
        <v>8</v>
      </c>
      <c r="R42" s="40" t="str">
        <f t="shared" si="1"/>
        <v>B+</v>
      </c>
      <c r="S42" s="41" t="str">
        <f t="shared" si="2"/>
        <v>Khá</v>
      </c>
      <c r="T42" s="42" t="str">
        <f t="shared" si="3"/>
        <v/>
      </c>
      <c r="U42" s="43" t="s">
        <v>234</v>
      </c>
      <c r="V42" s="3"/>
      <c r="W42" s="30"/>
      <c r="X42" s="81" t="str">
        <f t="shared" si="4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 x14ac:dyDescent="0.25">
      <c r="B43" s="31">
        <v>34</v>
      </c>
      <c r="C43" s="32" t="s">
        <v>348</v>
      </c>
      <c r="D43" s="98" t="s">
        <v>217</v>
      </c>
      <c r="E43" s="34" t="s">
        <v>198</v>
      </c>
      <c r="F43" s="35" t="s">
        <v>349</v>
      </c>
      <c r="G43" s="32" t="s">
        <v>244</v>
      </c>
      <c r="H43" s="36">
        <v>0</v>
      </c>
      <c r="I43" s="36">
        <v>0</v>
      </c>
      <c r="J43" s="36">
        <v>0</v>
      </c>
      <c r="K43" s="36">
        <v>0</v>
      </c>
      <c r="L43" s="44"/>
      <c r="M43" s="44"/>
      <c r="N43" s="44"/>
      <c r="O43" s="88"/>
      <c r="P43" s="36">
        <v>0</v>
      </c>
      <c r="Q43" s="39">
        <f t="shared" si="0"/>
        <v>0</v>
      </c>
      <c r="R43" s="40" t="str">
        <f t="shared" si="1"/>
        <v>F</v>
      </c>
      <c r="S43" s="41" t="str">
        <f t="shared" si="2"/>
        <v>Kém</v>
      </c>
      <c r="T43" s="42" t="str">
        <f t="shared" si="3"/>
        <v>Không đủ ĐKDT</v>
      </c>
      <c r="U43" s="43" t="s">
        <v>234</v>
      </c>
      <c r="V43" s="3"/>
      <c r="W43" s="30"/>
      <c r="X43" s="81" t="str">
        <f t="shared" si="4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 x14ac:dyDescent="0.25">
      <c r="B44" s="31">
        <v>35</v>
      </c>
      <c r="C44" s="32" t="s">
        <v>350</v>
      </c>
      <c r="D44" s="98" t="s">
        <v>87</v>
      </c>
      <c r="E44" s="34" t="s">
        <v>351</v>
      </c>
      <c r="F44" s="35" t="s">
        <v>352</v>
      </c>
      <c r="G44" s="32" t="s">
        <v>244</v>
      </c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8"/>
      <c r="P44" s="36">
        <v>7</v>
      </c>
      <c r="Q44" s="39">
        <f t="shared" si="0"/>
        <v>7</v>
      </c>
      <c r="R44" s="40" t="str">
        <f t="shared" si="1"/>
        <v>B</v>
      </c>
      <c r="S44" s="41" t="str">
        <f t="shared" si="2"/>
        <v>Khá</v>
      </c>
      <c r="T44" s="42" t="str">
        <f t="shared" si="3"/>
        <v/>
      </c>
      <c r="U44" s="43" t="s">
        <v>234</v>
      </c>
      <c r="V44" s="3"/>
      <c r="W44" s="30"/>
      <c r="X44" s="81" t="str">
        <f t="shared" si="4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18.75" customHeight="1" x14ac:dyDescent="0.25">
      <c r="B45" s="31">
        <v>36</v>
      </c>
      <c r="C45" s="32" t="s">
        <v>353</v>
      </c>
      <c r="D45" s="98" t="s">
        <v>354</v>
      </c>
      <c r="E45" s="34" t="s">
        <v>204</v>
      </c>
      <c r="F45" s="35" t="s">
        <v>355</v>
      </c>
      <c r="G45" s="32" t="s">
        <v>244</v>
      </c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8"/>
      <c r="P45" s="36">
        <v>8</v>
      </c>
      <c r="Q45" s="39">
        <f t="shared" si="0"/>
        <v>8</v>
      </c>
      <c r="R45" s="40" t="str">
        <f t="shared" si="1"/>
        <v>B+</v>
      </c>
      <c r="S45" s="41" t="str">
        <f t="shared" si="2"/>
        <v>Khá</v>
      </c>
      <c r="T45" s="42" t="str">
        <f t="shared" si="3"/>
        <v/>
      </c>
      <c r="U45" s="43" t="s">
        <v>234</v>
      </c>
      <c r="V45" s="3"/>
      <c r="W45" s="30"/>
      <c r="X45" s="81" t="str">
        <f t="shared" si="4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1:39" ht="18.75" customHeight="1" x14ac:dyDescent="0.25">
      <c r="B46" s="31">
        <v>37</v>
      </c>
      <c r="C46" s="32" t="s">
        <v>356</v>
      </c>
      <c r="D46" s="98" t="s">
        <v>357</v>
      </c>
      <c r="E46" s="34" t="s">
        <v>222</v>
      </c>
      <c r="F46" s="35" t="s">
        <v>358</v>
      </c>
      <c r="G46" s="32" t="s">
        <v>244</v>
      </c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8"/>
      <c r="P46" s="36">
        <v>8</v>
      </c>
      <c r="Q46" s="39">
        <f t="shared" si="0"/>
        <v>8</v>
      </c>
      <c r="R46" s="40" t="str">
        <f t="shared" si="1"/>
        <v>B+</v>
      </c>
      <c r="S46" s="41" t="str">
        <f t="shared" si="2"/>
        <v>Khá</v>
      </c>
      <c r="T46" s="42" t="str">
        <f t="shared" si="3"/>
        <v/>
      </c>
      <c r="U46" s="43" t="s">
        <v>234</v>
      </c>
      <c r="V46" s="3"/>
      <c r="W46" s="30"/>
      <c r="X46" s="81" t="str">
        <f t="shared" si="4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1:39" ht="18.75" customHeight="1" x14ac:dyDescent="0.25">
      <c r="B47" s="31">
        <v>38</v>
      </c>
      <c r="C47" s="32" t="s">
        <v>359</v>
      </c>
      <c r="D47" s="98" t="s">
        <v>360</v>
      </c>
      <c r="E47" s="34" t="s">
        <v>226</v>
      </c>
      <c r="F47" s="35" t="s">
        <v>361</v>
      </c>
      <c r="G47" s="32" t="s">
        <v>244</v>
      </c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8"/>
      <c r="P47" s="36">
        <v>7</v>
      </c>
      <c r="Q47" s="39">
        <f t="shared" si="0"/>
        <v>7</v>
      </c>
      <c r="R47" s="40" t="str">
        <f t="shared" si="1"/>
        <v>B</v>
      </c>
      <c r="S47" s="41" t="str">
        <f t="shared" si="2"/>
        <v>Khá</v>
      </c>
      <c r="T47" s="42" t="str">
        <f t="shared" si="3"/>
        <v/>
      </c>
      <c r="U47" s="43" t="s">
        <v>234</v>
      </c>
      <c r="V47" s="3"/>
      <c r="W47" s="30"/>
      <c r="X47" s="81" t="str">
        <f t="shared" si="4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1:39" ht="16.5" x14ac:dyDescent="0.25">
      <c r="A48" s="2"/>
      <c r="B48" s="45"/>
      <c r="C48" s="46"/>
      <c r="D48" s="99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3"/>
    </row>
    <row r="49" spans="1:39" ht="16.5" x14ac:dyDescent="0.25">
      <c r="A49" s="2"/>
      <c r="B49" s="120" t="s">
        <v>30</v>
      </c>
      <c r="C49" s="120"/>
      <c r="D49" s="99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x14ac:dyDescent="0.25">
      <c r="A50" s="2"/>
      <c r="B50" s="51" t="s">
        <v>31</v>
      </c>
      <c r="C50" s="51"/>
      <c r="D50" s="100">
        <f>+$AA$8</f>
        <v>38</v>
      </c>
      <c r="E50" s="53" t="s">
        <v>32</v>
      </c>
      <c r="F50" s="112" t="s">
        <v>33</v>
      </c>
      <c r="G50" s="112"/>
      <c r="H50" s="112"/>
      <c r="I50" s="112"/>
      <c r="J50" s="112"/>
      <c r="K50" s="112"/>
      <c r="L50" s="112"/>
      <c r="M50" s="112"/>
      <c r="N50" s="112"/>
      <c r="O50" s="112"/>
      <c r="P50" s="54">
        <f>$AA$8 -COUNTIF($T$9:$T$237,"Vắng") -COUNTIF($T$9:$T$237,"Vắng có phép") - COUNTIF($T$9:$T$237,"Đình chỉ thi") - COUNTIF($T$9:$T$237,"Không đủ ĐKDT")</f>
        <v>33</v>
      </c>
      <c r="Q50" s="54"/>
      <c r="R50" s="54"/>
      <c r="S50" s="55"/>
      <c r="T50" s="56" t="s">
        <v>32</v>
      </c>
      <c r="U50" s="55"/>
      <c r="V50" s="3"/>
    </row>
    <row r="51" spans="1:39" x14ac:dyDescent="0.25">
      <c r="A51" s="2"/>
      <c r="B51" s="51" t="s">
        <v>34</v>
      </c>
      <c r="C51" s="51"/>
      <c r="D51" s="100">
        <f>+$AL$8</f>
        <v>33</v>
      </c>
      <c r="E51" s="53" t="s">
        <v>32</v>
      </c>
      <c r="F51" s="112" t="s">
        <v>35</v>
      </c>
      <c r="G51" s="112"/>
      <c r="H51" s="112"/>
      <c r="I51" s="112"/>
      <c r="J51" s="112"/>
      <c r="K51" s="112"/>
      <c r="L51" s="112"/>
      <c r="M51" s="112"/>
      <c r="N51" s="112"/>
      <c r="O51" s="112"/>
      <c r="P51" s="57">
        <f>COUNTIF($T$9:$T$113,"Vắng")</f>
        <v>0</v>
      </c>
      <c r="Q51" s="57"/>
      <c r="R51" s="57"/>
      <c r="S51" s="58"/>
      <c r="T51" s="56" t="s">
        <v>32</v>
      </c>
      <c r="U51" s="58"/>
      <c r="V51" s="3"/>
    </row>
    <row r="52" spans="1:39" x14ac:dyDescent="0.25">
      <c r="A52" s="2"/>
      <c r="B52" s="51" t="s">
        <v>49</v>
      </c>
      <c r="C52" s="51"/>
      <c r="D52" s="101">
        <f>COUNTIF(X10:X47,"Học lại")</f>
        <v>5</v>
      </c>
      <c r="E52" s="53" t="s">
        <v>32</v>
      </c>
      <c r="F52" s="112" t="s">
        <v>50</v>
      </c>
      <c r="G52" s="112"/>
      <c r="H52" s="112"/>
      <c r="I52" s="112"/>
      <c r="J52" s="112"/>
      <c r="K52" s="112"/>
      <c r="L52" s="112"/>
      <c r="M52" s="112"/>
      <c r="N52" s="112"/>
      <c r="O52" s="112"/>
      <c r="P52" s="54">
        <f>COUNTIF($T$9:$T$113,"Vắng có phép")</f>
        <v>0</v>
      </c>
      <c r="Q52" s="54"/>
      <c r="R52" s="54"/>
      <c r="S52" s="55"/>
      <c r="T52" s="56" t="s">
        <v>32</v>
      </c>
      <c r="U52" s="55"/>
      <c r="V52" s="3"/>
    </row>
    <row r="53" spans="1:39" ht="16.5" x14ac:dyDescent="0.25">
      <c r="A53" s="2"/>
      <c r="B53" s="45"/>
      <c r="C53" s="46"/>
      <c r="D53" s="99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3"/>
    </row>
    <row r="54" spans="1:39" x14ac:dyDescent="0.25">
      <c r="B54" s="89" t="s">
        <v>51</v>
      </c>
      <c r="C54" s="89"/>
      <c r="D54" s="102">
        <f>COUNTIF(X10:X47,"Thi lại")</f>
        <v>0</v>
      </c>
      <c r="E54" s="91" t="s">
        <v>32</v>
      </c>
      <c r="F54" s="3"/>
      <c r="G54" s="3"/>
      <c r="H54" s="3"/>
      <c r="I54" s="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3"/>
    </row>
    <row r="55" spans="1:39" x14ac:dyDescent="0.25">
      <c r="B55" s="89"/>
      <c r="C55" s="89"/>
      <c r="D55" s="102"/>
      <c r="E55" s="91"/>
      <c r="F55" s="3"/>
      <c r="G55" s="3"/>
      <c r="H55" s="3"/>
      <c r="I55" s="3"/>
      <c r="J55" s="113" t="s">
        <v>238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3"/>
    </row>
    <row r="56" spans="1:39" x14ac:dyDescent="0.25">
      <c r="A56" s="59"/>
      <c r="B56" s="108" t="s">
        <v>36</v>
      </c>
      <c r="C56" s="108"/>
      <c r="D56" s="108"/>
      <c r="E56" s="108"/>
      <c r="F56" s="108"/>
      <c r="G56" s="108"/>
      <c r="H56" s="108"/>
      <c r="I56" s="60"/>
      <c r="J56" s="110" t="s">
        <v>37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3"/>
    </row>
    <row r="57" spans="1:39" x14ac:dyDescent="0.25">
      <c r="A57" s="2"/>
      <c r="B57" s="45"/>
      <c r="C57" s="61"/>
      <c r="D57" s="103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39" s="2" customFormat="1" x14ac:dyDescent="0.25">
      <c r="B58" s="108" t="s">
        <v>38</v>
      </c>
      <c r="C58" s="108"/>
      <c r="D58" s="111" t="s">
        <v>39</v>
      </c>
      <c r="E58" s="111"/>
      <c r="F58" s="111"/>
      <c r="G58" s="111"/>
      <c r="H58" s="111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x14ac:dyDescent="0.25">
      <c r="A59" s="1"/>
      <c r="B59" s="3"/>
      <c r="C59" s="3"/>
      <c r="D59" s="10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x14ac:dyDescent="0.25">
      <c r="A60" s="1"/>
      <c r="B60" s="3"/>
      <c r="C60" s="3"/>
      <c r="D60" s="10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x14ac:dyDescent="0.25">
      <c r="A61" s="1"/>
      <c r="B61" s="3"/>
      <c r="C61" s="3"/>
      <c r="D61" s="10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x14ac:dyDescent="0.25">
      <c r="A62" s="1"/>
      <c r="B62" s="3"/>
      <c r="C62" s="3"/>
      <c r="D62" s="10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x14ac:dyDescent="0.25">
      <c r="A63" s="1"/>
      <c r="B63" s="3"/>
      <c r="C63" s="3"/>
      <c r="D63" s="10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x14ac:dyDescent="0.25">
      <c r="A64" s="1"/>
      <c r="B64" s="107" t="s">
        <v>239</v>
      </c>
      <c r="C64" s="107"/>
      <c r="D64" s="107" t="s">
        <v>240</v>
      </c>
      <c r="E64" s="107"/>
      <c r="F64" s="107"/>
      <c r="G64" s="107"/>
      <c r="H64" s="107"/>
      <c r="I64" s="107"/>
      <c r="J64" s="107" t="s">
        <v>40</v>
      </c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x14ac:dyDescent="0.25">
      <c r="A65" s="1"/>
      <c r="B65" s="3"/>
      <c r="C65" s="3"/>
      <c r="D65" s="10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idden="1" x14ac:dyDescent="0.25">
      <c r="A66" s="1"/>
      <c r="B66" s="3"/>
      <c r="C66" s="3"/>
      <c r="D66" s="10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idden="1" x14ac:dyDescent="0.25">
      <c r="A67" s="1"/>
      <c r="B67" s="108" t="s">
        <v>41</v>
      </c>
      <c r="C67" s="108"/>
      <c r="D67" s="108"/>
      <c r="E67" s="108"/>
      <c r="F67" s="108"/>
      <c r="G67" s="108"/>
      <c r="H67" s="108"/>
      <c r="I67" s="60"/>
      <c r="J67" s="109" t="s">
        <v>235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 hidden="1" x14ac:dyDescent="0.25">
      <c r="A68" s="1"/>
      <c r="B68" s="45"/>
      <c r="C68" s="61"/>
      <c r="D68" s="103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 hidden="1" x14ac:dyDescent="0.25">
      <c r="A69" s="1"/>
      <c r="B69" s="108" t="s">
        <v>38</v>
      </c>
      <c r="C69" s="108"/>
      <c r="D69" s="111" t="s">
        <v>39</v>
      </c>
      <c r="E69" s="111"/>
      <c r="F69" s="111"/>
      <c r="G69" s="111"/>
      <c r="H69" s="111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hidden="1" x14ac:dyDescent="0.25">
      <c r="A70" s="1"/>
      <c r="B70" s="3"/>
      <c r="C70" s="3"/>
      <c r="D70" s="10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hidden="1" x14ac:dyDescent="0.25"/>
    <row r="72" spans="1:39" hidden="1" x14ac:dyDescent="0.25"/>
    <row r="73" spans="1:39" hidden="1" x14ac:dyDescent="0.25"/>
    <row r="74" spans="1:39" hidden="1" x14ac:dyDescent="0.25">
      <c r="B74" s="106"/>
      <c r="C74" s="106"/>
      <c r="D74" s="106"/>
      <c r="E74" s="106"/>
      <c r="F74" s="106"/>
      <c r="G74" s="106"/>
      <c r="H74" s="106"/>
      <c r="I74" s="106"/>
      <c r="J74" s="106" t="s">
        <v>236</v>
      </c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</row>
  </sheetData>
  <sheetProtection formatCells="0" formatColumns="0" formatRows="0" insertColumns="0" insertRows="0" insertHyperlinks="0" deleteColumns="0" deleteRows="0" sort="0" autoFilter="0" pivotTables="0"/>
  <autoFilter ref="A8:AM47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58:C58"/>
    <mergeCell ref="D58:H58"/>
    <mergeCell ref="T7:T9"/>
    <mergeCell ref="U7:U9"/>
    <mergeCell ref="B9:G9"/>
    <mergeCell ref="B49:C49"/>
    <mergeCell ref="F50:O50"/>
    <mergeCell ref="F51:O51"/>
    <mergeCell ref="N7:N8"/>
    <mergeCell ref="O7:O8"/>
    <mergeCell ref="P7:P8"/>
    <mergeCell ref="Q7:Q9"/>
    <mergeCell ref="R7:R8"/>
    <mergeCell ref="S7:S8"/>
    <mergeCell ref="H7:H8"/>
    <mergeCell ref="I7:I8"/>
    <mergeCell ref="F52:O52"/>
    <mergeCell ref="J54:U54"/>
    <mergeCell ref="J55:U55"/>
    <mergeCell ref="B56:H56"/>
    <mergeCell ref="J56:U56"/>
    <mergeCell ref="B74:C74"/>
    <mergeCell ref="D74:I74"/>
    <mergeCell ref="J74:U74"/>
    <mergeCell ref="B64:C64"/>
    <mergeCell ref="D64:I64"/>
    <mergeCell ref="J64:U64"/>
    <mergeCell ref="B67:H67"/>
    <mergeCell ref="J67:U67"/>
    <mergeCell ref="B69:C69"/>
    <mergeCell ref="D69:H69"/>
  </mergeCells>
  <conditionalFormatting sqref="P10:P47 H10:N47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52 X10:X47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5"/>
  <sheetViews>
    <sheetView tabSelected="1" workbookViewId="0">
      <pane ySplit="3" topLeftCell="A4" activePane="bottomLeft" state="frozen"/>
      <selection activeCell="A6" sqref="A6:XFD6"/>
      <selection pane="bottomLeft" activeCell="X14" sqref="X14"/>
    </sheetView>
  </sheetViews>
  <sheetFormatPr defaultColWidth="9" defaultRowHeight="15.75" x14ac:dyDescent="0.25"/>
  <cols>
    <col min="1" max="1" width="0.625" style="1" customWidth="1"/>
    <col min="2" max="2" width="4.5" style="1" customWidth="1"/>
    <col min="3" max="3" width="12.5" style="1" customWidth="1"/>
    <col min="4" max="4" width="15.5" style="1" customWidth="1"/>
    <col min="5" max="5" width="5.875" style="1" customWidth="1"/>
    <col min="6" max="6" width="9.375" style="1" hidden="1" customWidth="1"/>
    <col min="7" max="7" width="11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7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 x14ac:dyDescent="0.3">
      <c r="B1" s="133" t="s">
        <v>0</v>
      </c>
      <c r="C1" s="133"/>
      <c r="D1" s="133"/>
      <c r="E1" s="133"/>
      <c r="F1" s="133"/>
      <c r="G1" s="133"/>
      <c r="H1" s="134" t="s">
        <v>237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3"/>
    </row>
    <row r="2" spans="2:39" ht="25.5" customHeight="1" x14ac:dyDescent="0.25">
      <c r="B2" s="135" t="s">
        <v>1</v>
      </c>
      <c r="C2" s="135"/>
      <c r="D2" s="135"/>
      <c r="E2" s="135"/>
      <c r="F2" s="135"/>
      <c r="G2" s="135"/>
      <c r="H2" s="136" t="s">
        <v>229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 x14ac:dyDescent="0.25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 x14ac:dyDescent="0.25">
      <c r="B4" s="137" t="s">
        <v>2</v>
      </c>
      <c r="C4" s="137"/>
      <c r="D4" s="138" t="s">
        <v>228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 t="s">
        <v>231</v>
      </c>
      <c r="Q4" s="139"/>
      <c r="R4" s="139"/>
      <c r="S4" s="139"/>
      <c r="T4" s="139"/>
      <c r="U4" s="139"/>
      <c r="X4" s="69"/>
      <c r="Y4" s="124" t="s">
        <v>48</v>
      </c>
      <c r="Z4" s="124" t="s">
        <v>8</v>
      </c>
      <c r="AA4" s="124" t="s">
        <v>47</v>
      </c>
      <c r="AB4" s="124" t="s">
        <v>46</v>
      </c>
      <c r="AC4" s="124"/>
      <c r="AD4" s="124"/>
      <c r="AE4" s="124"/>
      <c r="AF4" s="124" t="s">
        <v>45</v>
      </c>
      <c r="AG4" s="124"/>
      <c r="AH4" s="124" t="s">
        <v>43</v>
      </c>
      <c r="AI4" s="124"/>
      <c r="AJ4" s="124" t="s">
        <v>44</v>
      </c>
      <c r="AK4" s="124"/>
      <c r="AL4" s="124" t="s">
        <v>42</v>
      </c>
      <c r="AM4" s="124"/>
    </row>
    <row r="5" spans="2:39" ht="17.25" customHeight="1" x14ac:dyDescent="0.25">
      <c r="B5" s="125" t="s">
        <v>3</v>
      </c>
      <c r="C5" s="125"/>
      <c r="D5" s="9"/>
      <c r="G5" s="126" t="s">
        <v>230</v>
      </c>
      <c r="H5" s="126"/>
      <c r="I5" s="126"/>
      <c r="J5" s="126"/>
      <c r="K5" s="126"/>
      <c r="L5" s="126"/>
      <c r="M5" s="126"/>
      <c r="N5" s="126"/>
      <c r="O5" s="126"/>
      <c r="P5" s="126" t="s">
        <v>232</v>
      </c>
      <c r="Q5" s="126"/>
      <c r="R5" s="126"/>
      <c r="S5" s="126"/>
      <c r="T5" s="126"/>
      <c r="U5" s="126"/>
      <c r="X5" s="69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</row>
    <row r="6" spans="2:39" ht="5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</row>
    <row r="7" spans="2:39" ht="44.25" customHeight="1" x14ac:dyDescent="0.25">
      <c r="B7" s="114" t="s">
        <v>4</v>
      </c>
      <c r="C7" s="127" t="s">
        <v>5</v>
      </c>
      <c r="D7" s="129" t="s">
        <v>6</v>
      </c>
      <c r="E7" s="130"/>
      <c r="F7" s="114" t="s">
        <v>7</v>
      </c>
      <c r="G7" s="114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1" t="s">
        <v>13</v>
      </c>
      <c r="M7" s="121" t="s">
        <v>14</v>
      </c>
      <c r="N7" s="121" t="s">
        <v>15</v>
      </c>
      <c r="O7" s="122" t="s">
        <v>16</v>
      </c>
      <c r="P7" s="121" t="s">
        <v>17</v>
      </c>
      <c r="Q7" s="114" t="s">
        <v>18</v>
      </c>
      <c r="R7" s="121" t="s">
        <v>19</v>
      </c>
      <c r="S7" s="114" t="s">
        <v>20</v>
      </c>
      <c r="T7" s="114" t="s">
        <v>21</v>
      </c>
      <c r="U7" s="114" t="s">
        <v>22</v>
      </c>
      <c r="X7" s="69"/>
      <c r="Y7" s="124"/>
      <c r="Z7" s="124"/>
      <c r="AA7" s="124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 x14ac:dyDescent="0.25">
      <c r="B8" s="116"/>
      <c r="C8" s="128"/>
      <c r="D8" s="131"/>
      <c r="E8" s="132"/>
      <c r="F8" s="116"/>
      <c r="G8" s="116"/>
      <c r="H8" s="123"/>
      <c r="I8" s="123"/>
      <c r="J8" s="123"/>
      <c r="K8" s="123"/>
      <c r="L8" s="121"/>
      <c r="M8" s="121"/>
      <c r="N8" s="121"/>
      <c r="O8" s="122"/>
      <c r="P8" s="121"/>
      <c r="Q8" s="115"/>
      <c r="R8" s="121"/>
      <c r="S8" s="116"/>
      <c r="T8" s="115"/>
      <c r="U8" s="115"/>
      <c r="W8" s="12"/>
      <c r="X8" s="69"/>
      <c r="Y8" s="74" t="str">
        <f>+D4</f>
        <v>Kế toán doanh nghiệp thương mại dịch vụ</v>
      </c>
      <c r="Z8" s="75" t="str">
        <f>+P4</f>
        <v>Nhóm: FIA1407-01</v>
      </c>
      <c r="AA8" s="76">
        <f>+$AJ$8+$AL$8+$AH$8</f>
        <v>49</v>
      </c>
      <c r="AB8" s="70">
        <f>COUNTIF($T$9:$T$118,"Khiển trách")</f>
        <v>0</v>
      </c>
      <c r="AC8" s="70">
        <f>COUNTIF($T$9:$T$118,"Cảnh cáo")</f>
        <v>0</v>
      </c>
      <c r="AD8" s="70">
        <f>COUNTIF($T$9:$T$118,"Đình chỉ thi")</f>
        <v>0</v>
      </c>
      <c r="AE8" s="77">
        <f>+($AB$8+$AC$8+$AD$8)/$AA$8*100%</f>
        <v>0</v>
      </c>
      <c r="AF8" s="70">
        <f>SUM(COUNTIF($T$9:$T$116,"Vắng"),COUNTIF($T$9:$T$116,"Vắng có phép"))</f>
        <v>0</v>
      </c>
      <c r="AG8" s="78">
        <f>+$AF$8/$AA$8</f>
        <v>0</v>
      </c>
      <c r="AH8" s="79">
        <f>COUNTIF($X$9:$X$116,"Thi lại")</f>
        <v>0</v>
      </c>
      <c r="AI8" s="78">
        <f>+$AH$8/$AA$8</f>
        <v>0</v>
      </c>
      <c r="AJ8" s="79">
        <f>COUNTIF($X$9:$X$117,"Học lại")</f>
        <v>11</v>
      </c>
      <c r="AK8" s="78">
        <f>+$AJ$8/$AA$8</f>
        <v>0.22448979591836735</v>
      </c>
      <c r="AL8" s="70">
        <f>COUNTIF($X$10:$X$117,"Đạt")</f>
        <v>38</v>
      </c>
      <c r="AM8" s="77">
        <f>+$AL$8/$AA$8</f>
        <v>0.77551020408163263</v>
      </c>
    </row>
    <row r="9" spans="2:39" ht="14.25" customHeight="1" x14ac:dyDescent="0.25">
      <c r="B9" s="117" t="s">
        <v>28</v>
      </c>
      <c r="C9" s="118"/>
      <c r="D9" s="118"/>
      <c r="E9" s="118"/>
      <c r="F9" s="118"/>
      <c r="G9" s="119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16"/>
      <c r="R9" s="18"/>
      <c r="S9" s="18"/>
      <c r="T9" s="116"/>
      <c r="U9" s="116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 x14ac:dyDescent="0.25">
      <c r="B10" s="19">
        <v>1</v>
      </c>
      <c r="C10" s="20" t="s">
        <v>52</v>
      </c>
      <c r="D10" s="21" t="s">
        <v>53</v>
      </c>
      <c r="E10" s="22" t="s">
        <v>54</v>
      </c>
      <c r="F10" s="23" t="s">
        <v>55</v>
      </c>
      <c r="G10" s="20" t="s">
        <v>56</v>
      </c>
      <c r="H10" s="24">
        <v>7</v>
      </c>
      <c r="I10" s="24">
        <v>7</v>
      </c>
      <c r="J10" s="24" t="s">
        <v>29</v>
      </c>
      <c r="K10" s="24">
        <v>7</v>
      </c>
      <c r="L10" s="25"/>
      <c r="M10" s="25"/>
      <c r="N10" s="25"/>
      <c r="O10" s="87"/>
      <c r="P10" s="26">
        <v>2</v>
      </c>
      <c r="Q10" s="27">
        <f t="shared" ref="Q10:Q41" si="0">ROUND(SUMPRODUCT(H10:P10,$H$9:$P$9)/100,1)</f>
        <v>4</v>
      </c>
      <c r="R10" s="28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8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92" t="str">
        <f t="shared" ref="T10:T41" si="3">+IF(OR($H10=0,$I10=0,$J10=0,$K10=0),"Không đủ ĐKDT","")</f>
        <v/>
      </c>
      <c r="U10" s="29" t="s">
        <v>233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 x14ac:dyDescent="0.25">
      <c r="B11" s="31">
        <v>2</v>
      </c>
      <c r="C11" s="32" t="s">
        <v>57</v>
      </c>
      <c r="D11" s="33" t="s">
        <v>58</v>
      </c>
      <c r="E11" s="34" t="s">
        <v>54</v>
      </c>
      <c r="F11" s="35" t="s">
        <v>59</v>
      </c>
      <c r="G11" s="32" t="s">
        <v>56</v>
      </c>
      <c r="H11" s="36">
        <v>10</v>
      </c>
      <c r="I11" s="36">
        <v>7</v>
      </c>
      <c r="J11" s="36" t="s">
        <v>29</v>
      </c>
      <c r="K11" s="36">
        <v>8</v>
      </c>
      <c r="L11" s="37"/>
      <c r="M11" s="37"/>
      <c r="N11" s="37"/>
      <c r="O11" s="88"/>
      <c r="P11" s="38">
        <v>7.5</v>
      </c>
      <c r="Q11" s="39">
        <f t="shared" si="0"/>
        <v>7.8</v>
      </c>
      <c r="R11" s="40" t="str">
        <f t="shared" si="1"/>
        <v>B</v>
      </c>
      <c r="S11" s="41" t="str">
        <f t="shared" si="2"/>
        <v>Khá</v>
      </c>
      <c r="T11" s="42" t="str">
        <f t="shared" si="3"/>
        <v/>
      </c>
      <c r="U11" s="43" t="s">
        <v>233</v>
      </c>
      <c r="V11" s="3"/>
      <c r="W11" s="30"/>
      <c r="X11" s="81" t="str">
        <f t="shared" ref="X11:X58" si="4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 x14ac:dyDescent="0.25">
      <c r="B12" s="31">
        <v>3</v>
      </c>
      <c r="C12" s="32" t="s">
        <v>60</v>
      </c>
      <c r="D12" s="33" t="s">
        <v>61</v>
      </c>
      <c r="E12" s="34" t="s">
        <v>54</v>
      </c>
      <c r="F12" s="35" t="s">
        <v>62</v>
      </c>
      <c r="G12" s="32" t="s">
        <v>56</v>
      </c>
      <c r="H12" s="36">
        <v>7</v>
      </c>
      <c r="I12" s="36">
        <v>6</v>
      </c>
      <c r="J12" s="36" t="s">
        <v>29</v>
      </c>
      <c r="K12" s="36">
        <v>7</v>
      </c>
      <c r="L12" s="44"/>
      <c r="M12" s="44"/>
      <c r="N12" s="44"/>
      <c r="O12" s="88"/>
      <c r="P12" s="38">
        <v>1</v>
      </c>
      <c r="Q12" s="39">
        <f t="shared" si="0"/>
        <v>3.3</v>
      </c>
      <c r="R12" s="40" t="str">
        <f t="shared" si="1"/>
        <v>F</v>
      </c>
      <c r="S12" s="41" t="str">
        <f t="shared" si="2"/>
        <v>Kém</v>
      </c>
      <c r="T12" s="42" t="str">
        <f t="shared" si="3"/>
        <v/>
      </c>
      <c r="U12" s="43" t="s">
        <v>233</v>
      </c>
      <c r="V12" s="3"/>
      <c r="W12" s="30"/>
      <c r="X12" s="81" t="str">
        <f t="shared" si="4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 x14ac:dyDescent="0.25">
      <c r="B13" s="31">
        <v>4</v>
      </c>
      <c r="C13" s="32" t="s">
        <v>63</v>
      </c>
      <c r="D13" s="33" t="s">
        <v>64</v>
      </c>
      <c r="E13" s="34" t="s">
        <v>54</v>
      </c>
      <c r="F13" s="35" t="s">
        <v>65</v>
      </c>
      <c r="G13" s="32" t="s">
        <v>56</v>
      </c>
      <c r="H13" s="36">
        <v>8</v>
      </c>
      <c r="I13" s="36">
        <v>7</v>
      </c>
      <c r="J13" s="36" t="s">
        <v>29</v>
      </c>
      <c r="K13" s="36">
        <v>8</v>
      </c>
      <c r="L13" s="44"/>
      <c r="M13" s="44"/>
      <c r="N13" s="44"/>
      <c r="O13" s="88"/>
      <c r="P13" s="38">
        <v>6.5</v>
      </c>
      <c r="Q13" s="39">
        <f t="shared" si="0"/>
        <v>7</v>
      </c>
      <c r="R13" s="40" t="str">
        <f t="shared" si="1"/>
        <v>B</v>
      </c>
      <c r="S13" s="41" t="str">
        <f t="shared" si="2"/>
        <v>Khá</v>
      </c>
      <c r="T13" s="42" t="str">
        <f t="shared" si="3"/>
        <v/>
      </c>
      <c r="U13" s="43" t="s">
        <v>233</v>
      </c>
      <c r="V13" s="3"/>
      <c r="W13" s="30"/>
      <c r="X13" s="81" t="str">
        <f t="shared" si="4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 x14ac:dyDescent="0.25">
      <c r="B14" s="31">
        <v>5</v>
      </c>
      <c r="C14" s="32" t="s">
        <v>66</v>
      </c>
      <c r="D14" s="33" t="s">
        <v>67</v>
      </c>
      <c r="E14" s="34" t="s">
        <v>68</v>
      </c>
      <c r="F14" s="35" t="s">
        <v>69</v>
      </c>
      <c r="G14" s="32" t="s">
        <v>56</v>
      </c>
      <c r="H14" s="36">
        <v>8</v>
      </c>
      <c r="I14" s="36">
        <v>7</v>
      </c>
      <c r="J14" s="36" t="s">
        <v>29</v>
      </c>
      <c r="K14" s="36">
        <v>8</v>
      </c>
      <c r="L14" s="44"/>
      <c r="M14" s="44"/>
      <c r="N14" s="44"/>
      <c r="O14" s="88"/>
      <c r="P14" s="38">
        <v>6.5</v>
      </c>
      <c r="Q14" s="39">
        <f t="shared" si="0"/>
        <v>7</v>
      </c>
      <c r="R14" s="40" t="str">
        <f t="shared" si="1"/>
        <v>B</v>
      </c>
      <c r="S14" s="41" t="str">
        <f t="shared" si="2"/>
        <v>Khá</v>
      </c>
      <c r="T14" s="42" t="str">
        <f t="shared" si="3"/>
        <v/>
      </c>
      <c r="U14" s="43" t="s">
        <v>233</v>
      </c>
      <c r="V14" s="3"/>
      <c r="W14" s="30"/>
      <c r="X14" s="81" t="str">
        <f t="shared" si="4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 x14ac:dyDescent="0.25">
      <c r="B15" s="31">
        <v>6</v>
      </c>
      <c r="C15" s="32" t="s">
        <v>70</v>
      </c>
      <c r="D15" s="33" t="s">
        <v>71</v>
      </c>
      <c r="E15" s="34" t="s">
        <v>72</v>
      </c>
      <c r="F15" s="35" t="s">
        <v>73</v>
      </c>
      <c r="G15" s="32" t="s">
        <v>56</v>
      </c>
      <c r="H15" s="36">
        <v>8</v>
      </c>
      <c r="I15" s="36">
        <v>7</v>
      </c>
      <c r="J15" s="36" t="s">
        <v>29</v>
      </c>
      <c r="K15" s="36">
        <v>8</v>
      </c>
      <c r="L15" s="44"/>
      <c r="M15" s="44"/>
      <c r="N15" s="44"/>
      <c r="O15" s="88"/>
      <c r="P15" s="38">
        <v>6.5</v>
      </c>
      <c r="Q15" s="39">
        <f t="shared" si="0"/>
        <v>7</v>
      </c>
      <c r="R15" s="40" t="str">
        <f t="shared" si="1"/>
        <v>B</v>
      </c>
      <c r="S15" s="41" t="str">
        <f t="shared" si="2"/>
        <v>Khá</v>
      </c>
      <c r="T15" s="42" t="str">
        <f t="shared" si="3"/>
        <v/>
      </c>
      <c r="U15" s="43" t="s">
        <v>233</v>
      </c>
      <c r="V15" s="3"/>
      <c r="W15" s="30"/>
      <c r="X15" s="81" t="str">
        <f t="shared" si="4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 x14ac:dyDescent="0.25">
      <c r="B16" s="31">
        <v>7</v>
      </c>
      <c r="C16" s="32" t="s">
        <v>74</v>
      </c>
      <c r="D16" s="33" t="s">
        <v>75</v>
      </c>
      <c r="E16" s="34" t="s">
        <v>76</v>
      </c>
      <c r="F16" s="35" t="s">
        <v>77</v>
      </c>
      <c r="G16" s="32" t="s">
        <v>56</v>
      </c>
      <c r="H16" s="36">
        <v>8</v>
      </c>
      <c r="I16" s="36">
        <v>6</v>
      </c>
      <c r="J16" s="36" t="s">
        <v>29</v>
      </c>
      <c r="K16" s="36">
        <v>7</v>
      </c>
      <c r="L16" s="44"/>
      <c r="M16" s="44"/>
      <c r="N16" s="44"/>
      <c r="O16" s="88"/>
      <c r="P16" s="38">
        <v>4.5</v>
      </c>
      <c r="Q16" s="39">
        <f t="shared" si="0"/>
        <v>5.5</v>
      </c>
      <c r="R16" s="40" t="str">
        <f t="shared" si="1"/>
        <v>C</v>
      </c>
      <c r="S16" s="41" t="str">
        <f t="shared" si="2"/>
        <v>Trung bình</v>
      </c>
      <c r="T16" s="42" t="str">
        <f t="shared" si="3"/>
        <v/>
      </c>
      <c r="U16" s="43" t="s">
        <v>233</v>
      </c>
      <c r="V16" s="3"/>
      <c r="W16" s="30"/>
      <c r="X16" s="81" t="str">
        <f t="shared" si="4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 x14ac:dyDescent="0.25">
      <c r="B17" s="31">
        <v>8</v>
      </c>
      <c r="C17" s="32" t="s">
        <v>78</v>
      </c>
      <c r="D17" s="33" t="s">
        <v>79</v>
      </c>
      <c r="E17" s="34" t="s">
        <v>80</v>
      </c>
      <c r="F17" s="35" t="s">
        <v>81</v>
      </c>
      <c r="G17" s="32" t="s">
        <v>56</v>
      </c>
      <c r="H17" s="36">
        <v>0</v>
      </c>
      <c r="I17" s="36">
        <v>0</v>
      </c>
      <c r="J17" s="36" t="s">
        <v>29</v>
      </c>
      <c r="K17" s="36">
        <v>0</v>
      </c>
      <c r="L17" s="44"/>
      <c r="M17" s="44"/>
      <c r="N17" s="44"/>
      <c r="O17" s="88"/>
      <c r="P17" s="38">
        <v>0</v>
      </c>
      <c r="Q17" s="39">
        <f t="shared" si="0"/>
        <v>0</v>
      </c>
      <c r="R17" s="40" t="str">
        <f t="shared" si="1"/>
        <v>F</v>
      </c>
      <c r="S17" s="41" t="str">
        <f t="shared" si="2"/>
        <v>Kém</v>
      </c>
      <c r="T17" s="42" t="str">
        <f t="shared" si="3"/>
        <v>Không đủ ĐKDT</v>
      </c>
      <c r="U17" s="43" t="s">
        <v>233</v>
      </c>
      <c r="V17" s="3"/>
      <c r="W17" s="30"/>
      <c r="X17" s="81" t="str">
        <f t="shared" si="4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 x14ac:dyDescent="0.25">
      <c r="B18" s="31">
        <v>9</v>
      </c>
      <c r="C18" s="32" t="s">
        <v>82</v>
      </c>
      <c r="D18" s="33" t="s">
        <v>83</v>
      </c>
      <c r="E18" s="34" t="s">
        <v>84</v>
      </c>
      <c r="F18" s="35" t="s">
        <v>85</v>
      </c>
      <c r="G18" s="32" t="s">
        <v>56</v>
      </c>
      <c r="H18" s="36">
        <v>8</v>
      </c>
      <c r="I18" s="36">
        <v>7</v>
      </c>
      <c r="J18" s="36" t="s">
        <v>29</v>
      </c>
      <c r="K18" s="36">
        <v>8</v>
      </c>
      <c r="L18" s="44"/>
      <c r="M18" s="44"/>
      <c r="N18" s="44"/>
      <c r="O18" s="88"/>
      <c r="P18" s="38">
        <v>2</v>
      </c>
      <c r="Q18" s="39">
        <f t="shared" si="0"/>
        <v>4.3</v>
      </c>
      <c r="R18" s="40" t="str">
        <f t="shared" si="1"/>
        <v>D</v>
      </c>
      <c r="S18" s="41" t="str">
        <f t="shared" si="2"/>
        <v>Trung bình yếu</v>
      </c>
      <c r="T18" s="42" t="str">
        <f t="shared" si="3"/>
        <v/>
      </c>
      <c r="U18" s="43" t="s">
        <v>233</v>
      </c>
      <c r="V18" s="3"/>
      <c r="W18" s="30"/>
      <c r="X18" s="81" t="str">
        <f t="shared" si="4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 x14ac:dyDescent="0.25">
      <c r="B19" s="31">
        <v>10</v>
      </c>
      <c r="C19" s="32" t="s">
        <v>86</v>
      </c>
      <c r="D19" s="33" t="s">
        <v>87</v>
      </c>
      <c r="E19" s="34" t="s">
        <v>88</v>
      </c>
      <c r="F19" s="35" t="s">
        <v>89</v>
      </c>
      <c r="G19" s="32" t="s">
        <v>56</v>
      </c>
      <c r="H19" s="36">
        <v>8</v>
      </c>
      <c r="I19" s="36">
        <v>7</v>
      </c>
      <c r="J19" s="36" t="s">
        <v>29</v>
      </c>
      <c r="K19" s="36">
        <v>8</v>
      </c>
      <c r="L19" s="44"/>
      <c r="M19" s="44"/>
      <c r="N19" s="44"/>
      <c r="O19" s="88"/>
      <c r="P19" s="38">
        <v>7.5</v>
      </c>
      <c r="Q19" s="39">
        <f t="shared" si="0"/>
        <v>7.6</v>
      </c>
      <c r="R19" s="40" t="str">
        <f t="shared" si="1"/>
        <v>B</v>
      </c>
      <c r="S19" s="41" t="str">
        <f t="shared" si="2"/>
        <v>Khá</v>
      </c>
      <c r="T19" s="42" t="str">
        <f t="shared" si="3"/>
        <v/>
      </c>
      <c r="U19" s="43" t="s">
        <v>233</v>
      </c>
      <c r="V19" s="3"/>
      <c r="W19" s="30"/>
      <c r="X19" s="81" t="str">
        <f t="shared" si="4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 x14ac:dyDescent="0.25">
      <c r="B20" s="31">
        <v>11</v>
      </c>
      <c r="C20" s="32" t="s">
        <v>90</v>
      </c>
      <c r="D20" s="33" t="s">
        <v>91</v>
      </c>
      <c r="E20" s="34" t="s">
        <v>92</v>
      </c>
      <c r="F20" s="35" t="s">
        <v>93</v>
      </c>
      <c r="G20" s="32" t="s">
        <v>56</v>
      </c>
      <c r="H20" s="36">
        <v>10</v>
      </c>
      <c r="I20" s="36">
        <v>8</v>
      </c>
      <c r="J20" s="36" t="s">
        <v>29</v>
      </c>
      <c r="K20" s="36">
        <v>8</v>
      </c>
      <c r="L20" s="44"/>
      <c r="M20" s="44"/>
      <c r="N20" s="44"/>
      <c r="O20" s="88"/>
      <c r="P20" s="38">
        <v>9</v>
      </c>
      <c r="Q20" s="39">
        <f t="shared" si="0"/>
        <v>8.8000000000000007</v>
      </c>
      <c r="R20" s="40" t="str">
        <f t="shared" si="1"/>
        <v>A</v>
      </c>
      <c r="S20" s="41" t="str">
        <f t="shared" si="2"/>
        <v>Giỏi</v>
      </c>
      <c r="T20" s="42" t="str">
        <f t="shared" si="3"/>
        <v/>
      </c>
      <c r="U20" s="43" t="s">
        <v>233</v>
      </c>
      <c r="V20" s="3"/>
      <c r="W20" s="30"/>
      <c r="X20" s="81" t="str">
        <f t="shared" si="4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 x14ac:dyDescent="0.25">
      <c r="B21" s="31">
        <v>12</v>
      </c>
      <c r="C21" s="32" t="s">
        <v>94</v>
      </c>
      <c r="D21" s="33" t="s">
        <v>95</v>
      </c>
      <c r="E21" s="34" t="s">
        <v>96</v>
      </c>
      <c r="F21" s="35" t="s">
        <v>97</v>
      </c>
      <c r="G21" s="32" t="s">
        <v>56</v>
      </c>
      <c r="H21" s="36">
        <v>8</v>
      </c>
      <c r="I21" s="36">
        <v>6</v>
      </c>
      <c r="J21" s="36" t="s">
        <v>29</v>
      </c>
      <c r="K21" s="36">
        <v>8</v>
      </c>
      <c r="L21" s="44"/>
      <c r="M21" s="44"/>
      <c r="N21" s="44"/>
      <c r="O21" s="88"/>
      <c r="P21" s="38">
        <v>5.5</v>
      </c>
      <c r="Q21" s="39">
        <f t="shared" si="0"/>
        <v>6.3</v>
      </c>
      <c r="R21" s="40" t="str">
        <f t="shared" si="1"/>
        <v>C</v>
      </c>
      <c r="S21" s="41" t="str">
        <f t="shared" si="2"/>
        <v>Trung bình</v>
      </c>
      <c r="T21" s="42" t="str">
        <f t="shared" si="3"/>
        <v/>
      </c>
      <c r="U21" s="43" t="s">
        <v>233</v>
      </c>
      <c r="V21" s="3"/>
      <c r="W21" s="30"/>
      <c r="X21" s="81" t="str">
        <f t="shared" si="4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 x14ac:dyDescent="0.25">
      <c r="B22" s="31">
        <v>13</v>
      </c>
      <c r="C22" s="32" t="s">
        <v>98</v>
      </c>
      <c r="D22" s="33" t="s">
        <v>99</v>
      </c>
      <c r="E22" s="34" t="s">
        <v>96</v>
      </c>
      <c r="F22" s="35" t="s">
        <v>100</v>
      </c>
      <c r="G22" s="32" t="s">
        <v>101</v>
      </c>
      <c r="H22" s="36">
        <v>0</v>
      </c>
      <c r="I22" s="36">
        <v>0</v>
      </c>
      <c r="J22" s="36" t="s">
        <v>29</v>
      </c>
      <c r="K22" s="36">
        <v>0</v>
      </c>
      <c r="L22" s="44"/>
      <c r="M22" s="44"/>
      <c r="N22" s="44"/>
      <c r="O22" s="88"/>
      <c r="P22" s="38">
        <v>0</v>
      </c>
      <c r="Q22" s="39">
        <f t="shared" si="0"/>
        <v>0</v>
      </c>
      <c r="R22" s="40" t="str">
        <f t="shared" si="1"/>
        <v>F</v>
      </c>
      <c r="S22" s="41" t="str">
        <f t="shared" si="2"/>
        <v>Kém</v>
      </c>
      <c r="T22" s="42" t="str">
        <f t="shared" si="3"/>
        <v>Không đủ ĐKDT</v>
      </c>
      <c r="U22" s="43" t="s">
        <v>233</v>
      </c>
      <c r="V22" s="3"/>
      <c r="W22" s="30"/>
      <c r="X22" s="81" t="str">
        <f t="shared" si="4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 x14ac:dyDescent="0.25">
      <c r="B23" s="31">
        <v>14</v>
      </c>
      <c r="C23" s="32" t="s">
        <v>102</v>
      </c>
      <c r="D23" s="33" t="s">
        <v>103</v>
      </c>
      <c r="E23" s="34" t="s">
        <v>104</v>
      </c>
      <c r="F23" s="35" t="s">
        <v>105</v>
      </c>
      <c r="G23" s="32" t="s">
        <v>106</v>
      </c>
      <c r="H23" s="36">
        <v>0</v>
      </c>
      <c r="I23" s="36">
        <v>0</v>
      </c>
      <c r="J23" s="36"/>
      <c r="K23" s="36">
        <v>0</v>
      </c>
      <c r="L23" s="44"/>
      <c r="M23" s="44"/>
      <c r="N23" s="44"/>
      <c r="O23" s="88"/>
      <c r="P23" s="38">
        <v>0</v>
      </c>
      <c r="Q23" s="39">
        <f t="shared" si="0"/>
        <v>0</v>
      </c>
      <c r="R23" s="40" t="str">
        <f t="shared" si="1"/>
        <v>F</v>
      </c>
      <c r="S23" s="41" t="str">
        <f t="shared" si="2"/>
        <v>Kém</v>
      </c>
      <c r="T23" s="42" t="str">
        <f t="shared" si="3"/>
        <v>Không đủ ĐKDT</v>
      </c>
      <c r="U23" s="43" t="s">
        <v>233</v>
      </c>
      <c r="V23" s="3"/>
      <c r="W23" s="30"/>
      <c r="X23" s="81" t="str">
        <f t="shared" si="4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 x14ac:dyDescent="0.25">
      <c r="B24" s="31">
        <v>15</v>
      </c>
      <c r="C24" s="32" t="s">
        <v>107</v>
      </c>
      <c r="D24" s="33" t="s">
        <v>108</v>
      </c>
      <c r="E24" s="34" t="s">
        <v>109</v>
      </c>
      <c r="F24" s="35" t="s">
        <v>110</v>
      </c>
      <c r="G24" s="32" t="s">
        <v>56</v>
      </c>
      <c r="H24" s="36">
        <v>8</v>
      </c>
      <c r="I24" s="36">
        <v>7</v>
      </c>
      <c r="J24" s="36" t="s">
        <v>29</v>
      </c>
      <c r="K24" s="36">
        <v>8</v>
      </c>
      <c r="L24" s="44"/>
      <c r="M24" s="44"/>
      <c r="N24" s="44"/>
      <c r="O24" s="88"/>
      <c r="P24" s="38">
        <v>3</v>
      </c>
      <c r="Q24" s="39">
        <f t="shared" si="0"/>
        <v>4.9000000000000004</v>
      </c>
      <c r="R24" s="40" t="str">
        <f t="shared" si="1"/>
        <v>D</v>
      </c>
      <c r="S24" s="41" t="str">
        <f t="shared" si="2"/>
        <v>Trung bình yếu</v>
      </c>
      <c r="T24" s="42" t="str">
        <f t="shared" si="3"/>
        <v/>
      </c>
      <c r="U24" s="43" t="s">
        <v>233</v>
      </c>
      <c r="V24" s="3"/>
      <c r="W24" s="30"/>
      <c r="X24" s="81" t="str">
        <f t="shared" si="4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 x14ac:dyDescent="0.25">
      <c r="B25" s="31">
        <v>16</v>
      </c>
      <c r="C25" s="32" t="s">
        <v>111</v>
      </c>
      <c r="D25" s="33" t="s">
        <v>71</v>
      </c>
      <c r="E25" s="34" t="s">
        <v>112</v>
      </c>
      <c r="F25" s="35" t="s">
        <v>113</v>
      </c>
      <c r="G25" s="32" t="s">
        <v>56</v>
      </c>
      <c r="H25" s="36">
        <v>8</v>
      </c>
      <c r="I25" s="36">
        <v>8</v>
      </c>
      <c r="J25" s="36" t="s">
        <v>29</v>
      </c>
      <c r="K25" s="36">
        <v>8</v>
      </c>
      <c r="L25" s="44"/>
      <c r="M25" s="44"/>
      <c r="N25" s="44"/>
      <c r="O25" s="88"/>
      <c r="P25" s="38">
        <v>9</v>
      </c>
      <c r="Q25" s="39">
        <f t="shared" si="0"/>
        <v>8.6</v>
      </c>
      <c r="R25" s="40" t="str">
        <f t="shared" si="1"/>
        <v>A</v>
      </c>
      <c r="S25" s="41" t="str">
        <f t="shared" si="2"/>
        <v>Giỏi</v>
      </c>
      <c r="T25" s="42" t="str">
        <f t="shared" si="3"/>
        <v/>
      </c>
      <c r="U25" s="43" t="s">
        <v>233</v>
      </c>
      <c r="V25" s="3"/>
      <c r="W25" s="30"/>
      <c r="X25" s="81" t="str">
        <f t="shared" si="4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 x14ac:dyDescent="0.25">
      <c r="B26" s="31">
        <v>17</v>
      </c>
      <c r="C26" s="32" t="s">
        <v>114</v>
      </c>
      <c r="D26" s="33" t="s">
        <v>115</v>
      </c>
      <c r="E26" s="34" t="s">
        <v>116</v>
      </c>
      <c r="F26" s="35" t="s">
        <v>117</v>
      </c>
      <c r="G26" s="32" t="s">
        <v>56</v>
      </c>
      <c r="H26" s="36">
        <v>8</v>
      </c>
      <c r="I26" s="36">
        <v>8</v>
      </c>
      <c r="J26" s="36" t="s">
        <v>29</v>
      </c>
      <c r="K26" s="36">
        <v>8</v>
      </c>
      <c r="L26" s="44"/>
      <c r="M26" s="44"/>
      <c r="N26" s="44"/>
      <c r="O26" s="88"/>
      <c r="P26" s="38">
        <v>2</v>
      </c>
      <c r="Q26" s="39">
        <f t="shared" si="0"/>
        <v>4.4000000000000004</v>
      </c>
      <c r="R26" s="40" t="str">
        <f t="shared" si="1"/>
        <v>D</v>
      </c>
      <c r="S26" s="41" t="str">
        <f t="shared" si="2"/>
        <v>Trung bình yếu</v>
      </c>
      <c r="T26" s="42" t="str">
        <f t="shared" si="3"/>
        <v/>
      </c>
      <c r="U26" s="43" t="s">
        <v>233</v>
      </c>
      <c r="V26" s="3"/>
      <c r="W26" s="30"/>
      <c r="X26" s="81" t="str">
        <f t="shared" si="4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 x14ac:dyDescent="0.25">
      <c r="B27" s="31">
        <v>18</v>
      </c>
      <c r="C27" s="32" t="s">
        <v>118</v>
      </c>
      <c r="D27" s="33" t="s">
        <v>119</v>
      </c>
      <c r="E27" s="34" t="s">
        <v>120</v>
      </c>
      <c r="F27" s="35" t="s">
        <v>121</v>
      </c>
      <c r="G27" s="32" t="s">
        <v>56</v>
      </c>
      <c r="H27" s="36">
        <v>0</v>
      </c>
      <c r="I27" s="36">
        <v>0</v>
      </c>
      <c r="J27" s="36" t="s">
        <v>29</v>
      </c>
      <c r="K27" s="36">
        <v>0</v>
      </c>
      <c r="L27" s="44"/>
      <c r="M27" s="44"/>
      <c r="N27" s="44"/>
      <c r="O27" s="88"/>
      <c r="P27" s="38">
        <v>0</v>
      </c>
      <c r="Q27" s="39">
        <f t="shared" si="0"/>
        <v>0</v>
      </c>
      <c r="R27" s="40" t="str">
        <f t="shared" si="1"/>
        <v>F</v>
      </c>
      <c r="S27" s="41" t="str">
        <f t="shared" si="2"/>
        <v>Kém</v>
      </c>
      <c r="T27" s="42" t="str">
        <f t="shared" si="3"/>
        <v>Không đủ ĐKDT</v>
      </c>
      <c r="U27" s="43" t="s">
        <v>233</v>
      </c>
      <c r="V27" s="3"/>
      <c r="W27" s="30"/>
      <c r="X27" s="81" t="str">
        <f t="shared" si="4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 x14ac:dyDescent="0.25">
      <c r="B28" s="31">
        <v>19</v>
      </c>
      <c r="C28" s="32" t="s">
        <v>122</v>
      </c>
      <c r="D28" s="33" t="s">
        <v>123</v>
      </c>
      <c r="E28" s="34" t="s">
        <v>124</v>
      </c>
      <c r="F28" s="35" t="s">
        <v>85</v>
      </c>
      <c r="G28" s="32" t="s">
        <v>56</v>
      </c>
      <c r="H28" s="36">
        <v>8</v>
      </c>
      <c r="I28" s="36">
        <v>7</v>
      </c>
      <c r="J28" s="36" t="s">
        <v>29</v>
      </c>
      <c r="K28" s="36">
        <v>8</v>
      </c>
      <c r="L28" s="44"/>
      <c r="M28" s="44"/>
      <c r="N28" s="44"/>
      <c r="O28" s="88"/>
      <c r="P28" s="38">
        <v>2</v>
      </c>
      <c r="Q28" s="39">
        <f t="shared" si="0"/>
        <v>4.3</v>
      </c>
      <c r="R28" s="40" t="str">
        <f t="shared" si="1"/>
        <v>D</v>
      </c>
      <c r="S28" s="41" t="str">
        <f t="shared" si="2"/>
        <v>Trung bình yếu</v>
      </c>
      <c r="T28" s="42" t="str">
        <f t="shared" si="3"/>
        <v/>
      </c>
      <c r="U28" s="43" t="s">
        <v>234</v>
      </c>
      <c r="V28" s="3"/>
      <c r="W28" s="30"/>
      <c r="X28" s="81" t="str">
        <f t="shared" si="4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 x14ac:dyDescent="0.25">
      <c r="B29" s="31">
        <v>20</v>
      </c>
      <c r="C29" s="32" t="s">
        <v>125</v>
      </c>
      <c r="D29" s="33" t="s">
        <v>126</v>
      </c>
      <c r="E29" s="34" t="s">
        <v>124</v>
      </c>
      <c r="F29" s="35" t="s">
        <v>127</v>
      </c>
      <c r="G29" s="32" t="s">
        <v>56</v>
      </c>
      <c r="H29" s="36">
        <v>8</v>
      </c>
      <c r="I29" s="36">
        <v>6</v>
      </c>
      <c r="J29" s="36" t="s">
        <v>29</v>
      </c>
      <c r="K29" s="36">
        <v>8</v>
      </c>
      <c r="L29" s="44"/>
      <c r="M29" s="44"/>
      <c r="N29" s="44"/>
      <c r="O29" s="88"/>
      <c r="P29" s="38">
        <v>2.5</v>
      </c>
      <c r="Q29" s="39">
        <f t="shared" si="0"/>
        <v>4.5</v>
      </c>
      <c r="R29" s="40" t="str">
        <f t="shared" si="1"/>
        <v>D</v>
      </c>
      <c r="S29" s="41" t="str">
        <f t="shared" si="2"/>
        <v>Trung bình yếu</v>
      </c>
      <c r="T29" s="42" t="str">
        <f t="shared" si="3"/>
        <v/>
      </c>
      <c r="U29" s="43" t="s">
        <v>234</v>
      </c>
      <c r="V29" s="3"/>
      <c r="W29" s="30"/>
      <c r="X29" s="81" t="str">
        <f t="shared" si="4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 x14ac:dyDescent="0.25">
      <c r="B30" s="31">
        <v>21</v>
      </c>
      <c r="C30" s="32" t="s">
        <v>128</v>
      </c>
      <c r="D30" s="33" t="s">
        <v>129</v>
      </c>
      <c r="E30" s="34" t="s">
        <v>130</v>
      </c>
      <c r="F30" s="35" t="s">
        <v>131</v>
      </c>
      <c r="G30" s="32" t="s">
        <v>56</v>
      </c>
      <c r="H30" s="36">
        <v>10</v>
      </c>
      <c r="I30" s="36">
        <v>7</v>
      </c>
      <c r="J30" s="36" t="s">
        <v>29</v>
      </c>
      <c r="K30" s="36">
        <v>7</v>
      </c>
      <c r="L30" s="44"/>
      <c r="M30" s="44"/>
      <c r="N30" s="44"/>
      <c r="O30" s="88"/>
      <c r="P30" s="38">
        <v>7</v>
      </c>
      <c r="Q30" s="39">
        <f t="shared" si="0"/>
        <v>7.3</v>
      </c>
      <c r="R30" s="40" t="str">
        <f t="shared" si="1"/>
        <v>B</v>
      </c>
      <c r="S30" s="41" t="str">
        <f t="shared" si="2"/>
        <v>Khá</v>
      </c>
      <c r="T30" s="42" t="str">
        <f t="shared" si="3"/>
        <v/>
      </c>
      <c r="U30" s="43" t="s">
        <v>234</v>
      </c>
      <c r="V30" s="3"/>
      <c r="W30" s="30"/>
      <c r="X30" s="81" t="str">
        <f t="shared" si="4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 x14ac:dyDescent="0.25">
      <c r="B31" s="31">
        <v>22</v>
      </c>
      <c r="C31" s="32" t="s">
        <v>132</v>
      </c>
      <c r="D31" s="33" t="s">
        <v>133</v>
      </c>
      <c r="E31" s="34" t="s">
        <v>134</v>
      </c>
      <c r="F31" s="35" t="s">
        <v>135</v>
      </c>
      <c r="G31" s="32" t="s">
        <v>56</v>
      </c>
      <c r="H31" s="36">
        <v>0</v>
      </c>
      <c r="I31" s="36">
        <v>0</v>
      </c>
      <c r="J31" s="36" t="s">
        <v>29</v>
      </c>
      <c r="K31" s="36">
        <v>0</v>
      </c>
      <c r="L31" s="44"/>
      <c r="M31" s="44"/>
      <c r="N31" s="44"/>
      <c r="O31" s="88"/>
      <c r="P31" s="38">
        <v>0</v>
      </c>
      <c r="Q31" s="39">
        <f t="shared" si="0"/>
        <v>0</v>
      </c>
      <c r="R31" s="40" t="str">
        <f t="shared" si="1"/>
        <v>F</v>
      </c>
      <c r="S31" s="41" t="str">
        <f t="shared" si="2"/>
        <v>Kém</v>
      </c>
      <c r="T31" s="42" t="str">
        <f t="shared" si="3"/>
        <v>Không đủ ĐKDT</v>
      </c>
      <c r="U31" s="43" t="s">
        <v>234</v>
      </c>
      <c r="V31" s="3"/>
      <c r="W31" s="30"/>
      <c r="X31" s="81" t="str">
        <f t="shared" si="4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 x14ac:dyDescent="0.25">
      <c r="B32" s="31">
        <v>23</v>
      </c>
      <c r="C32" s="32" t="s">
        <v>136</v>
      </c>
      <c r="D32" s="33" t="s">
        <v>71</v>
      </c>
      <c r="E32" s="34" t="s">
        <v>137</v>
      </c>
      <c r="F32" s="35" t="s">
        <v>138</v>
      </c>
      <c r="G32" s="32" t="s">
        <v>56</v>
      </c>
      <c r="H32" s="36">
        <v>7</v>
      </c>
      <c r="I32" s="36">
        <v>5</v>
      </c>
      <c r="J32" s="36" t="s">
        <v>29</v>
      </c>
      <c r="K32" s="36">
        <v>7</v>
      </c>
      <c r="L32" s="44"/>
      <c r="M32" s="44"/>
      <c r="N32" s="44"/>
      <c r="O32" s="88"/>
      <c r="P32" s="38">
        <v>1.5</v>
      </c>
      <c r="Q32" s="39">
        <f t="shared" si="0"/>
        <v>3.5</v>
      </c>
      <c r="R32" s="40" t="str">
        <f t="shared" si="1"/>
        <v>F</v>
      </c>
      <c r="S32" s="41" t="str">
        <f t="shared" si="2"/>
        <v>Kém</v>
      </c>
      <c r="T32" s="42" t="str">
        <f t="shared" si="3"/>
        <v/>
      </c>
      <c r="U32" s="43" t="s">
        <v>234</v>
      </c>
      <c r="V32" s="3"/>
      <c r="W32" s="30"/>
      <c r="X32" s="81" t="str">
        <f t="shared" si="4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 x14ac:dyDescent="0.25">
      <c r="B33" s="31">
        <v>24</v>
      </c>
      <c r="C33" s="32" t="s">
        <v>139</v>
      </c>
      <c r="D33" s="33" t="s">
        <v>140</v>
      </c>
      <c r="E33" s="34" t="s">
        <v>141</v>
      </c>
      <c r="F33" s="35" t="s">
        <v>142</v>
      </c>
      <c r="G33" s="32" t="s">
        <v>56</v>
      </c>
      <c r="H33" s="36">
        <v>10</v>
      </c>
      <c r="I33" s="36">
        <v>7</v>
      </c>
      <c r="J33" s="36" t="s">
        <v>29</v>
      </c>
      <c r="K33" s="36">
        <v>8</v>
      </c>
      <c r="L33" s="44"/>
      <c r="M33" s="44"/>
      <c r="N33" s="44"/>
      <c r="O33" s="88"/>
      <c r="P33" s="38">
        <v>4</v>
      </c>
      <c r="Q33" s="39">
        <f t="shared" si="0"/>
        <v>5.7</v>
      </c>
      <c r="R33" s="40" t="str">
        <f t="shared" si="1"/>
        <v>C</v>
      </c>
      <c r="S33" s="41" t="str">
        <f t="shared" si="2"/>
        <v>Trung bình</v>
      </c>
      <c r="T33" s="42" t="str">
        <f t="shared" si="3"/>
        <v/>
      </c>
      <c r="U33" s="43" t="s">
        <v>234</v>
      </c>
      <c r="V33" s="3"/>
      <c r="W33" s="30"/>
      <c r="X33" s="81" t="str">
        <f t="shared" si="4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 x14ac:dyDescent="0.25">
      <c r="B34" s="31">
        <v>25</v>
      </c>
      <c r="C34" s="32" t="s">
        <v>143</v>
      </c>
      <c r="D34" s="33" t="s">
        <v>144</v>
      </c>
      <c r="E34" s="34" t="s">
        <v>145</v>
      </c>
      <c r="F34" s="35" t="s">
        <v>146</v>
      </c>
      <c r="G34" s="32" t="s">
        <v>56</v>
      </c>
      <c r="H34" s="36">
        <v>7</v>
      </c>
      <c r="I34" s="36">
        <v>5</v>
      </c>
      <c r="J34" s="36" t="s">
        <v>29</v>
      </c>
      <c r="K34" s="36">
        <v>7</v>
      </c>
      <c r="L34" s="44"/>
      <c r="M34" s="44"/>
      <c r="N34" s="44"/>
      <c r="O34" s="88"/>
      <c r="P34" s="38">
        <v>3</v>
      </c>
      <c r="Q34" s="39">
        <f t="shared" si="0"/>
        <v>4.4000000000000004</v>
      </c>
      <c r="R34" s="40" t="str">
        <f t="shared" si="1"/>
        <v>D</v>
      </c>
      <c r="S34" s="41" t="str">
        <f t="shared" si="2"/>
        <v>Trung bình yếu</v>
      </c>
      <c r="T34" s="42" t="str">
        <f t="shared" si="3"/>
        <v/>
      </c>
      <c r="U34" s="43" t="s">
        <v>234</v>
      </c>
      <c r="V34" s="3"/>
      <c r="W34" s="30"/>
      <c r="X34" s="81" t="str">
        <f t="shared" si="4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 x14ac:dyDescent="0.25">
      <c r="B35" s="31">
        <v>26</v>
      </c>
      <c r="C35" s="32" t="s">
        <v>147</v>
      </c>
      <c r="D35" s="33" t="s">
        <v>87</v>
      </c>
      <c r="E35" s="34" t="s">
        <v>145</v>
      </c>
      <c r="F35" s="35" t="s">
        <v>148</v>
      </c>
      <c r="G35" s="32" t="s">
        <v>56</v>
      </c>
      <c r="H35" s="36">
        <v>8</v>
      </c>
      <c r="I35" s="36">
        <v>7</v>
      </c>
      <c r="J35" s="36" t="s">
        <v>29</v>
      </c>
      <c r="K35" s="36">
        <v>7</v>
      </c>
      <c r="L35" s="44"/>
      <c r="M35" s="44"/>
      <c r="N35" s="44"/>
      <c r="O35" s="88"/>
      <c r="P35" s="38">
        <v>5</v>
      </c>
      <c r="Q35" s="39">
        <f t="shared" si="0"/>
        <v>5.9</v>
      </c>
      <c r="R35" s="40" t="str">
        <f t="shared" si="1"/>
        <v>C</v>
      </c>
      <c r="S35" s="41" t="str">
        <f t="shared" si="2"/>
        <v>Trung bình</v>
      </c>
      <c r="T35" s="42" t="str">
        <f t="shared" si="3"/>
        <v/>
      </c>
      <c r="U35" s="43" t="s">
        <v>234</v>
      </c>
      <c r="V35" s="3"/>
      <c r="W35" s="30"/>
      <c r="X35" s="81" t="str">
        <f t="shared" si="4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 x14ac:dyDescent="0.25">
      <c r="B36" s="31">
        <v>27</v>
      </c>
      <c r="C36" s="32" t="s">
        <v>149</v>
      </c>
      <c r="D36" s="33" t="s">
        <v>150</v>
      </c>
      <c r="E36" s="34" t="s">
        <v>151</v>
      </c>
      <c r="F36" s="35" t="s">
        <v>152</v>
      </c>
      <c r="G36" s="32" t="s">
        <v>56</v>
      </c>
      <c r="H36" s="36">
        <v>8</v>
      </c>
      <c r="I36" s="36">
        <v>7</v>
      </c>
      <c r="J36" s="36" t="s">
        <v>29</v>
      </c>
      <c r="K36" s="36">
        <v>8</v>
      </c>
      <c r="L36" s="44"/>
      <c r="M36" s="44"/>
      <c r="N36" s="44"/>
      <c r="O36" s="88"/>
      <c r="P36" s="38">
        <v>3.5</v>
      </c>
      <c r="Q36" s="39">
        <f t="shared" si="0"/>
        <v>5.2</v>
      </c>
      <c r="R36" s="40" t="str">
        <f t="shared" si="1"/>
        <v>D+</v>
      </c>
      <c r="S36" s="41" t="str">
        <f t="shared" si="2"/>
        <v>Trung bình yếu</v>
      </c>
      <c r="T36" s="42" t="str">
        <f t="shared" si="3"/>
        <v/>
      </c>
      <c r="U36" s="43" t="s">
        <v>234</v>
      </c>
      <c r="V36" s="3"/>
      <c r="W36" s="30"/>
      <c r="X36" s="81" t="str">
        <f t="shared" si="4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 x14ac:dyDescent="0.25">
      <c r="B37" s="31">
        <v>28</v>
      </c>
      <c r="C37" s="32" t="s">
        <v>153</v>
      </c>
      <c r="D37" s="33" t="s">
        <v>154</v>
      </c>
      <c r="E37" s="34" t="s">
        <v>155</v>
      </c>
      <c r="F37" s="35" t="s">
        <v>156</v>
      </c>
      <c r="G37" s="32" t="s">
        <v>157</v>
      </c>
      <c r="H37" s="36">
        <v>0</v>
      </c>
      <c r="I37" s="36">
        <v>0</v>
      </c>
      <c r="J37" s="36" t="s">
        <v>29</v>
      </c>
      <c r="K37" s="36">
        <v>0</v>
      </c>
      <c r="L37" s="44"/>
      <c r="M37" s="44"/>
      <c r="N37" s="44"/>
      <c r="O37" s="88"/>
      <c r="P37" s="38">
        <v>0</v>
      </c>
      <c r="Q37" s="39">
        <f t="shared" si="0"/>
        <v>0</v>
      </c>
      <c r="R37" s="40" t="str">
        <f t="shared" si="1"/>
        <v>F</v>
      </c>
      <c r="S37" s="41" t="str">
        <f t="shared" si="2"/>
        <v>Kém</v>
      </c>
      <c r="T37" s="42" t="str">
        <f t="shared" si="3"/>
        <v>Không đủ ĐKDT</v>
      </c>
      <c r="U37" s="43" t="s">
        <v>234</v>
      </c>
      <c r="V37" s="3"/>
      <c r="W37" s="30"/>
      <c r="X37" s="81" t="str">
        <f t="shared" si="4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 x14ac:dyDescent="0.25">
      <c r="B38" s="31">
        <v>29</v>
      </c>
      <c r="C38" s="32" t="s">
        <v>158</v>
      </c>
      <c r="D38" s="33" t="s">
        <v>159</v>
      </c>
      <c r="E38" s="34" t="s">
        <v>160</v>
      </c>
      <c r="F38" s="35" t="s">
        <v>161</v>
      </c>
      <c r="G38" s="32" t="s">
        <v>56</v>
      </c>
      <c r="H38" s="36">
        <v>8</v>
      </c>
      <c r="I38" s="36">
        <v>7</v>
      </c>
      <c r="J38" s="36" t="s">
        <v>29</v>
      </c>
      <c r="K38" s="36">
        <v>8</v>
      </c>
      <c r="L38" s="44"/>
      <c r="M38" s="44"/>
      <c r="N38" s="44"/>
      <c r="O38" s="88"/>
      <c r="P38" s="38">
        <v>5</v>
      </c>
      <c r="Q38" s="39">
        <f t="shared" si="0"/>
        <v>6.1</v>
      </c>
      <c r="R38" s="40" t="str">
        <f t="shared" si="1"/>
        <v>C</v>
      </c>
      <c r="S38" s="41" t="str">
        <f t="shared" si="2"/>
        <v>Trung bình</v>
      </c>
      <c r="T38" s="42" t="str">
        <f t="shared" si="3"/>
        <v/>
      </c>
      <c r="U38" s="43" t="s">
        <v>234</v>
      </c>
      <c r="V38" s="3"/>
      <c r="W38" s="30"/>
      <c r="X38" s="81" t="str">
        <f t="shared" si="4"/>
        <v>Đạt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 x14ac:dyDescent="0.25">
      <c r="B39" s="31">
        <v>30</v>
      </c>
      <c r="C39" s="32" t="s">
        <v>162</v>
      </c>
      <c r="D39" s="33" t="s">
        <v>163</v>
      </c>
      <c r="E39" s="34" t="s">
        <v>160</v>
      </c>
      <c r="F39" s="35" t="s">
        <v>164</v>
      </c>
      <c r="G39" s="32" t="s">
        <v>56</v>
      </c>
      <c r="H39" s="36">
        <v>8</v>
      </c>
      <c r="I39" s="36">
        <v>6</v>
      </c>
      <c r="J39" s="36" t="s">
        <v>29</v>
      </c>
      <c r="K39" s="36">
        <v>7</v>
      </c>
      <c r="L39" s="44"/>
      <c r="M39" s="44"/>
      <c r="N39" s="44"/>
      <c r="O39" s="88"/>
      <c r="P39" s="38">
        <v>8.5</v>
      </c>
      <c r="Q39" s="39">
        <f t="shared" si="0"/>
        <v>7.9</v>
      </c>
      <c r="R39" s="40" t="str">
        <f t="shared" si="1"/>
        <v>B</v>
      </c>
      <c r="S39" s="41" t="str">
        <f t="shared" si="2"/>
        <v>Khá</v>
      </c>
      <c r="T39" s="42" t="str">
        <f t="shared" si="3"/>
        <v/>
      </c>
      <c r="U39" s="43" t="s">
        <v>234</v>
      </c>
      <c r="V39" s="3"/>
      <c r="W39" s="30"/>
      <c r="X39" s="81" t="str">
        <f t="shared" si="4"/>
        <v>Đạt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 x14ac:dyDescent="0.25">
      <c r="B40" s="31">
        <v>31</v>
      </c>
      <c r="C40" s="32" t="s">
        <v>165</v>
      </c>
      <c r="D40" s="33" t="s">
        <v>166</v>
      </c>
      <c r="E40" s="34" t="s">
        <v>160</v>
      </c>
      <c r="F40" s="35" t="s">
        <v>167</v>
      </c>
      <c r="G40" s="32" t="s">
        <v>56</v>
      </c>
      <c r="H40" s="36">
        <v>8</v>
      </c>
      <c r="I40" s="36">
        <v>7</v>
      </c>
      <c r="J40" s="36" t="s">
        <v>29</v>
      </c>
      <c r="K40" s="36">
        <v>8</v>
      </c>
      <c r="L40" s="44"/>
      <c r="M40" s="44"/>
      <c r="N40" s="44"/>
      <c r="O40" s="88"/>
      <c r="P40" s="38">
        <v>6.5</v>
      </c>
      <c r="Q40" s="39">
        <f t="shared" si="0"/>
        <v>7</v>
      </c>
      <c r="R40" s="40" t="str">
        <f t="shared" si="1"/>
        <v>B</v>
      </c>
      <c r="S40" s="41" t="str">
        <f t="shared" si="2"/>
        <v>Khá</v>
      </c>
      <c r="T40" s="42" t="str">
        <f t="shared" si="3"/>
        <v/>
      </c>
      <c r="U40" s="43" t="s">
        <v>234</v>
      </c>
      <c r="V40" s="3"/>
      <c r="W40" s="30"/>
      <c r="X40" s="81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 x14ac:dyDescent="0.25">
      <c r="B41" s="31">
        <v>32</v>
      </c>
      <c r="C41" s="32" t="s">
        <v>168</v>
      </c>
      <c r="D41" s="33" t="s">
        <v>169</v>
      </c>
      <c r="E41" s="34" t="s">
        <v>170</v>
      </c>
      <c r="F41" s="35" t="s">
        <v>171</v>
      </c>
      <c r="G41" s="32" t="s">
        <v>56</v>
      </c>
      <c r="H41" s="36">
        <v>10</v>
      </c>
      <c r="I41" s="36">
        <v>8</v>
      </c>
      <c r="J41" s="36" t="s">
        <v>29</v>
      </c>
      <c r="K41" s="36">
        <v>8</v>
      </c>
      <c r="L41" s="44"/>
      <c r="M41" s="44"/>
      <c r="N41" s="44"/>
      <c r="O41" s="88"/>
      <c r="P41" s="38">
        <v>7.5</v>
      </c>
      <c r="Q41" s="39">
        <f t="shared" si="0"/>
        <v>7.9</v>
      </c>
      <c r="R41" s="40" t="str">
        <f t="shared" si="1"/>
        <v>B</v>
      </c>
      <c r="S41" s="41" t="str">
        <f t="shared" si="2"/>
        <v>Khá</v>
      </c>
      <c r="T41" s="42" t="str">
        <f t="shared" si="3"/>
        <v/>
      </c>
      <c r="U41" s="43" t="s">
        <v>234</v>
      </c>
      <c r="V41" s="3"/>
      <c r="W41" s="30"/>
      <c r="X41" s="81" t="str">
        <f t="shared" si="4"/>
        <v>Đạt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 x14ac:dyDescent="0.25">
      <c r="B42" s="31">
        <v>33</v>
      </c>
      <c r="C42" s="32" t="s">
        <v>172</v>
      </c>
      <c r="D42" s="33" t="s">
        <v>71</v>
      </c>
      <c r="E42" s="34" t="s">
        <v>173</v>
      </c>
      <c r="F42" s="35" t="s">
        <v>174</v>
      </c>
      <c r="G42" s="32" t="s">
        <v>56</v>
      </c>
      <c r="H42" s="36">
        <v>7</v>
      </c>
      <c r="I42" s="36">
        <v>7</v>
      </c>
      <c r="J42" s="36" t="s">
        <v>29</v>
      </c>
      <c r="K42" s="36">
        <v>7</v>
      </c>
      <c r="L42" s="44"/>
      <c r="M42" s="44"/>
      <c r="N42" s="44"/>
      <c r="O42" s="88"/>
      <c r="P42" s="38">
        <v>3.5</v>
      </c>
      <c r="Q42" s="39">
        <f t="shared" ref="Q42:Q73" si="5">ROUND(SUMPRODUCT(H42:P42,$H$9:$P$9)/100,1)</f>
        <v>4.9000000000000004</v>
      </c>
      <c r="R42" s="40" t="str">
        <f t="shared" ref="R42:R5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41" t="str">
        <f t="shared" ref="S42:S58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42" t="str">
        <f t="shared" ref="T42:T58" si="8">+IF(OR($H42=0,$I42=0,$J42=0,$K42=0),"Không đủ ĐKDT","")</f>
        <v/>
      </c>
      <c r="U42" s="43" t="s">
        <v>234</v>
      </c>
      <c r="V42" s="3"/>
      <c r="W42" s="30"/>
      <c r="X42" s="81" t="str">
        <f t="shared" si="4"/>
        <v>Đạt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 x14ac:dyDescent="0.25">
      <c r="B43" s="31">
        <v>34</v>
      </c>
      <c r="C43" s="32" t="s">
        <v>175</v>
      </c>
      <c r="D43" s="33" t="s">
        <v>176</v>
      </c>
      <c r="E43" s="34" t="s">
        <v>177</v>
      </c>
      <c r="F43" s="35" t="s">
        <v>178</v>
      </c>
      <c r="G43" s="32" t="s">
        <v>56</v>
      </c>
      <c r="H43" s="36">
        <v>8</v>
      </c>
      <c r="I43" s="36">
        <v>7</v>
      </c>
      <c r="J43" s="36" t="s">
        <v>29</v>
      </c>
      <c r="K43" s="36">
        <v>8</v>
      </c>
      <c r="L43" s="44"/>
      <c r="M43" s="44"/>
      <c r="N43" s="44"/>
      <c r="O43" s="88"/>
      <c r="P43" s="38">
        <v>3.5</v>
      </c>
      <c r="Q43" s="39">
        <f t="shared" si="5"/>
        <v>5.2</v>
      </c>
      <c r="R43" s="40" t="str">
        <f t="shared" si="6"/>
        <v>D+</v>
      </c>
      <c r="S43" s="41" t="str">
        <f t="shared" si="7"/>
        <v>Trung bình yếu</v>
      </c>
      <c r="T43" s="42" t="str">
        <f t="shared" si="8"/>
        <v/>
      </c>
      <c r="U43" s="43" t="s">
        <v>234</v>
      </c>
      <c r="V43" s="3"/>
      <c r="W43" s="30"/>
      <c r="X43" s="81" t="str">
        <f t="shared" si="4"/>
        <v>Đạt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 x14ac:dyDescent="0.25">
      <c r="B44" s="31">
        <v>35</v>
      </c>
      <c r="C44" s="32" t="s">
        <v>179</v>
      </c>
      <c r="D44" s="33" t="s">
        <v>180</v>
      </c>
      <c r="E44" s="34" t="s">
        <v>177</v>
      </c>
      <c r="F44" s="35" t="s">
        <v>55</v>
      </c>
      <c r="G44" s="32" t="s">
        <v>56</v>
      </c>
      <c r="H44" s="36">
        <v>8</v>
      </c>
      <c r="I44" s="36">
        <v>6</v>
      </c>
      <c r="J44" s="36" t="s">
        <v>29</v>
      </c>
      <c r="K44" s="36">
        <v>8</v>
      </c>
      <c r="L44" s="44"/>
      <c r="M44" s="44"/>
      <c r="N44" s="44"/>
      <c r="O44" s="88"/>
      <c r="P44" s="38">
        <v>5.5</v>
      </c>
      <c r="Q44" s="39">
        <f t="shared" si="5"/>
        <v>6.3</v>
      </c>
      <c r="R44" s="40" t="str">
        <f t="shared" si="6"/>
        <v>C</v>
      </c>
      <c r="S44" s="41" t="str">
        <f t="shared" si="7"/>
        <v>Trung bình</v>
      </c>
      <c r="T44" s="42" t="str">
        <f t="shared" si="8"/>
        <v/>
      </c>
      <c r="U44" s="43" t="s">
        <v>234</v>
      </c>
      <c r="V44" s="3"/>
      <c r="W44" s="30"/>
      <c r="X44" s="81" t="str">
        <f t="shared" si="4"/>
        <v>Đạt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 x14ac:dyDescent="0.25">
      <c r="B45" s="31">
        <v>36</v>
      </c>
      <c r="C45" s="32" t="s">
        <v>181</v>
      </c>
      <c r="D45" s="33" t="s">
        <v>182</v>
      </c>
      <c r="E45" s="34" t="s">
        <v>183</v>
      </c>
      <c r="F45" s="35" t="s">
        <v>184</v>
      </c>
      <c r="G45" s="32" t="s">
        <v>56</v>
      </c>
      <c r="H45" s="36">
        <v>8</v>
      </c>
      <c r="I45" s="36">
        <v>7</v>
      </c>
      <c r="J45" s="36" t="s">
        <v>29</v>
      </c>
      <c r="K45" s="36">
        <v>8</v>
      </c>
      <c r="L45" s="44"/>
      <c r="M45" s="44"/>
      <c r="N45" s="44"/>
      <c r="O45" s="88"/>
      <c r="P45" s="38">
        <v>6</v>
      </c>
      <c r="Q45" s="39">
        <f t="shared" si="5"/>
        <v>6.7</v>
      </c>
      <c r="R45" s="40" t="str">
        <f t="shared" si="6"/>
        <v>C+</v>
      </c>
      <c r="S45" s="41" t="str">
        <f t="shared" si="7"/>
        <v>Trung bình</v>
      </c>
      <c r="T45" s="42" t="str">
        <f t="shared" si="8"/>
        <v/>
      </c>
      <c r="U45" s="43" t="s">
        <v>234</v>
      </c>
      <c r="V45" s="3"/>
      <c r="W45" s="30"/>
      <c r="X45" s="81" t="str">
        <f t="shared" si="4"/>
        <v>Đạt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 x14ac:dyDescent="0.25">
      <c r="B46" s="31">
        <v>37</v>
      </c>
      <c r="C46" s="32" t="s">
        <v>185</v>
      </c>
      <c r="D46" s="33" t="s">
        <v>67</v>
      </c>
      <c r="E46" s="34" t="s">
        <v>183</v>
      </c>
      <c r="F46" s="35" t="s">
        <v>186</v>
      </c>
      <c r="G46" s="32" t="s">
        <v>56</v>
      </c>
      <c r="H46" s="36">
        <v>8</v>
      </c>
      <c r="I46" s="36">
        <v>6</v>
      </c>
      <c r="J46" s="36" t="s">
        <v>29</v>
      </c>
      <c r="K46" s="36">
        <v>8</v>
      </c>
      <c r="L46" s="44"/>
      <c r="M46" s="44"/>
      <c r="N46" s="44"/>
      <c r="O46" s="88"/>
      <c r="P46" s="38">
        <v>6</v>
      </c>
      <c r="Q46" s="39">
        <f t="shared" si="5"/>
        <v>6.6</v>
      </c>
      <c r="R46" s="40" t="str">
        <f t="shared" si="6"/>
        <v>C+</v>
      </c>
      <c r="S46" s="41" t="str">
        <f t="shared" si="7"/>
        <v>Trung bình</v>
      </c>
      <c r="T46" s="42" t="str">
        <f t="shared" si="8"/>
        <v/>
      </c>
      <c r="U46" s="43" t="s">
        <v>234</v>
      </c>
      <c r="V46" s="3"/>
      <c r="W46" s="30"/>
      <c r="X46" s="81" t="str">
        <f t="shared" si="4"/>
        <v>Đạt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 x14ac:dyDescent="0.25">
      <c r="B47" s="31">
        <v>38</v>
      </c>
      <c r="C47" s="32" t="s">
        <v>187</v>
      </c>
      <c r="D47" s="33" t="s">
        <v>188</v>
      </c>
      <c r="E47" s="34" t="s">
        <v>189</v>
      </c>
      <c r="F47" s="35" t="s">
        <v>190</v>
      </c>
      <c r="G47" s="32" t="s">
        <v>56</v>
      </c>
      <c r="H47" s="36">
        <v>10</v>
      </c>
      <c r="I47" s="36">
        <v>8</v>
      </c>
      <c r="J47" s="36" t="s">
        <v>29</v>
      </c>
      <c r="K47" s="36">
        <v>8</v>
      </c>
      <c r="L47" s="44"/>
      <c r="M47" s="44"/>
      <c r="N47" s="44"/>
      <c r="O47" s="88"/>
      <c r="P47" s="38">
        <v>9</v>
      </c>
      <c r="Q47" s="39">
        <f t="shared" si="5"/>
        <v>8.8000000000000007</v>
      </c>
      <c r="R47" s="40" t="str">
        <f t="shared" si="6"/>
        <v>A</v>
      </c>
      <c r="S47" s="41" t="str">
        <f t="shared" si="7"/>
        <v>Giỏi</v>
      </c>
      <c r="T47" s="42" t="str">
        <f t="shared" si="8"/>
        <v/>
      </c>
      <c r="U47" s="43" t="s">
        <v>234</v>
      </c>
      <c r="V47" s="3"/>
      <c r="W47" s="30"/>
      <c r="X47" s="81" t="str">
        <f t="shared" si="4"/>
        <v>Đạt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 x14ac:dyDescent="0.25">
      <c r="B48" s="31">
        <v>39</v>
      </c>
      <c r="C48" s="32" t="s">
        <v>191</v>
      </c>
      <c r="D48" s="33" t="s">
        <v>71</v>
      </c>
      <c r="E48" s="34" t="s">
        <v>189</v>
      </c>
      <c r="F48" s="35" t="s">
        <v>192</v>
      </c>
      <c r="G48" s="32" t="s">
        <v>56</v>
      </c>
      <c r="H48" s="36">
        <v>0</v>
      </c>
      <c r="I48" s="36">
        <v>0</v>
      </c>
      <c r="J48" s="36" t="s">
        <v>29</v>
      </c>
      <c r="K48" s="36">
        <v>0</v>
      </c>
      <c r="L48" s="44"/>
      <c r="M48" s="44"/>
      <c r="N48" s="44"/>
      <c r="O48" s="88"/>
      <c r="P48" s="38">
        <v>0</v>
      </c>
      <c r="Q48" s="39">
        <f t="shared" si="5"/>
        <v>0</v>
      </c>
      <c r="R48" s="40" t="str">
        <f t="shared" si="6"/>
        <v>F</v>
      </c>
      <c r="S48" s="41" t="str">
        <f t="shared" si="7"/>
        <v>Kém</v>
      </c>
      <c r="T48" s="42" t="str">
        <f t="shared" si="8"/>
        <v>Không đủ ĐKDT</v>
      </c>
      <c r="U48" s="43" t="s">
        <v>234</v>
      </c>
      <c r="V48" s="3"/>
      <c r="W48" s="30"/>
      <c r="X48" s="81" t="str">
        <f t="shared" si="4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 x14ac:dyDescent="0.25">
      <c r="B49" s="31">
        <v>40</v>
      </c>
      <c r="C49" s="32" t="s">
        <v>193</v>
      </c>
      <c r="D49" s="33" t="s">
        <v>71</v>
      </c>
      <c r="E49" s="34" t="s">
        <v>194</v>
      </c>
      <c r="F49" s="35" t="s">
        <v>195</v>
      </c>
      <c r="G49" s="32" t="s">
        <v>56</v>
      </c>
      <c r="H49" s="36">
        <v>8</v>
      </c>
      <c r="I49" s="36">
        <v>7</v>
      </c>
      <c r="J49" s="36" t="s">
        <v>29</v>
      </c>
      <c r="K49" s="36">
        <v>7</v>
      </c>
      <c r="L49" s="44"/>
      <c r="M49" s="44"/>
      <c r="N49" s="44"/>
      <c r="O49" s="88"/>
      <c r="P49" s="38">
        <v>4</v>
      </c>
      <c r="Q49" s="39">
        <f t="shared" si="5"/>
        <v>5.3</v>
      </c>
      <c r="R49" s="40" t="str">
        <f t="shared" si="6"/>
        <v>D+</v>
      </c>
      <c r="S49" s="41" t="str">
        <f t="shared" si="7"/>
        <v>Trung bình yếu</v>
      </c>
      <c r="T49" s="42" t="str">
        <f t="shared" si="8"/>
        <v/>
      </c>
      <c r="U49" s="43" t="s">
        <v>234</v>
      </c>
      <c r="V49" s="3"/>
      <c r="W49" s="30"/>
      <c r="X49" s="81" t="str">
        <f t="shared" si="4"/>
        <v>Đạt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 x14ac:dyDescent="0.25">
      <c r="B50" s="31">
        <v>41</v>
      </c>
      <c r="C50" s="32" t="s">
        <v>196</v>
      </c>
      <c r="D50" s="33" t="s">
        <v>197</v>
      </c>
      <c r="E50" s="34" t="s">
        <v>198</v>
      </c>
      <c r="F50" s="35" t="s">
        <v>199</v>
      </c>
      <c r="G50" s="32" t="s">
        <v>56</v>
      </c>
      <c r="H50" s="36">
        <v>0</v>
      </c>
      <c r="I50" s="36">
        <v>0</v>
      </c>
      <c r="J50" s="36" t="s">
        <v>29</v>
      </c>
      <c r="K50" s="36">
        <v>0</v>
      </c>
      <c r="L50" s="44"/>
      <c r="M50" s="44"/>
      <c r="N50" s="44"/>
      <c r="O50" s="88"/>
      <c r="P50" s="38">
        <v>0</v>
      </c>
      <c r="Q50" s="39">
        <f t="shared" si="5"/>
        <v>0</v>
      </c>
      <c r="R50" s="40" t="str">
        <f t="shared" si="6"/>
        <v>F</v>
      </c>
      <c r="S50" s="41" t="str">
        <f t="shared" si="7"/>
        <v>Kém</v>
      </c>
      <c r="T50" s="42" t="str">
        <f t="shared" si="8"/>
        <v>Không đủ ĐKDT</v>
      </c>
      <c r="U50" s="43" t="s">
        <v>234</v>
      </c>
      <c r="V50" s="3"/>
      <c r="W50" s="30"/>
      <c r="X50" s="81" t="str">
        <f t="shared" si="4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 x14ac:dyDescent="0.25">
      <c r="B51" s="31">
        <v>42</v>
      </c>
      <c r="C51" s="32" t="s">
        <v>200</v>
      </c>
      <c r="D51" s="33" t="s">
        <v>150</v>
      </c>
      <c r="E51" s="34" t="s">
        <v>198</v>
      </c>
      <c r="F51" s="35" t="s">
        <v>201</v>
      </c>
      <c r="G51" s="32" t="s">
        <v>56</v>
      </c>
      <c r="H51" s="36">
        <v>0</v>
      </c>
      <c r="I51" s="36">
        <v>0</v>
      </c>
      <c r="J51" s="36"/>
      <c r="K51" s="36">
        <v>0</v>
      </c>
      <c r="L51" s="44"/>
      <c r="M51" s="44"/>
      <c r="N51" s="44"/>
      <c r="O51" s="88"/>
      <c r="P51" s="38">
        <v>0</v>
      </c>
      <c r="Q51" s="39">
        <f t="shared" si="5"/>
        <v>0</v>
      </c>
      <c r="R51" s="40" t="str">
        <f t="shared" si="6"/>
        <v>F</v>
      </c>
      <c r="S51" s="41" t="str">
        <f t="shared" si="7"/>
        <v>Kém</v>
      </c>
      <c r="T51" s="42" t="str">
        <f t="shared" si="8"/>
        <v>Không đủ ĐKDT</v>
      </c>
      <c r="U51" s="43" t="s">
        <v>233</v>
      </c>
      <c r="V51" s="3"/>
      <c r="W51" s="30"/>
      <c r="X51" s="81" t="str">
        <f t="shared" si="4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 x14ac:dyDescent="0.25">
      <c r="B52" s="31">
        <v>43</v>
      </c>
      <c r="C52" s="32" t="s">
        <v>202</v>
      </c>
      <c r="D52" s="33" t="s">
        <v>203</v>
      </c>
      <c r="E52" s="34" t="s">
        <v>204</v>
      </c>
      <c r="F52" s="35" t="s">
        <v>205</v>
      </c>
      <c r="G52" s="32" t="s">
        <v>56</v>
      </c>
      <c r="H52" s="36">
        <v>8</v>
      </c>
      <c r="I52" s="36">
        <v>7</v>
      </c>
      <c r="J52" s="36" t="s">
        <v>29</v>
      </c>
      <c r="K52" s="36">
        <v>8</v>
      </c>
      <c r="L52" s="44"/>
      <c r="M52" s="44"/>
      <c r="N52" s="44"/>
      <c r="O52" s="88"/>
      <c r="P52" s="38">
        <v>4.5</v>
      </c>
      <c r="Q52" s="39">
        <f t="shared" si="5"/>
        <v>5.8</v>
      </c>
      <c r="R52" s="40" t="str">
        <f t="shared" si="6"/>
        <v>C</v>
      </c>
      <c r="S52" s="41" t="str">
        <f t="shared" si="7"/>
        <v>Trung bình</v>
      </c>
      <c r="T52" s="42" t="str">
        <f t="shared" si="8"/>
        <v/>
      </c>
      <c r="U52" s="43" t="s">
        <v>233</v>
      </c>
      <c r="V52" s="3"/>
      <c r="W52" s="30"/>
      <c r="X52" s="81" t="str">
        <f t="shared" si="4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 x14ac:dyDescent="0.25">
      <c r="B53" s="31">
        <v>44</v>
      </c>
      <c r="C53" s="32" t="s">
        <v>206</v>
      </c>
      <c r="D53" s="33" t="s">
        <v>207</v>
      </c>
      <c r="E53" s="34" t="s">
        <v>208</v>
      </c>
      <c r="F53" s="35" t="s">
        <v>138</v>
      </c>
      <c r="G53" s="32" t="s">
        <v>56</v>
      </c>
      <c r="H53" s="36">
        <v>8</v>
      </c>
      <c r="I53" s="36">
        <v>8</v>
      </c>
      <c r="J53" s="36" t="s">
        <v>29</v>
      </c>
      <c r="K53" s="36">
        <v>8</v>
      </c>
      <c r="L53" s="44"/>
      <c r="M53" s="44"/>
      <c r="N53" s="44"/>
      <c r="O53" s="88"/>
      <c r="P53" s="38">
        <v>5</v>
      </c>
      <c r="Q53" s="39">
        <f t="shared" si="5"/>
        <v>6.2</v>
      </c>
      <c r="R53" s="40" t="str">
        <f t="shared" si="6"/>
        <v>C</v>
      </c>
      <c r="S53" s="41" t="str">
        <f t="shared" si="7"/>
        <v>Trung bình</v>
      </c>
      <c r="T53" s="42" t="str">
        <f t="shared" si="8"/>
        <v/>
      </c>
      <c r="U53" s="43" t="s">
        <v>233</v>
      </c>
      <c r="V53" s="3"/>
      <c r="W53" s="30"/>
      <c r="X53" s="81" t="str">
        <f t="shared" si="4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 x14ac:dyDescent="0.25">
      <c r="B54" s="31">
        <v>45</v>
      </c>
      <c r="C54" s="32" t="s">
        <v>209</v>
      </c>
      <c r="D54" s="33" t="s">
        <v>210</v>
      </c>
      <c r="E54" s="34" t="s">
        <v>211</v>
      </c>
      <c r="F54" s="35" t="s">
        <v>212</v>
      </c>
      <c r="G54" s="32" t="s">
        <v>56</v>
      </c>
      <c r="H54" s="36">
        <v>8</v>
      </c>
      <c r="I54" s="36">
        <v>7</v>
      </c>
      <c r="J54" s="36" t="s">
        <v>29</v>
      </c>
      <c r="K54" s="36">
        <v>8</v>
      </c>
      <c r="L54" s="44"/>
      <c r="M54" s="44"/>
      <c r="N54" s="44"/>
      <c r="O54" s="88"/>
      <c r="P54" s="38">
        <v>2</v>
      </c>
      <c r="Q54" s="39">
        <f t="shared" si="5"/>
        <v>4.3</v>
      </c>
      <c r="R54" s="40" t="str">
        <f t="shared" si="6"/>
        <v>D</v>
      </c>
      <c r="S54" s="41" t="str">
        <f t="shared" si="7"/>
        <v>Trung bình yếu</v>
      </c>
      <c r="T54" s="42" t="str">
        <f t="shared" si="8"/>
        <v/>
      </c>
      <c r="U54" s="43" t="s">
        <v>233</v>
      </c>
      <c r="V54" s="3"/>
      <c r="W54" s="30"/>
      <c r="X54" s="81" t="str">
        <f t="shared" si="4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 x14ac:dyDescent="0.25">
      <c r="B55" s="31">
        <v>46</v>
      </c>
      <c r="C55" s="32" t="s">
        <v>213</v>
      </c>
      <c r="D55" s="33" t="s">
        <v>214</v>
      </c>
      <c r="E55" s="34" t="s">
        <v>211</v>
      </c>
      <c r="F55" s="35" t="s">
        <v>215</v>
      </c>
      <c r="G55" s="32" t="s">
        <v>56</v>
      </c>
      <c r="H55" s="36">
        <v>8</v>
      </c>
      <c r="I55" s="36">
        <v>7</v>
      </c>
      <c r="J55" s="36" t="s">
        <v>29</v>
      </c>
      <c r="K55" s="36">
        <v>8</v>
      </c>
      <c r="L55" s="44"/>
      <c r="M55" s="44"/>
      <c r="N55" s="44"/>
      <c r="O55" s="88"/>
      <c r="P55" s="38">
        <v>4.5</v>
      </c>
      <c r="Q55" s="39">
        <f t="shared" si="5"/>
        <v>5.8</v>
      </c>
      <c r="R55" s="40" t="str">
        <f t="shared" si="6"/>
        <v>C</v>
      </c>
      <c r="S55" s="41" t="str">
        <f t="shared" si="7"/>
        <v>Trung bình</v>
      </c>
      <c r="T55" s="42" t="str">
        <f t="shared" si="8"/>
        <v/>
      </c>
      <c r="U55" s="43" t="s">
        <v>233</v>
      </c>
      <c r="V55" s="3"/>
      <c r="W55" s="30"/>
      <c r="X55" s="81" t="str">
        <f t="shared" si="4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 x14ac:dyDescent="0.25">
      <c r="B56" s="31">
        <v>47</v>
      </c>
      <c r="C56" s="32" t="s">
        <v>216</v>
      </c>
      <c r="D56" s="33" t="s">
        <v>217</v>
      </c>
      <c r="E56" s="34" t="s">
        <v>218</v>
      </c>
      <c r="F56" s="35" t="s">
        <v>219</v>
      </c>
      <c r="G56" s="32" t="s">
        <v>56</v>
      </c>
      <c r="H56" s="36">
        <v>8</v>
      </c>
      <c r="I56" s="36">
        <v>7</v>
      </c>
      <c r="J56" s="36" t="s">
        <v>29</v>
      </c>
      <c r="K56" s="36">
        <v>7</v>
      </c>
      <c r="L56" s="44"/>
      <c r="M56" s="44"/>
      <c r="N56" s="44"/>
      <c r="O56" s="88"/>
      <c r="P56" s="38">
        <v>7</v>
      </c>
      <c r="Q56" s="39">
        <f t="shared" si="5"/>
        <v>7.1</v>
      </c>
      <c r="R56" s="40" t="str">
        <f t="shared" si="6"/>
        <v>B</v>
      </c>
      <c r="S56" s="41" t="str">
        <f t="shared" si="7"/>
        <v>Khá</v>
      </c>
      <c r="T56" s="42" t="str">
        <f t="shared" si="8"/>
        <v/>
      </c>
      <c r="U56" s="43" t="s">
        <v>234</v>
      </c>
      <c r="V56" s="3"/>
      <c r="W56" s="30"/>
      <c r="X56" s="81" t="str">
        <f t="shared" si="4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 x14ac:dyDescent="0.25">
      <c r="B57" s="31">
        <v>48</v>
      </c>
      <c r="C57" s="32" t="s">
        <v>220</v>
      </c>
      <c r="D57" s="33" t="s">
        <v>221</v>
      </c>
      <c r="E57" s="34" t="s">
        <v>222</v>
      </c>
      <c r="F57" s="35" t="s">
        <v>223</v>
      </c>
      <c r="G57" s="32" t="s">
        <v>56</v>
      </c>
      <c r="H57" s="36">
        <v>10</v>
      </c>
      <c r="I57" s="36">
        <v>7</v>
      </c>
      <c r="J57" s="36" t="s">
        <v>29</v>
      </c>
      <c r="K57" s="36">
        <v>7</v>
      </c>
      <c r="L57" s="44"/>
      <c r="M57" s="44"/>
      <c r="N57" s="44"/>
      <c r="O57" s="88"/>
      <c r="P57" s="38">
        <v>9</v>
      </c>
      <c r="Q57" s="39">
        <f t="shared" si="5"/>
        <v>8.5</v>
      </c>
      <c r="R57" s="40" t="str">
        <f t="shared" si="6"/>
        <v>A</v>
      </c>
      <c r="S57" s="41" t="str">
        <f t="shared" si="7"/>
        <v>Giỏi</v>
      </c>
      <c r="T57" s="42" t="str">
        <f t="shared" si="8"/>
        <v/>
      </c>
      <c r="U57" s="43" t="s">
        <v>234</v>
      </c>
      <c r="V57" s="3"/>
      <c r="W57" s="30"/>
      <c r="X57" s="81" t="str">
        <f t="shared" si="4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x14ac:dyDescent="0.25">
      <c r="B58" s="31">
        <v>49</v>
      </c>
      <c r="C58" s="32" t="s">
        <v>224</v>
      </c>
      <c r="D58" s="33" t="s">
        <v>225</v>
      </c>
      <c r="E58" s="34" t="s">
        <v>226</v>
      </c>
      <c r="F58" s="35" t="s">
        <v>227</v>
      </c>
      <c r="G58" s="32" t="s">
        <v>56</v>
      </c>
      <c r="H58" s="36">
        <v>10</v>
      </c>
      <c r="I58" s="36">
        <v>7</v>
      </c>
      <c r="J58" s="36" t="s">
        <v>29</v>
      </c>
      <c r="K58" s="36">
        <v>7</v>
      </c>
      <c r="L58" s="44"/>
      <c r="M58" s="44"/>
      <c r="N58" s="44"/>
      <c r="O58" s="88"/>
      <c r="P58" s="38">
        <v>6</v>
      </c>
      <c r="Q58" s="39">
        <f t="shared" si="5"/>
        <v>6.7</v>
      </c>
      <c r="R58" s="40" t="str">
        <f t="shared" si="6"/>
        <v>C+</v>
      </c>
      <c r="S58" s="41" t="str">
        <f t="shared" si="7"/>
        <v>Trung bình</v>
      </c>
      <c r="T58" s="42" t="str">
        <f t="shared" si="8"/>
        <v/>
      </c>
      <c r="U58" s="43" t="s">
        <v>234</v>
      </c>
      <c r="V58" s="3"/>
      <c r="W58" s="30"/>
      <c r="X58" s="81" t="str">
        <f t="shared" si="4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6.5" x14ac:dyDescent="0.25">
      <c r="A59" s="2"/>
      <c r="B59" s="45"/>
      <c r="C59" s="46"/>
      <c r="D59" s="46"/>
      <c r="E59" s="47"/>
      <c r="F59" s="47"/>
      <c r="G59" s="47"/>
      <c r="H59" s="48"/>
      <c r="I59" s="49"/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</row>
    <row r="60" spans="1:39" ht="16.5" x14ac:dyDescent="0.25">
      <c r="A60" s="2"/>
      <c r="B60" s="120" t="s">
        <v>30</v>
      </c>
      <c r="C60" s="120"/>
      <c r="D60" s="46"/>
      <c r="E60" s="47"/>
      <c r="F60" s="47"/>
      <c r="G60" s="47"/>
      <c r="H60" s="48"/>
      <c r="I60" s="49"/>
      <c r="J60" s="49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3"/>
    </row>
    <row r="61" spans="1:39" x14ac:dyDescent="0.25">
      <c r="A61" s="2"/>
      <c r="B61" s="51" t="s">
        <v>31</v>
      </c>
      <c r="C61" s="51"/>
      <c r="D61" s="52">
        <f>+$AA$8</f>
        <v>49</v>
      </c>
      <c r="E61" s="53" t="s">
        <v>32</v>
      </c>
      <c r="F61" s="112" t="s">
        <v>33</v>
      </c>
      <c r="G61" s="112"/>
      <c r="H61" s="112"/>
      <c r="I61" s="112"/>
      <c r="J61" s="112"/>
      <c r="K61" s="112"/>
      <c r="L61" s="112"/>
      <c r="M61" s="112"/>
      <c r="N61" s="112"/>
      <c r="O61" s="112"/>
      <c r="P61" s="54">
        <f>$AA$8 -COUNTIF($T$9:$T$248,"Vắng") -COUNTIF($T$9:$T$248,"Vắng có phép") - COUNTIF($T$9:$T$248,"Đình chỉ thi") - COUNTIF($T$9:$T$248,"Không đủ ĐKDT")</f>
        <v>40</v>
      </c>
      <c r="Q61" s="54"/>
      <c r="R61" s="54"/>
      <c r="S61" s="55"/>
      <c r="T61" s="56" t="s">
        <v>32</v>
      </c>
      <c r="U61" s="55"/>
      <c r="V61" s="3"/>
    </row>
    <row r="62" spans="1:39" x14ac:dyDescent="0.25">
      <c r="A62" s="2"/>
      <c r="B62" s="51" t="s">
        <v>34</v>
      </c>
      <c r="C62" s="51"/>
      <c r="D62" s="52">
        <f>+$AL$8</f>
        <v>38</v>
      </c>
      <c r="E62" s="53" t="s">
        <v>32</v>
      </c>
      <c r="F62" s="112" t="s">
        <v>35</v>
      </c>
      <c r="G62" s="112"/>
      <c r="H62" s="112"/>
      <c r="I62" s="112"/>
      <c r="J62" s="112"/>
      <c r="K62" s="112"/>
      <c r="L62" s="112"/>
      <c r="M62" s="112"/>
      <c r="N62" s="112"/>
      <c r="O62" s="112"/>
      <c r="P62" s="57">
        <f>COUNTIF($T$9:$T$124,"Vắng")</f>
        <v>0</v>
      </c>
      <c r="Q62" s="57"/>
      <c r="R62" s="57"/>
      <c r="S62" s="58"/>
      <c r="T62" s="56" t="s">
        <v>32</v>
      </c>
      <c r="U62" s="58"/>
      <c r="V62" s="3"/>
    </row>
    <row r="63" spans="1:39" x14ac:dyDescent="0.25">
      <c r="A63" s="2"/>
      <c r="B63" s="51" t="s">
        <v>49</v>
      </c>
      <c r="C63" s="51"/>
      <c r="D63" s="67">
        <f>COUNTIF(X10:X58,"Học lại")</f>
        <v>11</v>
      </c>
      <c r="E63" s="53" t="s">
        <v>32</v>
      </c>
      <c r="F63" s="112" t="s">
        <v>50</v>
      </c>
      <c r="G63" s="112"/>
      <c r="H63" s="112"/>
      <c r="I63" s="112"/>
      <c r="J63" s="112"/>
      <c r="K63" s="112"/>
      <c r="L63" s="112"/>
      <c r="M63" s="112"/>
      <c r="N63" s="112"/>
      <c r="O63" s="112"/>
      <c r="P63" s="54">
        <f>COUNTIF($T$9:$T$124,"Vắng có phép")</f>
        <v>0</v>
      </c>
      <c r="Q63" s="54"/>
      <c r="R63" s="54"/>
      <c r="S63" s="55"/>
      <c r="T63" s="56" t="s">
        <v>32</v>
      </c>
      <c r="U63" s="55"/>
      <c r="V63" s="3"/>
    </row>
    <row r="64" spans="1:39" ht="16.5" x14ac:dyDescent="0.25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x14ac:dyDescent="0.25">
      <c r="B65" s="89" t="s">
        <v>51</v>
      </c>
      <c r="C65" s="89"/>
      <c r="D65" s="90">
        <f>COUNTIF(X10:X58,"Thi lại")</f>
        <v>0</v>
      </c>
      <c r="E65" s="91" t="s">
        <v>32</v>
      </c>
      <c r="F65" s="3"/>
      <c r="G65" s="3"/>
      <c r="H65" s="3"/>
      <c r="I65" s="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3"/>
    </row>
    <row r="66" spans="1:39" x14ac:dyDescent="0.25">
      <c r="B66" s="89"/>
      <c r="C66" s="89"/>
      <c r="D66" s="90"/>
      <c r="E66" s="91"/>
      <c r="F66" s="3"/>
      <c r="G66" s="3"/>
      <c r="H66" s="3"/>
      <c r="I66" s="3"/>
      <c r="J66" s="113" t="s">
        <v>238</v>
      </c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3"/>
    </row>
    <row r="67" spans="1:39" x14ac:dyDescent="0.25">
      <c r="A67" s="59"/>
      <c r="B67" s="108" t="s">
        <v>36</v>
      </c>
      <c r="C67" s="108"/>
      <c r="D67" s="108"/>
      <c r="E67" s="108"/>
      <c r="F67" s="108"/>
      <c r="G67" s="108"/>
      <c r="H67" s="108"/>
      <c r="I67" s="60"/>
      <c r="J67" s="110" t="s">
        <v>37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3"/>
    </row>
    <row r="68" spans="1:39" x14ac:dyDescent="0.25">
      <c r="A68" s="2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39" s="2" customFormat="1" x14ac:dyDescent="0.25">
      <c r="B69" s="108" t="s">
        <v>38</v>
      </c>
      <c r="C69" s="108"/>
      <c r="D69" s="111" t="s">
        <v>39</v>
      </c>
      <c r="E69" s="111"/>
      <c r="F69" s="111"/>
      <c r="G69" s="111"/>
      <c r="H69" s="111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x14ac:dyDescent="0.25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 x14ac:dyDescent="0.25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2" spans="1:39" s="2" customFormat="1" x14ac:dyDescent="0.25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x14ac:dyDescent="0.25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x14ac:dyDescent="0.25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x14ac:dyDescent="0.25">
      <c r="A75" s="1"/>
      <c r="B75" s="107" t="s">
        <v>239</v>
      </c>
      <c r="C75" s="107"/>
      <c r="D75" s="107" t="s">
        <v>240</v>
      </c>
      <c r="E75" s="107"/>
      <c r="F75" s="107"/>
      <c r="G75" s="107"/>
      <c r="H75" s="107"/>
      <c r="I75" s="107"/>
      <c r="J75" s="107" t="s">
        <v>40</v>
      </c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x14ac:dyDescent="0.25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 x14ac:dyDescent="0.25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 x14ac:dyDescent="0.25">
      <c r="A78" s="1"/>
      <c r="B78" s="108" t="s">
        <v>41</v>
      </c>
      <c r="C78" s="108"/>
      <c r="D78" s="108"/>
      <c r="E78" s="108"/>
      <c r="F78" s="108"/>
      <c r="G78" s="108"/>
      <c r="H78" s="108"/>
      <c r="I78" s="60"/>
      <c r="J78" s="109" t="s">
        <v>235</v>
      </c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 x14ac:dyDescent="0.25">
      <c r="A79" s="1"/>
      <c r="B79" s="45"/>
      <c r="C79" s="61"/>
      <c r="D79" s="61"/>
      <c r="E79" s="62"/>
      <c r="F79" s="62"/>
      <c r="G79" s="62"/>
      <c r="H79" s="63"/>
      <c r="I79" s="64"/>
      <c r="J79" s="6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idden="1" x14ac:dyDescent="0.25">
      <c r="A80" s="1"/>
      <c r="B80" s="108" t="s">
        <v>38</v>
      </c>
      <c r="C80" s="108"/>
      <c r="D80" s="111" t="s">
        <v>39</v>
      </c>
      <c r="E80" s="111"/>
      <c r="F80" s="111"/>
      <c r="G80" s="111"/>
      <c r="H80" s="111"/>
      <c r="I80" s="64"/>
      <c r="J80" s="64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1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idden="1" x14ac:dyDescent="0.25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hidden="1" x14ac:dyDescent="0.25"/>
    <row r="83" spans="1:39" hidden="1" x14ac:dyDescent="0.25"/>
    <row r="84" spans="1:39" hidden="1" x14ac:dyDescent="0.25"/>
    <row r="85" spans="1:39" hidden="1" x14ac:dyDescent="0.25">
      <c r="B85" s="106"/>
      <c r="C85" s="106"/>
      <c r="D85" s="106"/>
      <c r="E85" s="106"/>
      <c r="F85" s="106"/>
      <c r="G85" s="106"/>
      <c r="H85" s="106"/>
      <c r="I85" s="106"/>
      <c r="J85" s="106" t="s">
        <v>236</v>
      </c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</row>
  </sheetData>
  <sheetProtection formatCells="0" formatColumns="0" formatRows="0" insertColumns="0" insertRows="0" insertHyperlinks="0" deleteColumns="0" deleteRows="0" sort="0" autoFilter="0" pivotTables="0"/>
  <autoFilter ref="A8:AM58">
    <filterColumn colId="3" showButton="0"/>
  </autoFilter>
  <sortState ref="B10:T58">
    <sortCondition ref="B10:B58"/>
  </sortState>
  <mergeCells count="58">
    <mergeCell ref="B67:H67"/>
    <mergeCell ref="J67:U67"/>
    <mergeCell ref="F63:O63"/>
    <mergeCell ref="B85:C85"/>
    <mergeCell ref="D85:I85"/>
    <mergeCell ref="J85:U85"/>
    <mergeCell ref="B75:C75"/>
    <mergeCell ref="D75:I75"/>
    <mergeCell ref="J75:U75"/>
    <mergeCell ref="B78:H78"/>
    <mergeCell ref="J78:U78"/>
    <mergeCell ref="B80:C80"/>
    <mergeCell ref="D80:H80"/>
    <mergeCell ref="J66:U66"/>
    <mergeCell ref="AB4:AE6"/>
    <mergeCell ref="B69:C69"/>
    <mergeCell ref="D69:H69"/>
    <mergeCell ref="S7:S8"/>
    <mergeCell ref="T7:T9"/>
    <mergeCell ref="U7:U9"/>
    <mergeCell ref="B9:G9"/>
    <mergeCell ref="B60:C60"/>
    <mergeCell ref="M7:M8"/>
    <mergeCell ref="N7:N8"/>
    <mergeCell ref="O7:O8"/>
    <mergeCell ref="P7:P8"/>
    <mergeCell ref="Q7:Q9"/>
    <mergeCell ref="R7:R8"/>
    <mergeCell ref="G7:G8"/>
    <mergeCell ref="J65:U65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1:O61"/>
    <mergeCell ref="F62:O62"/>
    <mergeCell ref="L7:L8"/>
    <mergeCell ref="H7:H8"/>
    <mergeCell ref="D4:O4"/>
    <mergeCell ref="G5:O5"/>
  </mergeCells>
  <conditionalFormatting sqref="P10:P58 H10:N58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X10:X5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CHUYÊN ĐỀ</vt:lpstr>
      <vt:lpstr>KT DN TM DV</vt:lpstr>
      <vt:lpstr>'CHUYÊN ĐỀ'!Print_Titles</vt:lpstr>
      <vt:lpstr>'KT DN TM DV'!Print_Titles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2017-03-20T08:44:36Z</cp:lastPrinted>
  <dcterms:created xsi:type="dcterms:W3CDTF">2015-04-17T02:48:53Z</dcterms:created>
  <dcterms:modified xsi:type="dcterms:W3CDTF">2017-03-20T08:48:29Z</dcterms:modified>
</cp:coreProperties>
</file>