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AM HOC 2016 - 2017 - KY 1\DS SV THI LAN 2  QTKD-DPT\DANH SACH THI LAN 2 KY 1 NGANH QTKD &amp; DPT\"/>
    </mc:Choice>
  </mc:AlternateContent>
  <bookViews>
    <workbookView xWindow="360" yWindow="360" windowWidth="14940" windowHeight="7365" tabRatio="961" activeTab="4"/>
  </bookViews>
  <sheets>
    <sheet name="QT SẢN XUẤT (CĐ)" sheetId="29" r:id="rId1"/>
    <sheet name="QT CHẤT LƯỢNG " sheetId="25" r:id="rId2"/>
    <sheet name="KINH TẾ LƯỢNG (2)" sheetId="23" r:id="rId3"/>
    <sheet name="QT HỌC (1)" sheetId="17" r:id="rId4"/>
    <sheet name="QT HỌC - N6" sheetId="16" r:id="rId5"/>
  </sheets>
  <definedNames>
    <definedName name="_xlnm._FilterDatabase" localSheetId="2" hidden="1">'KINH TẾ LƯỢNG (2)'!$A$8:$AM$10</definedName>
    <definedName name="_xlnm._FilterDatabase" localSheetId="1" hidden="1">'QT CHẤT LƯỢNG '!$A$8:$AM$10</definedName>
    <definedName name="_xlnm._FilterDatabase" localSheetId="4" hidden="1">'QT HỌC - N6'!$A$8:$AM$10</definedName>
    <definedName name="_xlnm._FilterDatabase" localSheetId="3" hidden="1">'QT HỌC (1)'!$A$8:$AM$10</definedName>
    <definedName name="_xlnm._FilterDatabase" localSheetId="0" hidden="1">'QT SẢN XUẤT (CĐ)'!$A$8:$AM$14</definedName>
    <definedName name="_xlnm.Print_Titles" localSheetId="2">'KINH TẾ LƯỢNG (2)'!$4:$9</definedName>
    <definedName name="_xlnm.Print_Titles" localSheetId="1">'QT CHẤT LƯỢNG '!$4:$9</definedName>
    <definedName name="_xlnm.Print_Titles" localSheetId="4">'QT HỌC - N6'!$4:$9</definedName>
    <definedName name="_xlnm.Print_Titles" localSheetId="3">'QT HỌC (1)'!$4:$9</definedName>
    <definedName name="_xlnm.Print_Titles" localSheetId="0">'QT SẢN XUẤT (CĐ)'!$4:$9</definedName>
  </definedNames>
  <calcPr calcId="152511"/>
</workbook>
</file>

<file path=xl/calcChain.xml><?xml version="1.0" encoding="utf-8"?>
<calcChain xmlns="http://schemas.openxmlformats.org/spreadsheetml/2006/main">
  <c r="Q13" i="29" l="1"/>
  <c r="S13" i="29" s="1"/>
  <c r="X13" i="29" l="1"/>
  <c r="R13" i="29"/>
  <c r="AB8" i="29"/>
  <c r="AD8" i="29"/>
  <c r="P9" i="29"/>
  <c r="Q10" i="29" s="1"/>
  <c r="R10" i="29" s="1"/>
  <c r="AF8" i="29"/>
  <c r="Z8" i="29"/>
  <c r="Y8" i="29"/>
  <c r="AD8" i="25"/>
  <c r="P9" i="25"/>
  <c r="Z8" i="25"/>
  <c r="Y8" i="25"/>
  <c r="AF8" i="23"/>
  <c r="P9" i="23"/>
  <c r="Z8" i="23"/>
  <c r="Y8" i="23"/>
  <c r="AD8" i="23"/>
  <c r="Q11" i="29"/>
  <c r="S11" i="29" s="1"/>
  <c r="Q12" i="29"/>
  <c r="R12" i="29" s="1"/>
  <c r="P19" i="29"/>
  <c r="AC8" i="29"/>
  <c r="X10" i="29"/>
  <c r="X11" i="29"/>
  <c r="R11" i="29"/>
  <c r="X10" i="25"/>
  <c r="X10" i="23"/>
  <c r="AB8" i="17"/>
  <c r="P9" i="17"/>
  <c r="Z8" i="17"/>
  <c r="Y8" i="17"/>
  <c r="Q10" i="17"/>
  <c r="R10" i="17" s="1"/>
  <c r="X10" i="17"/>
  <c r="P9" i="16"/>
  <c r="Z8" i="16"/>
  <c r="Y8" i="16"/>
  <c r="Q10" i="16"/>
  <c r="R10" i="16" s="1"/>
  <c r="AB8" i="16"/>
  <c r="X12" i="29" l="1"/>
  <c r="AF8" i="16"/>
  <c r="S10" i="17"/>
  <c r="AF8" i="17"/>
  <c r="AC8" i="17"/>
  <c r="P15" i="17"/>
  <c r="AD8" i="17"/>
  <c r="P15" i="23"/>
  <c r="AC8" i="23"/>
  <c r="Q10" i="25"/>
  <c r="AC8" i="25"/>
  <c r="Q14" i="29"/>
  <c r="S14" i="29" s="1"/>
  <c r="S12" i="29"/>
  <c r="S10" i="29"/>
  <c r="P18" i="29"/>
  <c r="Q10" i="23"/>
  <c r="R10" i="23" s="1"/>
  <c r="P14" i="23"/>
  <c r="AB8" i="23"/>
  <c r="P14" i="16"/>
  <c r="AC8" i="16"/>
  <c r="X10" i="16"/>
  <c r="P14" i="17"/>
  <c r="P15" i="16"/>
  <c r="S10" i="16"/>
  <c r="AD8" i="16"/>
  <c r="AF8" i="25"/>
  <c r="P14" i="25"/>
  <c r="P15" i="25"/>
  <c r="AB8" i="25"/>
  <c r="R14" i="29" l="1"/>
  <c r="X14" i="29"/>
  <c r="AH8" i="16"/>
  <c r="S10" i="23"/>
  <c r="AL8" i="25"/>
  <c r="D14" i="25" s="1"/>
  <c r="S10" i="25"/>
  <c r="R10" i="25"/>
  <c r="AH8" i="23"/>
  <c r="AL8" i="16"/>
  <c r="D17" i="16"/>
  <c r="AJ8" i="16"/>
  <c r="AL8" i="17"/>
  <c r="D17" i="17"/>
  <c r="D15" i="17"/>
  <c r="AH8" i="17"/>
  <c r="AJ8" i="17"/>
  <c r="AH8" i="25"/>
  <c r="D15" i="25"/>
  <c r="AJ8" i="25"/>
  <c r="D15" i="16" l="1"/>
  <c r="D17" i="25"/>
  <c r="AL8" i="29"/>
  <c r="D18" i="29" s="1"/>
  <c r="D21" i="29"/>
  <c r="D19" i="29"/>
  <c r="AJ8" i="29"/>
  <c r="AH8" i="29"/>
  <c r="AJ8" i="23"/>
  <c r="D15" i="23"/>
  <c r="AL8" i="23"/>
  <c r="AA8" i="23" s="1"/>
  <c r="AM8" i="23" s="1"/>
  <c r="D17" i="23"/>
  <c r="D14" i="23"/>
  <c r="AA8" i="16"/>
  <c r="AK8" i="16" s="1"/>
  <c r="D14" i="16"/>
  <c r="AA8" i="17"/>
  <c r="AM8" i="17" s="1"/>
  <c r="D14" i="17"/>
  <c r="AA8" i="25"/>
  <c r="AG8" i="25" s="1"/>
  <c r="AA8" i="29" l="1"/>
  <c r="AK8" i="23"/>
  <c r="D13" i="23"/>
  <c r="P13" i="23"/>
  <c r="AG8" i="23"/>
  <c r="AE8" i="23"/>
  <c r="AI8" i="23"/>
  <c r="AI8" i="16"/>
  <c r="AM8" i="16"/>
  <c r="P13" i="16"/>
  <c r="D13" i="16"/>
  <c r="AG8" i="16"/>
  <c r="AE8" i="16"/>
  <c r="D13" i="17"/>
  <c r="AE8" i="17"/>
  <c r="P13" i="17"/>
  <c r="AG8" i="17"/>
  <c r="AI8" i="17"/>
  <c r="AK8" i="17"/>
  <c r="P13" i="25"/>
  <c r="AI8" i="25"/>
  <c r="AM8" i="25"/>
  <c r="D13" i="25"/>
  <c r="AK8" i="25"/>
  <c r="AE8" i="25"/>
  <c r="AK8" i="29" l="1"/>
  <c r="P17" i="29"/>
  <c r="AM8" i="29"/>
  <c r="AG8" i="29"/>
  <c r="AE8" i="29"/>
  <c r="D17" i="29"/>
  <c r="AI8" i="29"/>
</calcChain>
</file>

<file path=xl/sharedStrings.xml><?xml version="1.0" encoding="utf-8"?>
<sst xmlns="http://schemas.openxmlformats.org/spreadsheetml/2006/main" count="453" uniqueCount="122">
  <si>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</si>
  <si>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</si>
  <si>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</si>
  <si>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</si>
  <si>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</si>
  <si>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</si>
  <si>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</si>
  <si>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</si>
  <si>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</si>
  <si>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</si>
  <si>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</si>
  <si>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</si>
  <si>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</si>
  <si>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</si>
  <si>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</si>
  <si>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</si>
  <si>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</si>
  <si>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</si>
  <si>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</si>
  <si>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</si>
  <si>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</si>
  <si>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</si>
  <si>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</si>
  <si>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</si>
  <si>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</si>
  <si>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</si>
  <si>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</si>
  <si>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</si>
  <si>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</si>
  <si>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</si>
  <si>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</si>
  <si>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</si>
  <si>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</si>
  <si>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</si>
  <si>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</si>
  <si>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</si>
  <si>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</si>
  <si>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</si>
  <si>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</si>
  <si>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</si>
  <si>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</si>
  <si>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</si>
  <si>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</si>
  <si>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</si>
  <si>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</si>
  <si>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</si>
  <si>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</si>
  <si>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</si>
  <si>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</si>
  <si>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</si>
  <si>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</si>
  <si>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</si>
  <si>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Quản trị học</t>
  </si>
  <si>
    <t>Nhóm: BSA1328 - N06</t>
  </si>
  <si>
    <t>Nhóm: BSA1328 - N01</t>
  </si>
  <si>
    <t>Kinh tế lượng</t>
  </si>
  <si>
    <t>Nhóm: BSA1309 - N02</t>
  </si>
  <si>
    <t>Quản trị  chất lượng</t>
  </si>
  <si>
    <t>Nhóm: BSA1324-01</t>
  </si>
  <si>
    <t>Quản trị sản xuất</t>
  </si>
  <si>
    <t>Nhóm: BSA1333-03</t>
  </si>
  <si>
    <t>D14CQQT04-B</t>
  </si>
  <si>
    <t>D13QTDN1</t>
  </si>
  <si>
    <t>Phương</t>
  </si>
  <si>
    <t>Sơn</t>
  </si>
  <si>
    <t>Nguyễn Thanh</t>
  </si>
  <si>
    <t>Trang</t>
  </si>
  <si>
    <t>Tùng</t>
  </si>
  <si>
    <t>KT.TRƯỞNG TRUNG TÂM
PHÓ TRƯỞNG TRUNG TÂM</t>
  </si>
  <si>
    <t>Trần Thị Mỹ Hạnh</t>
  </si>
  <si>
    <t>Trần Thị Ngọc</t>
  </si>
  <si>
    <t>B14DCQT269</t>
  </si>
  <si>
    <t>16/02/95</t>
  </si>
  <si>
    <t>Thắng</t>
  </si>
  <si>
    <t>Nguyễn Việt</t>
  </si>
  <si>
    <t>Cường</t>
  </si>
  <si>
    <t>D12QTDN1</t>
  </si>
  <si>
    <t>L15CQQT01-B</t>
  </si>
  <si>
    <t>02/01/93</t>
  </si>
  <si>
    <t>B15LDQT004</t>
  </si>
  <si>
    <t>Phạm Hồng</t>
  </si>
  <si>
    <t>20/09/92</t>
  </si>
  <si>
    <t>B15LDQT007</t>
  </si>
  <si>
    <t>Nguyễn Thị Thúy</t>
  </si>
  <si>
    <t>B12DCQT325</t>
  </si>
  <si>
    <t>Lê Văn</t>
  </si>
  <si>
    <t>02/07/92</t>
  </si>
  <si>
    <t>B13DCQT028</t>
  </si>
  <si>
    <t>07/01/95</t>
  </si>
  <si>
    <t>B12DCQT321</t>
  </si>
  <si>
    <t>Tạ Đình</t>
  </si>
  <si>
    <t>Tuyển</t>
  </si>
  <si>
    <t>19/03/92</t>
  </si>
  <si>
    <t>D15CQKT01-B</t>
  </si>
  <si>
    <t>B12CCQT006</t>
  </si>
  <si>
    <t>Dương Doãn</t>
  </si>
  <si>
    <t>23/09/94</t>
  </si>
  <si>
    <t>C12CQQT02-B</t>
  </si>
  <si>
    <t>B15DCKT185</t>
  </si>
  <si>
    <t>Trâm</t>
  </si>
  <si>
    <t>28/03/97</t>
  </si>
  <si>
    <t xml:space="preserve">                           SỐ 2</t>
  </si>
  <si>
    <t>Hà Nội, ngày 27 tháng 12 năm 2016</t>
  </si>
  <si>
    <t>Bùi Thị Huyền Dung</t>
  </si>
  <si>
    <t xml:space="preserve">                  Trịnh Thị Hằng</t>
  </si>
  <si>
    <t>DANH SÁCH SINH VIÊN DỰ THI</t>
  </si>
  <si>
    <t>B111C67062</t>
  </si>
  <si>
    <t>Lương Xuân</t>
  </si>
  <si>
    <t>Hiếu</t>
  </si>
  <si>
    <t>16/12/1992</t>
  </si>
  <si>
    <t>C11QT2</t>
  </si>
  <si>
    <t>Ngày thi:' 15/3/2017</t>
  </si>
  <si>
    <t>Giờ thi: 18h</t>
  </si>
  <si>
    <t xml:space="preserve">                    SỐ 2</t>
  </si>
  <si>
    <t>Ngày thi:' 17/3/2017</t>
  </si>
  <si>
    <t xml:space="preserve">                              SỐ 2</t>
  </si>
  <si>
    <t>Ngày thi:' 13/3/2017</t>
  </si>
  <si>
    <t>205A3</t>
  </si>
  <si>
    <t xml:space="preserve">                       SỐ 2</t>
  </si>
  <si>
    <t>Ngày thi:' 16/3/2017</t>
  </si>
  <si>
    <t xml:space="preserve">Thi lần 2 học kỳ I năm học 2016 - 2017 </t>
  </si>
  <si>
    <t>601 A2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</si>
</sst>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_);[Red]\(0.0\)"/>
    <numFmt numFmtId="165" formatCode="#,##0.0"/>
  </numFmts>
  <fonts count="25" x14ac:knownFonts="1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2"/>
      <name val=".VnTime"/>
      <family val="2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9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  <xf numFmtId="0" fontId="24" fillId="0" borderId="0"/>
  </cellStyleXfs>
  <cellXfs count="108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165" fontId="3" fillId="0" borderId="12" xfId="0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65" fontId="3" fillId="0" borderId="12" xfId="0" quotePrefix="1" applyNumberFormat="1" applyFont="1" applyFill="1" applyBorder="1" applyAlignment="1" applyProtection="1">
      <alignment horizontal="center"/>
      <protection hidden="1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3" fillId="0" borderId="14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</cellXfs>
  <cellStyles count="9">
    <cellStyle name="Hyperlink" xfId="3" builtinId="8"/>
    <cellStyle name="Normal" xfId="0" builtinId="0"/>
    <cellStyle name="Normal 2" xfId="8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4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AM41"/>
  <sheetViews>
    <sheetView zoomScaleNormal="100" workbookViewId="0">
      <pane ySplit="3" topLeftCell="A4" activePane="bottomLeft" state="frozen"/>
      <selection activeCell="X17" sqref="X17"/>
      <selection pane="bottomLeft" activeCell="Y11" sqref="Y11"/>
    </sheetView>
  </sheetViews>
  <sheetFormatPr defaultColWidth="9" defaultRowHeight="15.75" x14ac:dyDescent="0.25"/>
  <cols>
    <col min="1" max="1" width="0.625" style="1" customWidth="1"/>
    <col min="2" max="2" width="4.75" style="1" customWidth="1"/>
    <col min="3" max="3" width="10.75" style="1" customWidth="1"/>
    <col min="4" max="4" width="15.5" style="1" customWidth="1"/>
    <col min="5" max="5" width="5.25" style="1" customWidth="1"/>
    <col min="6" max="6" width="6.875" style="1" customWidth="1"/>
    <col min="7" max="7" width="10.625" style="1" customWidth="1"/>
    <col min="8" max="9" width="4.375" style="1" customWidth="1"/>
    <col min="10" max="10" width="4.375" style="1" hidden="1" customWidth="1"/>
    <col min="11" max="11" width="4.375" style="1" customWidth="1"/>
    <col min="12" max="12" width="3.25" style="1" customWidth="1"/>
    <col min="13" max="13" width="3.5" style="1" customWidth="1"/>
    <col min="14" max="14" width="9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9.375" style="1" customWidth="1"/>
    <col min="21" max="21" width="7.125" style="1" customWidth="1"/>
    <col min="22" max="22" width="6.5" style="1" customWidth="1"/>
    <col min="23" max="23" width="6.5" style="2" customWidth="1"/>
    <col min="24" max="24" width="9" style="56"/>
    <col min="25" max="25" width="9.125" style="56" bestFit="1" customWidth="1"/>
    <col min="26" max="26" width="9" style="56"/>
    <col min="27" max="27" width="10.375" style="56" bestFit="1" customWidth="1"/>
    <col min="28" max="28" width="9.125" style="56" bestFit="1" customWidth="1"/>
    <col min="29" max="39" width="9" style="56"/>
    <col min="40" max="16384" width="9" style="1"/>
  </cols>
  <sheetData>
    <row r="1" spans="1:39" ht="27.75" customHeight="1" x14ac:dyDescent="0.3">
      <c r="B1" s="101" t="s">
        <v>0</v>
      </c>
      <c r="C1" s="101"/>
      <c r="D1" s="101"/>
      <c r="E1" s="101"/>
      <c r="F1" s="101"/>
      <c r="G1" s="101"/>
      <c r="H1" s="102" t="s">
        <v>105</v>
      </c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3"/>
    </row>
    <row r="2" spans="1:39" ht="25.5" customHeight="1" x14ac:dyDescent="0.25">
      <c r="B2" s="103" t="s">
        <v>1</v>
      </c>
      <c r="C2" s="103"/>
      <c r="D2" s="103"/>
      <c r="E2" s="103"/>
      <c r="F2" s="103"/>
      <c r="G2" s="103"/>
      <c r="H2" s="104" t="s">
        <v>120</v>
      </c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4"/>
      <c r="W2" s="5"/>
      <c r="AE2" s="57"/>
      <c r="AF2" s="58"/>
      <c r="AG2" s="57"/>
      <c r="AH2" s="57"/>
      <c r="AI2" s="57"/>
      <c r="AJ2" s="58"/>
      <c r="AK2" s="57"/>
    </row>
    <row r="3" spans="1:39" ht="4.5" customHeight="1" x14ac:dyDescent="0.25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59"/>
      <c r="AJ3" s="59"/>
    </row>
    <row r="4" spans="1:39" ht="23.25" customHeight="1" x14ac:dyDescent="0.25">
      <c r="B4" s="105" t="s">
        <v>2</v>
      </c>
      <c r="C4" s="105"/>
      <c r="D4" s="106" t="s">
        <v>59</v>
      </c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7" t="s">
        <v>60</v>
      </c>
      <c r="Q4" s="107"/>
      <c r="R4" s="107"/>
      <c r="S4" s="107"/>
      <c r="T4" s="107"/>
      <c r="U4" s="107"/>
      <c r="X4" s="57"/>
      <c r="Y4" s="84" t="s">
        <v>48</v>
      </c>
      <c r="Z4" s="84" t="s">
        <v>8</v>
      </c>
      <c r="AA4" s="84" t="s">
        <v>47</v>
      </c>
      <c r="AB4" s="84" t="s">
        <v>46</v>
      </c>
      <c r="AC4" s="84"/>
      <c r="AD4" s="84"/>
      <c r="AE4" s="84"/>
      <c r="AF4" s="84" t="s">
        <v>45</v>
      </c>
      <c r="AG4" s="84"/>
      <c r="AH4" s="84" t="s">
        <v>43</v>
      </c>
      <c r="AI4" s="84"/>
      <c r="AJ4" s="84" t="s">
        <v>44</v>
      </c>
      <c r="AK4" s="84"/>
      <c r="AL4" s="84" t="s">
        <v>42</v>
      </c>
      <c r="AM4" s="84"/>
    </row>
    <row r="5" spans="1:39" ht="17.25" customHeight="1" x14ac:dyDescent="0.25">
      <c r="B5" s="93" t="s">
        <v>3</v>
      </c>
      <c r="C5" s="93"/>
      <c r="D5" s="9"/>
      <c r="G5" s="94" t="s">
        <v>111</v>
      </c>
      <c r="H5" s="94"/>
      <c r="I5" s="94"/>
      <c r="J5" s="94"/>
      <c r="K5" s="94"/>
      <c r="L5" s="94"/>
      <c r="M5" s="94"/>
      <c r="N5" s="94"/>
      <c r="O5" s="94"/>
      <c r="P5" s="94" t="s">
        <v>112</v>
      </c>
      <c r="Q5" s="94"/>
      <c r="R5" s="94"/>
      <c r="S5" s="94"/>
      <c r="T5" s="94"/>
      <c r="U5" s="94"/>
      <c r="X5" s="57"/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4"/>
      <c r="AK5" s="84"/>
      <c r="AL5" s="84"/>
      <c r="AM5" s="84"/>
    </row>
    <row r="6" spans="1:39" ht="5.25" customHeight="1" x14ac:dyDescent="0.25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53"/>
      <c r="Q6" s="3"/>
      <c r="R6" s="3"/>
      <c r="S6" s="3"/>
      <c r="T6" s="3"/>
      <c r="U6" s="3"/>
      <c r="X6" s="57"/>
      <c r="Y6" s="84"/>
      <c r="Z6" s="84"/>
      <c r="AA6" s="84"/>
      <c r="AB6" s="84"/>
      <c r="AC6" s="84"/>
      <c r="AD6" s="84"/>
      <c r="AE6" s="84"/>
      <c r="AF6" s="84"/>
      <c r="AG6" s="84"/>
      <c r="AH6" s="84"/>
      <c r="AI6" s="84"/>
      <c r="AJ6" s="84"/>
      <c r="AK6" s="84"/>
      <c r="AL6" s="84"/>
      <c r="AM6" s="84"/>
    </row>
    <row r="7" spans="1:39" ht="44.25" customHeight="1" x14ac:dyDescent="0.25">
      <c r="B7" s="85" t="s">
        <v>4</v>
      </c>
      <c r="C7" s="95" t="s">
        <v>5</v>
      </c>
      <c r="D7" s="97" t="s">
        <v>6</v>
      </c>
      <c r="E7" s="98"/>
      <c r="F7" s="85" t="s">
        <v>7</v>
      </c>
      <c r="G7" s="85" t="s">
        <v>8</v>
      </c>
      <c r="H7" s="81" t="s">
        <v>9</v>
      </c>
      <c r="I7" s="81" t="s">
        <v>10</v>
      </c>
      <c r="J7" s="81" t="s">
        <v>11</v>
      </c>
      <c r="K7" s="81" t="s">
        <v>12</v>
      </c>
      <c r="L7" s="83" t="s">
        <v>13</v>
      </c>
      <c r="M7" s="83" t="s">
        <v>14</v>
      </c>
      <c r="N7" s="83" t="s">
        <v>15</v>
      </c>
      <c r="O7" s="92" t="s">
        <v>16</v>
      </c>
      <c r="P7" s="83" t="s">
        <v>17</v>
      </c>
      <c r="Q7" s="85" t="s">
        <v>18</v>
      </c>
      <c r="R7" s="83" t="s">
        <v>19</v>
      </c>
      <c r="S7" s="85" t="s">
        <v>20</v>
      </c>
      <c r="T7" s="85" t="s">
        <v>21</v>
      </c>
      <c r="U7" s="85" t="s">
        <v>22</v>
      </c>
      <c r="X7" s="57"/>
      <c r="Y7" s="84"/>
      <c r="Z7" s="84"/>
      <c r="AA7" s="84"/>
      <c r="AB7" s="60" t="s">
        <v>23</v>
      </c>
      <c r="AC7" s="60" t="s">
        <v>24</v>
      </c>
      <c r="AD7" s="60" t="s">
        <v>25</v>
      </c>
      <c r="AE7" s="60" t="s">
        <v>26</v>
      </c>
      <c r="AF7" s="60" t="s">
        <v>27</v>
      </c>
      <c r="AG7" s="60" t="s">
        <v>26</v>
      </c>
      <c r="AH7" s="60" t="s">
        <v>27</v>
      </c>
      <c r="AI7" s="60" t="s">
        <v>26</v>
      </c>
      <c r="AJ7" s="60" t="s">
        <v>27</v>
      </c>
      <c r="AK7" s="60" t="s">
        <v>26</v>
      </c>
      <c r="AL7" s="60" t="s">
        <v>27</v>
      </c>
      <c r="AM7" s="61" t="s">
        <v>26</v>
      </c>
    </row>
    <row r="8" spans="1:39" ht="44.25" customHeight="1" x14ac:dyDescent="0.25">
      <c r="B8" s="87"/>
      <c r="C8" s="96"/>
      <c r="D8" s="99"/>
      <c r="E8" s="100"/>
      <c r="F8" s="87"/>
      <c r="G8" s="87"/>
      <c r="H8" s="81"/>
      <c r="I8" s="81"/>
      <c r="J8" s="81"/>
      <c r="K8" s="81"/>
      <c r="L8" s="83"/>
      <c r="M8" s="83"/>
      <c r="N8" s="83"/>
      <c r="O8" s="92"/>
      <c r="P8" s="83"/>
      <c r="Q8" s="86"/>
      <c r="R8" s="83"/>
      <c r="S8" s="87"/>
      <c r="T8" s="86"/>
      <c r="U8" s="86"/>
      <c r="W8" s="12"/>
      <c r="X8" s="57"/>
      <c r="Y8" s="62" t="str">
        <f>+D4</f>
        <v>Quản trị sản xuất</v>
      </c>
      <c r="Z8" s="63" t="str">
        <f>+P4</f>
        <v>Nhóm: BSA1333-03</v>
      </c>
      <c r="AA8" s="64">
        <f>+$AJ$8+$AL$8+$AH$8</f>
        <v>5</v>
      </c>
      <c r="AB8" s="58">
        <f>COUNTIF($T$9:$T$74,"Khiển trách")</f>
        <v>0</v>
      </c>
      <c r="AC8" s="58">
        <f>COUNTIF($T$9:$T$74,"Cảnh cáo")</f>
        <v>0</v>
      </c>
      <c r="AD8" s="58">
        <f>COUNTIF($T$9:$T$74,"Đình chỉ thi")</f>
        <v>0</v>
      </c>
      <c r="AE8" s="65">
        <f>+($AB$8+$AC$8+$AD$8)/$AA$8*100%</f>
        <v>0</v>
      </c>
      <c r="AF8" s="58">
        <f>SUM(COUNTIF($T$9:$T$72,"Vắng"),COUNTIF($T$9:$T$72,"Vắng có phép"))</f>
        <v>0</v>
      </c>
      <c r="AG8" s="66">
        <f>+$AF$8/$AA$8</f>
        <v>0</v>
      </c>
      <c r="AH8" s="67">
        <f>COUNTIF($X$9:$X$72,"Thi lại")</f>
        <v>1</v>
      </c>
      <c r="AI8" s="66">
        <f>+$AH$8/$AA$8</f>
        <v>0.2</v>
      </c>
      <c r="AJ8" s="67">
        <f>COUNTIF($X$9:$X$73,"Học lại")</f>
        <v>4</v>
      </c>
      <c r="AK8" s="66">
        <f>+$AJ$8/$AA$8</f>
        <v>0.8</v>
      </c>
      <c r="AL8" s="58">
        <f>COUNTIF($X$10:$X$73,"Đạt")</f>
        <v>0</v>
      </c>
      <c r="AM8" s="65">
        <f>+$AL$8/$AA$8</f>
        <v>0</v>
      </c>
    </row>
    <row r="9" spans="1:39" ht="14.25" customHeight="1" x14ac:dyDescent="0.25">
      <c r="B9" s="88" t="s">
        <v>28</v>
      </c>
      <c r="C9" s="89"/>
      <c r="D9" s="89"/>
      <c r="E9" s="89"/>
      <c r="F9" s="89"/>
      <c r="G9" s="90"/>
      <c r="H9" s="13">
        <v>10</v>
      </c>
      <c r="I9" s="13">
        <v>10</v>
      </c>
      <c r="J9" s="14"/>
      <c r="K9" s="13">
        <v>10</v>
      </c>
      <c r="L9" s="15"/>
      <c r="M9" s="16"/>
      <c r="N9" s="16"/>
      <c r="O9" s="17"/>
      <c r="P9" s="54">
        <f>100-(H9+I9+J9+K9)</f>
        <v>70</v>
      </c>
      <c r="Q9" s="87"/>
      <c r="R9" s="18"/>
      <c r="S9" s="18"/>
      <c r="T9" s="87"/>
      <c r="U9" s="87"/>
      <c r="X9" s="57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68"/>
      <c r="AM9" s="68"/>
    </row>
    <row r="10" spans="1:39" ht="22.5" customHeight="1" x14ac:dyDescent="0.25">
      <c r="B10" s="20">
        <v>1</v>
      </c>
      <c r="C10" s="21" t="s">
        <v>79</v>
      </c>
      <c r="D10" s="22" t="s">
        <v>80</v>
      </c>
      <c r="E10" s="23" t="s">
        <v>64</v>
      </c>
      <c r="F10" s="24" t="s">
        <v>81</v>
      </c>
      <c r="G10" s="21" t="s">
        <v>77</v>
      </c>
      <c r="H10" s="25">
        <v>9</v>
      </c>
      <c r="I10" s="25">
        <v>8</v>
      </c>
      <c r="J10" s="25" t="s">
        <v>29</v>
      </c>
      <c r="K10" s="25">
        <v>8</v>
      </c>
      <c r="L10" s="32"/>
      <c r="M10" s="32"/>
      <c r="N10" s="32"/>
      <c r="O10" s="70"/>
      <c r="P10" s="26"/>
      <c r="Q10" s="27">
        <f t="shared" ref="Q10:Q14" si="0">ROUND(SUMPRODUCT(H10:P10,$H$9:$P$9)/100,1)</f>
        <v>2.5</v>
      </c>
      <c r="R10" s="28" t="str">
        <f t="shared" ref="R10:R14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9" t="str">
        <f t="shared" ref="S10:S14" si="2">IF($Q10&lt;4,"Kém",IF(AND($Q10&gt;=4,$Q10&lt;=5.4),"Trung bình yếu",IF(AND($Q10&gt;=5.5,$Q10&lt;=6.9),"Trung bình",IF(AND($Q10&gt;=7,$Q10&lt;=8.4),"Khá",IF(AND($Q10&gt;=8.5,$Q10&lt;=10),"Giỏi","")))))</f>
        <v>Kém</v>
      </c>
      <c r="T10" s="30"/>
      <c r="U10" s="31" t="s">
        <v>121</v>
      </c>
      <c r="V10" s="3"/>
      <c r="W10" s="19"/>
      <c r="X10" s="69" t="str">
        <f t="shared" ref="X10:X14" si="3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</row>
    <row r="11" spans="1:39" ht="22.5" customHeight="1" x14ac:dyDescent="0.25">
      <c r="B11" s="20">
        <v>2</v>
      </c>
      <c r="C11" s="21" t="s">
        <v>87</v>
      </c>
      <c r="D11" s="22" t="s">
        <v>74</v>
      </c>
      <c r="E11" s="23" t="s">
        <v>73</v>
      </c>
      <c r="F11" s="24" t="s">
        <v>88</v>
      </c>
      <c r="G11" s="21" t="s">
        <v>62</v>
      </c>
      <c r="H11" s="25">
        <v>8</v>
      </c>
      <c r="I11" s="25">
        <v>7</v>
      </c>
      <c r="J11" s="25" t="s">
        <v>29</v>
      </c>
      <c r="K11" s="25">
        <v>7</v>
      </c>
      <c r="L11" s="32"/>
      <c r="M11" s="32"/>
      <c r="N11" s="32"/>
      <c r="O11" s="70"/>
      <c r="P11" s="26"/>
      <c r="Q11" s="27">
        <f t="shared" si="0"/>
        <v>2.2000000000000002</v>
      </c>
      <c r="R11" s="28" t="str">
        <f t="shared" si="1"/>
        <v>F</v>
      </c>
      <c r="S11" s="29" t="str">
        <f t="shared" si="2"/>
        <v>Kém</v>
      </c>
      <c r="T11" s="30"/>
      <c r="U11" s="31" t="s">
        <v>121</v>
      </c>
      <c r="V11" s="3"/>
      <c r="W11" s="19"/>
      <c r="X11" s="69" t="str">
        <f t="shared" si="3"/>
        <v>Học lại</v>
      </c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</row>
    <row r="12" spans="1:39" ht="22.5" customHeight="1" x14ac:dyDescent="0.25">
      <c r="B12" s="20">
        <v>3</v>
      </c>
      <c r="C12" s="21" t="s">
        <v>82</v>
      </c>
      <c r="D12" s="22" t="s">
        <v>83</v>
      </c>
      <c r="E12" s="23" t="s">
        <v>66</v>
      </c>
      <c r="F12" s="24" t="s">
        <v>78</v>
      </c>
      <c r="G12" s="21" t="s">
        <v>77</v>
      </c>
      <c r="H12" s="25">
        <v>8</v>
      </c>
      <c r="I12" s="25">
        <v>7</v>
      </c>
      <c r="J12" s="25" t="s">
        <v>29</v>
      </c>
      <c r="K12" s="25">
        <v>7</v>
      </c>
      <c r="L12" s="32"/>
      <c r="M12" s="32"/>
      <c r="N12" s="32"/>
      <c r="O12" s="70"/>
      <c r="P12" s="26"/>
      <c r="Q12" s="27">
        <f t="shared" si="0"/>
        <v>2.2000000000000002</v>
      </c>
      <c r="R12" s="28" t="str">
        <f t="shared" si="1"/>
        <v>F</v>
      </c>
      <c r="S12" s="29" t="str">
        <f t="shared" si="2"/>
        <v>Kém</v>
      </c>
      <c r="T12" s="30"/>
      <c r="U12" s="31" t="s">
        <v>121</v>
      </c>
      <c r="V12" s="3"/>
      <c r="W12" s="19"/>
      <c r="X12" s="69" t="str">
        <f t="shared" si="3"/>
        <v>Học lại</v>
      </c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</row>
    <row r="13" spans="1:39" ht="22.5" customHeight="1" x14ac:dyDescent="0.25">
      <c r="B13" s="20">
        <v>4</v>
      </c>
      <c r="C13" s="21" t="s">
        <v>89</v>
      </c>
      <c r="D13" s="22" t="s">
        <v>90</v>
      </c>
      <c r="E13" s="23" t="s">
        <v>91</v>
      </c>
      <c r="F13" s="24" t="s">
        <v>92</v>
      </c>
      <c r="G13" s="21" t="s">
        <v>76</v>
      </c>
      <c r="H13" s="25">
        <v>7</v>
      </c>
      <c r="I13" s="25">
        <v>6</v>
      </c>
      <c r="J13" s="25" t="s">
        <v>29</v>
      </c>
      <c r="K13" s="25">
        <v>7</v>
      </c>
      <c r="L13" s="32"/>
      <c r="M13" s="32"/>
      <c r="N13" s="32"/>
      <c r="O13" s="70"/>
      <c r="P13" s="26"/>
      <c r="Q13" s="27">
        <f t="shared" ref="Q13" si="4">ROUND(SUMPRODUCT(H13:P13,$H$9:$P$9)/100,1)</f>
        <v>2</v>
      </c>
      <c r="R13" s="28" t="str">
        <f t="shared" si="1"/>
        <v>F</v>
      </c>
      <c r="S13" s="29" t="str">
        <f t="shared" si="2"/>
        <v>Kém</v>
      </c>
      <c r="T13" s="30"/>
      <c r="U13" s="31" t="s">
        <v>121</v>
      </c>
      <c r="V13" s="3"/>
      <c r="W13" s="19"/>
      <c r="X13" s="69" t="str">
        <f t="shared" ref="X13" si="5">IF(T13="Không đủ ĐKDT","Học lại",IF(T13="Đình chỉ thi","Học lại",IF(AND(MID(G13,2,2)&gt;="12",T13="Vắng"),"Học lại",IF(T13="Vắng có phép", "Thi lại",IF(T13="Nợ học phí", "Thi lại",IF(AND((MID(G13,2,2)&lt;"12"),Q13&lt;4.5),"Thi lại",IF(Q13&lt;4,"Học lại","Đạt")))))))</f>
        <v>Học lại</v>
      </c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</row>
    <row r="14" spans="1:39" ht="22.5" customHeight="1" x14ac:dyDescent="0.25">
      <c r="B14" s="20">
        <v>5</v>
      </c>
      <c r="C14" s="21" t="s">
        <v>106</v>
      </c>
      <c r="D14" s="22" t="s">
        <v>107</v>
      </c>
      <c r="E14" s="23" t="s">
        <v>108</v>
      </c>
      <c r="F14" s="24" t="s">
        <v>109</v>
      </c>
      <c r="G14" s="21" t="s">
        <v>110</v>
      </c>
      <c r="H14" s="25">
        <v>7</v>
      </c>
      <c r="I14" s="25">
        <v>7</v>
      </c>
      <c r="J14" s="25" t="s">
        <v>29</v>
      </c>
      <c r="K14" s="25">
        <v>7</v>
      </c>
      <c r="L14" s="32"/>
      <c r="M14" s="32"/>
      <c r="N14" s="32"/>
      <c r="O14" s="70"/>
      <c r="P14" s="26"/>
      <c r="Q14" s="27">
        <f t="shared" si="0"/>
        <v>2.1</v>
      </c>
      <c r="R14" s="28" t="str">
        <f t="shared" si="1"/>
        <v>F</v>
      </c>
      <c r="S14" s="29" t="str">
        <f t="shared" si="2"/>
        <v>Kém</v>
      </c>
      <c r="T14" s="30"/>
      <c r="U14" s="31" t="s">
        <v>121</v>
      </c>
      <c r="V14" s="3"/>
      <c r="W14" s="19"/>
      <c r="X14" s="69" t="str">
        <f t="shared" si="3"/>
        <v>Thi lại</v>
      </c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</row>
    <row r="15" spans="1:39" ht="9" customHeight="1" x14ac:dyDescent="0.25">
      <c r="A15" s="2"/>
      <c r="B15" s="33"/>
      <c r="C15" s="34"/>
      <c r="D15" s="34"/>
      <c r="E15" s="35"/>
      <c r="F15" s="35"/>
      <c r="G15" s="35"/>
      <c r="H15" s="36"/>
      <c r="I15" s="37"/>
      <c r="J15" s="37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"/>
    </row>
    <row r="16" spans="1:39" ht="16.5" hidden="1" x14ac:dyDescent="0.25">
      <c r="A16" s="2"/>
      <c r="B16" s="91" t="s">
        <v>30</v>
      </c>
      <c r="C16" s="91"/>
      <c r="D16" s="34"/>
      <c r="E16" s="35"/>
      <c r="F16" s="35"/>
      <c r="G16" s="35"/>
      <c r="H16" s="36"/>
      <c r="I16" s="37"/>
      <c r="J16" s="37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"/>
    </row>
    <row r="17" spans="1:39" ht="16.5" hidden="1" customHeight="1" x14ac:dyDescent="0.25">
      <c r="A17" s="2"/>
      <c r="B17" s="39" t="s">
        <v>31</v>
      </c>
      <c r="C17" s="39"/>
      <c r="D17" s="40">
        <f>+$AA$8</f>
        <v>5</v>
      </c>
      <c r="E17" s="41" t="s">
        <v>32</v>
      </c>
      <c r="F17" s="82" t="s">
        <v>33</v>
      </c>
      <c r="G17" s="82"/>
      <c r="H17" s="82"/>
      <c r="I17" s="82"/>
      <c r="J17" s="82"/>
      <c r="K17" s="82"/>
      <c r="L17" s="82"/>
      <c r="M17" s="82"/>
      <c r="N17" s="82"/>
      <c r="O17" s="82"/>
      <c r="P17" s="42">
        <f>$AA$8 -COUNTIF($T$9:$T$204,"Vắng") -COUNTIF($T$9:$T$204,"Vắng có phép") - COUNTIF($T$9:$T$204,"Đình chỉ thi") - COUNTIF($T$9:$T$204,"Không đủ ĐKDT")</f>
        <v>5</v>
      </c>
      <c r="Q17" s="42"/>
      <c r="R17" s="42"/>
      <c r="S17" s="43"/>
      <c r="T17" s="44" t="s">
        <v>32</v>
      </c>
      <c r="U17" s="43"/>
      <c r="V17" s="3"/>
    </row>
    <row r="18" spans="1:39" ht="16.5" hidden="1" customHeight="1" x14ac:dyDescent="0.25">
      <c r="A18" s="2"/>
      <c r="B18" s="39" t="s">
        <v>34</v>
      </c>
      <c r="C18" s="39"/>
      <c r="D18" s="40">
        <f>+$AL$8</f>
        <v>0</v>
      </c>
      <c r="E18" s="41" t="s">
        <v>32</v>
      </c>
      <c r="F18" s="82" t="s">
        <v>35</v>
      </c>
      <c r="G18" s="82"/>
      <c r="H18" s="82"/>
      <c r="I18" s="82"/>
      <c r="J18" s="82"/>
      <c r="K18" s="82"/>
      <c r="L18" s="82"/>
      <c r="M18" s="82"/>
      <c r="N18" s="82"/>
      <c r="O18" s="82"/>
      <c r="P18" s="45">
        <f>COUNTIF($T$9:$T$80,"Vắng")</f>
        <v>0</v>
      </c>
      <c r="Q18" s="45"/>
      <c r="R18" s="45"/>
      <c r="S18" s="46"/>
      <c r="T18" s="44" t="s">
        <v>32</v>
      </c>
      <c r="U18" s="46"/>
      <c r="V18" s="3"/>
    </row>
    <row r="19" spans="1:39" ht="16.5" hidden="1" customHeight="1" x14ac:dyDescent="0.25">
      <c r="A19" s="2"/>
      <c r="B19" s="39" t="s">
        <v>49</v>
      </c>
      <c r="C19" s="39"/>
      <c r="D19" s="55">
        <f>COUNTIF(X10:X14,"Học lại")</f>
        <v>4</v>
      </c>
      <c r="E19" s="41" t="s">
        <v>32</v>
      </c>
      <c r="F19" s="82" t="s">
        <v>50</v>
      </c>
      <c r="G19" s="82"/>
      <c r="H19" s="82"/>
      <c r="I19" s="82"/>
      <c r="J19" s="82"/>
      <c r="K19" s="82"/>
      <c r="L19" s="82"/>
      <c r="M19" s="82"/>
      <c r="N19" s="82"/>
      <c r="O19" s="82"/>
      <c r="P19" s="42">
        <f>COUNTIF($T$9:$T$80,"Vắng có phép")</f>
        <v>0</v>
      </c>
      <c r="Q19" s="42"/>
      <c r="R19" s="42"/>
      <c r="S19" s="43"/>
      <c r="T19" s="44" t="s">
        <v>32</v>
      </c>
      <c r="U19" s="43"/>
      <c r="V19" s="3"/>
    </row>
    <row r="20" spans="1:39" ht="3" hidden="1" customHeight="1" x14ac:dyDescent="0.25">
      <c r="A20" s="2"/>
      <c r="B20" s="33"/>
      <c r="C20" s="34"/>
      <c r="D20" s="34"/>
      <c r="E20" s="35"/>
      <c r="F20" s="35"/>
      <c r="G20" s="35"/>
      <c r="H20" s="36"/>
      <c r="I20" s="37"/>
      <c r="J20" s="37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"/>
    </row>
    <row r="21" spans="1:39" hidden="1" x14ac:dyDescent="0.25">
      <c r="B21" s="71" t="s">
        <v>51</v>
      </c>
      <c r="C21" s="71"/>
      <c r="D21" s="72">
        <f>COUNTIF(X10:X14,"Thi lại")</f>
        <v>1</v>
      </c>
      <c r="E21" s="73" t="s">
        <v>32</v>
      </c>
      <c r="F21" s="3"/>
      <c r="G21" s="3"/>
      <c r="H21" s="3"/>
      <c r="I21" s="3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3"/>
    </row>
    <row r="22" spans="1:39" ht="24.75" hidden="1" customHeight="1" x14ac:dyDescent="0.25">
      <c r="B22" s="71"/>
      <c r="C22" s="71"/>
      <c r="D22" s="72"/>
      <c r="E22" s="73"/>
      <c r="F22" s="3"/>
      <c r="G22" s="3"/>
      <c r="H22" s="3"/>
      <c r="I22" s="3"/>
      <c r="J22" s="74" t="s">
        <v>102</v>
      </c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4"/>
      <c r="V22" s="3"/>
    </row>
    <row r="23" spans="1:39" hidden="1" x14ac:dyDescent="0.25">
      <c r="A23" s="47"/>
      <c r="B23" s="75" t="s">
        <v>36</v>
      </c>
      <c r="C23" s="75"/>
      <c r="D23" s="75"/>
      <c r="E23" s="75"/>
      <c r="F23" s="75"/>
      <c r="G23" s="75"/>
      <c r="H23" s="75"/>
      <c r="I23" s="48"/>
      <c r="J23" s="76" t="s">
        <v>37</v>
      </c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3"/>
    </row>
    <row r="24" spans="1:39" ht="4.5" hidden="1" customHeight="1" x14ac:dyDescent="0.25">
      <c r="A24" s="2"/>
      <c r="B24" s="33"/>
      <c r="C24" s="49"/>
      <c r="D24" s="49"/>
      <c r="E24" s="50"/>
      <c r="F24" s="50"/>
      <c r="G24" s="50"/>
      <c r="H24" s="51"/>
      <c r="I24" s="52"/>
      <c r="J24" s="52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</row>
    <row r="25" spans="1:39" s="2" customFormat="1" hidden="1" x14ac:dyDescent="0.25">
      <c r="B25" s="75" t="s">
        <v>38</v>
      </c>
      <c r="C25" s="75"/>
      <c r="D25" s="80" t="s">
        <v>101</v>
      </c>
      <c r="E25" s="80"/>
      <c r="F25" s="80"/>
      <c r="G25" s="80"/>
      <c r="H25" s="80"/>
      <c r="I25" s="52"/>
      <c r="J25" s="52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</row>
    <row r="26" spans="1:39" s="2" customFormat="1" hidden="1" x14ac:dyDescent="0.25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</row>
    <row r="27" spans="1:39" s="2" customFormat="1" hidden="1" x14ac:dyDescent="0.25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56"/>
      <c r="AM27" s="56"/>
    </row>
    <row r="28" spans="1:39" s="2" customFormat="1" hidden="1" x14ac:dyDescent="0.25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56"/>
    </row>
    <row r="29" spans="1:39" s="2" customFormat="1" ht="9.75" hidden="1" customHeight="1" x14ac:dyDescent="0.25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56"/>
    </row>
    <row r="30" spans="1:39" s="2" customFormat="1" ht="3.75" hidden="1" customHeight="1" x14ac:dyDescent="0.25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56"/>
      <c r="AM30" s="56"/>
    </row>
    <row r="31" spans="1:39" s="2" customFormat="1" ht="18" hidden="1" customHeight="1" x14ac:dyDescent="0.25">
      <c r="A31" s="1"/>
      <c r="B31" s="78" t="s">
        <v>103</v>
      </c>
      <c r="C31" s="78"/>
      <c r="D31" s="78" t="s">
        <v>104</v>
      </c>
      <c r="E31" s="78"/>
      <c r="F31" s="78"/>
      <c r="G31" s="78"/>
      <c r="H31" s="78"/>
      <c r="I31" s="78"/>
      <c r="J31" s="78" t="s">
        <v>40</v>
      </c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3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</row>
    <row r="32" spans="1:39" s="2" customFormat="1" ht="4.5" customHeight="1" x14ac:dyDescent="0.25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</row>
    <row r="33" spans="1:39" s="2" customFormat="1" ht="36.75" customHeight="1" x14ac:dyDescent="0.25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</row>
    <row r="34" spans="1:39" s="2" customFormat="1" ht="33" customHeight="1" x14ac:dyDescent="0.25">
      <c r="A34" s="1"/>
      <c r="B34" s="75" t="s">
        <v>41</v>
      </c>
      <c r="C34" s="75"/>
      <c r="D34" s="75"/>
      <c r="E34" s="75"/>
      <c r="F34" s="75"/>
      <c r="G34" s="75"/>
      <c r="H34" s="75"/>
      <c r="I34" s="48"/>
      <c r="J34" s="79" t="s">
        <v>68</v>
      </c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3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</row>
    <row r="35" spans="1:39" s="2" customFormat="1" x14ac:dyDescent="0.25">
      <c r="A35" s="1"/>
      <c r="B35" s="33"/>
      <c r="C35" s="49"/>
      <c r="D35" s="49"/>
      <c r="E35" s="50"/>
      <c r="F35" s="50"/>
      <c r="G35" s="50"/>
      <c r="H35" s="51"/>
      <c r="I35" s="52"/>
      <c r="J35" s="52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1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</row>
    <row r="36" spans="1:39" s="2" customFormat="1" x14ac:dyDescent="0.25">
      <c r="A36" s="1"/>
      <c r="B36" s="75" t="s">
        <v>38</v>
      </c>
      <c r="C36" s="75"/>
      <c r="D36" s="80" t="s">
        <v>113</v>
      </c>
      <c r="E36" s="80"/>
      <c r="F36" s="80"/>
      <c r="G36" s="80"/>
      <c r="H36" s="80"/>
      <c r="I36" s="52"/>
      <c r="J36" s="52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1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</row>
    <row r="37" spans="1:39" s="2" customFormat="1" x14ac:dyDescent="0.25">
      <c r="A37" s="1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1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</row>
    <row r="41" spans="1:39" x14ac:dyDescent="0.25">
      <c r="B41" s="77"/>
      <c r="C41" s="77"/>
      <c r="D41" s="77"/>
      <c r="E41" s="77"/>
      <c r="F41" s="77"/>
      <c r="G41" s="77"/>
      <c r="H41" s="77"/>
      <c r="I41" s="77"/>
      <c r="J41" s="77" t="s">
        <v>69</v>
      </c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</row>
  </sheetData>
  <sheetProtection formatCells="0" formatColumns="0" formatRows="0" insertColumns="0" insertRows="0" insertHyperlinks="0" deleteColumns="0" deleteRows="0" sort="0" autoFilter="0" pivotTables="0"/>
  <autoFilter ref="A8:AM14">
    <filterColumn colId="3" showButton="0"/>
  </autoFilter>
  <sortState ref="B10:T51">
    <sortCondition ref="B10:B51"/>
  </sortState>
  <mergeCells count="58">
    <mergeCell ref="B1:G1"/>
    <mergeCell ref="H1:U1"/>
    <mergeCell ref="B2:G2"/>
    <mergeCell ref="H2:U2"/>
    <mergeCell ref="B4:C4"/>
    <mergeCell ref="D4:O4"/>
    <mergeCell ref="P4:U4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J7:J8"/>
    <mergeCell ref="AJ4:AK6"/>
    <mergeCell ref="B25:C25"/>
    <mergeCell ref="D25:H25"/>
    <mergeCell ref="T7:T9"/>
    <mergeCell ref="U7:U9"/>
    <mergeCell ref="B9:G9"/>
    <mergeCell ref="B16:C16"/>
    <mergeCell ref="F17:O17"/>
    <mergeCell ref="F18:O18"/>
    <mergeCell ref="N7:N8"/>
    <mergeCell ref="O7:O8"/>
    <mergeCell ref="P7:P8"/>
    <mergeCell ref="Q7:Q9"/>
    <mergeCell ref="R7:R8"/>
    <mergeCell ref="S7:S8"/>
    <mergeCell ref="H7:H8"/>
    <mergeCell ref="I7:I8"/>
    <mergeCell ref="F19:O19"/>
    <mergeCell ref="K7:K8"/>
    <mergeCell ref="L7:L8"/>
    <mergeCell ref="M7:M8"/>
    <mergeCell ref="J21:U21"/>
    <mergeCell ref="J22:U22"/>
    <mergeCell ref="B23:H23"/>
    <mergeCell ref="J23:U23"/>
    <mergeCell ref="B41:C41"/>
    <mergeCell ref="D41:I41"/>
    <mergeCell ref="J41:U41"/>
    <mergeCell ref="B31:C31"/>
    <mergeCell ref="D31:I31"/>
    <mergeCell ref="J31:U31"/>
    <mergeCell ref="B34:H34"/>
    <mergeCell ref="J34:U34"/>
    <mergeCell ref="B36:C36"/>
    <mergeCell ref="D36:H36"/>
  </mergeCells>
  <conditionalFormatting sqref="H10:N12 P10:P12 P14 H14:N14">
    <cfRule type="cellIs" dxfId="41" priority="11" operator="greaterThan">
      <formula>10</formula>
    </cfRule>
  </conditionalFormatting>
  <conditionalFormatting sqref="O42:O1048576 O2:O12 O32:O33 O14:O21">
    <cfRule type="duplicateValues" dxfId="40" priority="10"/>
  </conditionalFormatting>
  <conditionalFormatting sqref="C42:C1048576 C1:C12 C32:C33 C14:C21">
    <cfRule type="duplicateValues" dxfId="39" priority="9"/>
  </conditionalFormatting>
  <conditionalFormatting sqref="O34:O41">
    <cfRule type="duplicateValues" dxfId="38" priority="8"/>
  </conditionalFormatting>
  <conditionalFormatting sqref="C34:C41">
    <cfRule type="duplicateValues" dxfId="37" priority="7"/>
  </conditionalFormatting>
  <conditionalFormatting sqref="O1">
    <cfRule type="duplicateValues" dxfId="36" priority="6"/>
  </conditionalFormatting>
  <conditionalFormatting sqref="O22:O31">
    <cfRule type="duplicateValues" dxfId="35" priority="5"/>
  </conditionalFormatting>
  <conditionalFormatting sqref="C22:C31">
    <cfRule type="duplicateValues" dxfId="34" priority="4"/>
  </conditionalFormatting>
  <conditionalFormatting sqref="P13 H13:N13">
    <cfRule type="cellIs" dxfId="33" priority="3" operator="greaterThan">
      <formula>10</formula>
    </cfRule>
  </conditionalFormatting>
  <conditionalFormatting sqref="O13">
    <cfRule type="duplicateValues" dxfId="32" priority="2"/>
  </conditionalFormatting>
  <conditionalFormatting sqref="C13">
    <cfRule type="duplicateValues" dxfId="31" priority="1"/>
  </conditionalFormatting>
  <dataValidations count="1">
    <dataValidation allowBlank="1" showInputMessage="1" showErrorMessage="1" errorTitle="Không xóa dữ liệu" error="Không xóa dữ liệu" prompt="Không xóa dữ liệu" sqref="D19 Y2:AM8 X10:X14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7"/>
  <sheetViews>
    <sheetView zoomScaleNormal="100" workbookViewId="0">
      <pane ySplit="3" topLeftCell="A4" activePane="bottomLeft" state="frozen"/>
      <selection activeCell="W13" sqref="W13"/>
      <selection pane="bottomLeft" activeCell="W11" sqref="W11"/>
    </sheetView>
  </sheetViews>
  <sheetFormatPr defaultColWidth="9" defaultRowHeight="15.75" x14ac:dyDescent="0.25"/>
  <cols>
    <col min="1" max="1" width="0.625" style="1" customWidth="1"/>
    <col min="2" max="2" width="3.5" style="1" customWidth="1"/>
    <col min="3" max="3" width="10.875" style="1" customWidth="1"/>
    <col min="4" max="4" width="13.875" style="1" customWidth="1"/>
    <col min="5" max="5" width="7.25" style="1" customWidth="1"/>
    <col min="6" max="6" width="6.875" style="1" customWidth="1"/>
    <col min="7" max="7" width="11" style="1" customWidth="1"/>
    <col min="8" max="9" width="4.375" style="1" customWidth="1"/>
    <col min="10" max="10" width="4.375" style="1" hidden="1" customWidth="1"/>
    <col min="11" max="11" width="4.375" style="1" customWidth="1"/>
    <col min="12" max="12" width="3.25" style="1" customWidth="1"/>
    <col min="13" max="13" width="3.5" style="1" customWidth="1"/>
    <col min="14" max="14" width="9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8.875" style="1" customWidth="1"/>
    <col min="21" max="21" width="7.625" style="1" customWidth="1"/>
    <col min="22" max="22" width="6.5" style="1" customWidth="1"/>
    <col min="23" max="23" width="6.5" style="2" customWidth="1"/>
    <col min="24" max="24" width="9" style="56"/>
    <col min="25" max="25" width="9.125" style="56" bestFit="1" customWidth="1"/>
    <col min="26" max="26" width="9" style="56"/>
    <col min="27" max="27" width="10.375" style="56" bestFit="1" customWidth="1"/>
    <col min="28" max="28" width="9.125" style="56" bestFit="1" customWidth="1"/>
    <col min="29" max="39" width="9" style="56"/>
    <col min="40" max="16384" width="9" style="1"/>
  </cols>
  <sheetData>
    <row r="1" spans="1:39" ht="27.75" customHeight="1" x14ac:dyDescent="0.3">
      <c r="B1" s="101" t="s">
        <v>0</v>
      </c>
      <c r="C1" s="101"/>
      <c r="D1" s="101"/>
      <c r="E1" s="101"/>
      <c r="F1" s="101"/>
      <c r="G1" s="101"/>
      <c r="H1" s="102" t="s">
        <v>105</v>
      </c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3"/>
    </row>
    <row r="2" spans="1:39" ht="25.5" customHeight="1" x14ac:dyDescent="0.25">
      <c r="B2" s="103" t="s">
        <v>1</v>
      </c>
      <c r="C2" s="103"/>
      <c r="D2" s="103"/>
      <c r="E2" s="103"/>
      <c r="F2" s="103"/>
      <c r="G2" s="103"/>
      <c r="H2" s="104" t="s">
        <v>120</v>
      </c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4"/>
      <c r="W2" s="5"/>
      <c r="AE2" s="57"/>
      <c r="AF2" s="58"/>
      <c r="AG2" s="57"/>
      <c r="AH2" s="57"/>
      <c r="AI2" s="57"/>
      <c r="AJ2" s="58"/>
      <c r="AK2" s="57"/>
    </row>
    <row r="3" spans="1:39" ht="4.5" customHeight="1" x14ac:dyDescent="0.25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59"/>
      <c r="AJ3" s="59"/>
    </row>
    <row r="4" spans="1:39" ht="23.25" customHeight="1" x14ac:dyDescent="0.25">
      <c r="B4" s="105" t="s">
        <v>2</v>
      </c>
      <c r="C4" s="105"/>
      <c r="D4" s="106" t="s">
        <v>57</v>
      </c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7" t="s">
        <v>58</v>
      </c>
      <c r="Q4" s="107"/>
      <c r="R4" s="107"/>
      <c r="S4" s="107"/>
      <c r="T4" s="107"/>
      <c r="U4" s="107"/>
      <c r="X4" s="57"/>
      <c r="Y4" s="84" t="s">
        <v>48</v>
      </c>
      <c r="Z4" s="84" t="s">
        <v>8</v>
      </c>
      <c r="AA4" s="84" t="s">
        <v>47</v>
      </c>
      <c r="AB4" s="84" t="s">
        <v>46</v>
      </c>
      <c r="AC4" s="84"/>
      <c r="AD4" s="84"/>
      <c r="AE4" s="84"/>
      <c r="AF4" s="84" t="s">
        <v>45</v>
      </c>
      <c r="AG4" s="84"/>
      <c r="AH4" s="84" t="s">
        <v>43</v>
      </c>
      <c r="AI4" s="84"/>
      <c r="AJ4" s="84" t="s">
        <v>44</v>
      </c>
      <c r="AK4" s="84"/>
      <c r="AL4" s="84" t="s">
        <v>42</v>
      </c>
      <c r="AM4" s="84"/>
    </row>
    <row r="5" spans="1:39" ht="17.25" customHeight="1" x14ac:dyDescent="0.25">
      <c r="B5" s="93" t="s">
        <v>3</v>
      </c>
      <c r="C5" s="93"/>
      <c r="D5" s="9"/>
      <c r="G5" s="94" t="s">
        <v>114</v>
      </c>
      <c r="H5" s="94"/>
      <c r="I5" s="94"/>
      <c r="J5" s="94"/>
      <c r="K5" s="94"/>
      <c r="L5" s="94"/>
      <c r="M5" s="94"/>
      <c r="N5" s="94"/>
      <c r="O5" s="94"/>
      <c r="P5" s="94" t="s">
        <v>112</v>
      </c>
      <c r="Q5" s="94"/>
      <c r="R5" s="94"/>
      <c r="S5" s="94"/>
      <c r="T5" s="94"/>
      <c r="U5" s="94"/>
      <c r="X5" s="57"/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4"/>
      <c r="AK5" s="84"/>
      <c r="AL5" s="84"/>
      <c r="AM5" s="84"/>
    </row>
    <row r="6" spans="1:39" ht="5.25" customHeight="1" x14ac:dyDescent="0.25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53"/>
      <c r="Q6" s="3"/>
      <c r="R6" s="3"/>
      <c r="S6" s="3"/>
      <c r="T6" s="3"/>
      <c r="U6" s="3"/>
      <c r="X6" s="57"/>
      <c r="Y6" s="84"/>
      <c r="Z6" s="84"/>
      <c r="AA6" s="84"/>
      <c r="AB6" s="84"/>
      <c r="AC6" s="84"/>
      <c r="AD6" s="84"/>
      <c r="AE6" s="84"/>
      <c r="AF6" s="84"/>
      <c r="AG6" s="84"/>
      <c r="AH6" s="84"/>
      <c r="AI6" s="84"/>
      <c r="AJ6" s="84"/>
      <c r="AK6" s="84"/>
      <c r="AL6" s="84"/>
      <c r="AM6" s="84"/>
    </row>
    <row r="7" spans="1:39" ht="33" customHeight="1" x14ac:dyDescent="0.25">
      <c r="B7" s="85" t="s">
        <v>4</v>
      </c>
      <c r="C7" s="95" t="s">
        <v>5</v>
      </c>
      <c r="D7" s="97" t="s">
        <v>6</v>
      </c>
      <c r="E7" s="98"/>
      <c r="F7" s="85" t="s">
        <v>7</v>
      </c>
      <c r="G7" s="85" t="s">
        <v>8</v>
      </c>
      <c r="H7" s="81" t="s">
        <v>9</v>
      </c>
      <c r="I7" s="81" t="s">
        <v>10</v>
      </c>
      <c r="J7" s="81" t="s">
        <v>11</v>
      </c>
      <c r="K7" s="81" t="s">
        <v>12</v>
      </c>
      <c r="L7" s="83" t="s">
        <v>13</v>
      </c>
      <c r="M7" s="83" t="s">
        <v>14</v>
      </c>
      <c r="N7" s="83" t="s">
        <v>15</v>
      </c>
      <c r="O7" s="92" t="s">
        <v>16</v>
      </c>
      <c r="P7" s="83" t="s">
        <v>17</v>
      </c>
      <c r="Q7" s="85" t="s">
        <v>18</v>
      </c>
      <c r="R7" s="83" t="s">
        <v>19</v>
      </c>
      <c r="S7" s="85" t="s">
        <v>20</v>
      </c>
      <c r="T7" s="85" t="s">
        <v>21</v>
      </c>
      <c r="U7" s="85" t="s">
        <v>22</v>
      </c>
      <c r="X7" s="57"/>
      <c r="Y7" s="84"/>
      <c r="Z7" s="84"/>
      <c r="AA7" s="84"/>
      <c r="AB7" s="60" t="s">
        <v>23</v>
      </c>
      <c r="AC7" s="60" t="s">
        <v>24</v>
      </c>
      <c r="AD7" s="60" t="s">
        <v>25</v>
      </c>
      <c r="AE7" s="60" t="s">
        <v>26</v>
      </c>
      <c r="AF7" s="60" t="s">
        <v>27</v>
      </c>
      <c r="AG7" s="60" t="s">
        <v>26</v>
      </c>
      <c r="AH7" s="60" t="s">
        <v>27</v>
      </c>
      <c r="AI7" s="60" t="s">
        <v>26</v>
      </c>
      <c r="AJ7" s="60" t="s">
        <v>27</v>
      </c>
      <c r="AK7" s="60" t="s">
        <v>26</v>
      </c>
      <c r="AL7" s="60" t="s">
        <v>27</v>
      </c>
      <c r="AM7" s="61" t="s">
        <v>26</v>
      </c>
    </row>
    <row r="8" spans="1:39" ht="33" customHeight="1" x14ac:dyDescent="0.25">
      <c r="B8" s="87"/>
      <c r="C8" s="96"/>
      <c r="D8" s="99"/>
      <c r="E8" s="100"/>
      <c r="F8" s="87"/>
      <c r="G8" s="87"/>
      <c r="H8" s="81"/>
      <c r="I8" s="81"/>
      <c r="J8" s="81"/>
      <c r="K8" s="81"/>
      <c r="L8" s="83"/>
      <c r="M8" s="83"/>
      <c r="N8" s="83"/>
      <c r="O8" s="92"/>
      <c r="P8" s="83"/>
      <c r="Q8" s="86"/>
      <c r="R8" s="83"/>
      <c r="S8" s="87"/>
      <c r="T8" s="86"/>
      <c r="U8" s="86"/>
      <c r="W8" s="12"/>
      <c r="X8" s="57"/>
      <c r="Y8" s="62" t="str">
        <f>+D4</f>
        <v>Quản trị  chất lượng</v>
      </c>
      <c r="Z8" s="63" t="str">
        <f>+P4</f>
        <v>Nhóm: BSA1324-01</v>
      </c>
      <c r="AA8" s="64">
        <f>+$AJ$8+$AL$8+$AH$8</f>
        <v>1</v>
      </c>
      <c r="AB8" s="58">
        <f>COUNTIF($T$9:$T$70,"Khiển trách")</f>
        <v>0</v>
      </c>
      <c r="AC8" s="58">
        <f>COUNTIF($T$9:$T$70,"Cảnh cáo")</f>
        <v>0</v>
      </c>
      <c r="AD8" s="58">
        <f>COUNTIF($T$9:$T$70,"Đình chỉ thi")</f>
        <v>0</v>
      </c>
      <c r="AE8" s="65">
        <f>+($AB$8+$AC$8+$AD$8)/$AA$8*100%</f>
        <v>0</v>
      </c>
      <c r="AF8" s="58">
        <f>SUM(COUNTIF($T$9:$T$68,"Vắng"),COUNTIF($T$9:$T$68,"Vắng có phép"))</f>
        <v>0</v>
      </c>
      <c r="AG8" s="66">
        <f>+$AF$8/$AA$8</f>
        <v>0</v>
      </c>
      <c r="AH8" s="67">
        <f>COUNTIF($X$9:$X$68,"Thi lại")</f>
        <v>0</v>
      </c>
      <c r="AI8" s="66">
        <f>+$AH$8/$AA$8</f>
        <v>0</v>
      </c>
      <c r="AJ8" s="67">
        <f>COUNTIF($X$9:$X$69,"Học lại")</f>
        <v>1</v>
      </c>
      <c r="AK8" s="66">
        <f>+$AJ$8/$AA$8</f>
        <v>1</v>
      </c>
      <c r="AL8" s="58">
        <f>COUNTIF($X$10:$X$69,"Đạt")</f>
        <v>0</v>
      </c>
      <c r="AM8" s="65">
        <f>+$AL$8/$AA$8</f>
        <v>0</v>
      </c>
    </row>
    <row r="9" spans="1:39" ht="14.25" customHeight="1" x14ac:dyDescent="0.25">
      <c r="B9" s="88" t="s">
        <v>28</v>
      </c>
      <c r="C9" s="89"/>
      <c r="D9" s="89"/>
      <c r="E9" s="89"/>
      <c r="F9" s="89"/>
      <c r="G9" s="90"/>
      <c r="H9" s="13">
        <v>10</v>
      </c>
      <c r="I9" s="13">
        <v>10</v>
      </c>
      <c r="J9" s="14"/>
      <c r="K9" s="13">
        <v>10</v>
      </c>
      <c r="L9" s="15"/>
      <c r="M9" s="16"/>
      <c r="N9" s="16"/>
      <c r="O9" s="17"/>
      <c r="P9" s="54">
        <f>100-(H9+I9+J9+K9)</f>
        <v>70</v>
      </c>
      <c r="Q9" s="87"/>
      <c r="R9" s="18"/>
      <c r="S9" s="18"/>
      <c r="T9" s="87"/>
      <c r="U9" s="87"/>
      <c r="X9" s="57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68"/>
      <c r="AM9" s="68"/>
    </row>
    <row r="10" spans="1:39" ht="36.75" customHeight="1" x14ac:dyDescent="0.25">
      <c r="B10" s="20">
        <v>1</v>
      </c>
      <c r="C10" s="21" t="s">
        <v>71</v>
      </c>
      <c r="D10" s="22" t="s">
        <v>65</v>
      </c>
      <c r="E10" s="23" t="s">
        <v>63</v>
      </c>
      <c r="F10" s="24" t="s">
        <v>72</v>
      </c>
      <c r="G10" s="21" t="s">
        <v>61</v>
      </c>
      <c r="H10" s="25">
        <v>9</v>
      </c>
      <c r="I10" s="25">
        <v>8</v>
      </c>
      <c r="J10" s="25" t="s">
        <v>29</v>
      </c>
      <c r="K10" s="25">
        <v>9</v>
      </c>
      <c r="L10" s="32"/>
      <c r="M10" s="32"/>
      <c r="N10" s="32"/>
      <c r="O10" s="70"/>
      <c r="P10" s="26">
        <v>0</v>
      </c>
      <c r="Q10" s="27">
        <f t="shared" ref="Q10" si="0">ROUND(SUMPRODUCT(H10:P10,$H$9:$P$9)/100,1)</f>
        <v>2.6</v>
      </c>
      <c r="R10" s="28" t="str">
        <f t="shared" ref="R10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9" t="str">
        <f t="shared" ref="S10" si="2">IF($Q10&lt;4,"Kém",IF(AND($Q10&gt;=4,$Q10&lt;=5.4),"Trung bình yếu",IF(AND($Q10&gt;=5.5,$Q10&lt;=6.9),"Trung bình",IF(AND($Q10&gt;=7,$Q10&lt;=8.4),"Khá",IF(AND($Q10&gt;=8.5,$Q10&lt;=10),"Giỏi","")))))</f>
        <v>Kém</v>
      </c>
      <c r="T10" s="30"/>
      <c r="U10" s="31" t="s">
        <v>121</v>
      </c>
      <c r="V10" s="3"/>
      <c r="W10" s="19"/>
      <c r="X10" s="69" t="str">
        <f t="shared" ref="X10" si="3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</row>
    <row r="11" spans="1:39" ht="16.5" x14ac:dyDescent="0.25">
      <c r="A11" s="2"/>
      <c r="B11" s="33"/>
      <c r="C11" s="34"/>
      <c r="D11" s="34"/>
      <c r="E11" s="35"/>
      <c r="F11" s="35"/>
      <c r="G11" s="35"/>
      <c r="H11" s="36"/>
      <c r="I11" s="37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"/>
    </row>
    <row r="12" spans="1:39" ht="16.5" hidden="1" x14ac:dyDescent="0.25">
      <c r="A12" s="2"/>
      <c r="B12" s="91" t="s">
        <v>30</v>
      </c>
      <c r="C12" s="91"/>
      <c r="D12" s="34"/>
      <c r="E12" s="35"/>
      <c r="F12" s="35"/>
      <c r="G12" s="35"/>
      <c r="H12" s="36"/>
      <c r="I12" s="37"/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"/>
    </row>
    <row r="13" spans="1:39" hidden="1" x14ac:dyDescent="0.25">
      <c r="A13" s="2"/>
      <c r="B13" s="39" t="s">
        <v>31</v>
      </c>
      <c r="C13" s="39"/>
      <c r="D13" s="40">
        <f>+$AA$8</f>
        <v>1</v>
      </c>
      <c r="E13" s="41" t="s">
        <v>32</v>
      </c>
      <c r="F13" s="82" t="s">
        <v>33</v>
      </c>
      <c r="G13" s="82"/>
      <c r="H13" s="82"/>
      <c r="I13" s="82"/>
      <c r="J13" s="82"/>
      <c r="K13" s="82"/>
      <c r="L13" s="82"/>
      <c r="M13" s="82"/>
      <c r="N13" s="82"/>
      <c r="O13" s="82"/>
      <c r="P13" s="42">
        <f>$AA$8 -COUNTIF($T$9:$T$200,"Vắng") -COUNTIF($T$9:$T$200,"Vắng có phép") - COUNTIF($T$9:$T$200,"Đình chỉ thi") - COUNTIF($T$9:$T$200,"Không đủ ĐKDT")</f>
        <v>1</v>
      </c>
      <c r="Q13" s="42"/>
      <c r="R13" s="42"/>
      <c r="S13" s="43"/>
      <c r="T13" s="44" t="s">
        <v>32</v>
      </c>
      <c r="U13" s="43"/>
      <c r="V13" s="3"/>
    </row>
    <row r="14" spans="1:39" hidden="1" x14ac:dyDescent="0.25">
      <c r="A14" s="2"/>
      <c r="B14" s="39" t="s">
        <v>34</v>
      </c>
      <c r="C14" s="39"/>
      <c r="D14" s="40">
        <f>+$AL$8</f>
        <v>0</v>
      </c>
      <c r="E14" s="41" t="s">
        <v>32</v>
      </c>
      <c r="F14" s="82" t="s">
        <v>35</v>
      </c>
      <c r="G14" s="82"/>
      <c r="H14" s="82"/>
      <c r="I14" s="82"/>
      <c r="J14" s="82"/>
      <c r="K14" s="82"/>
      <c r="L14" s="82"/>
      <c r="M14" s="82"/>
      <c r="N14" s="82"/>
      <c r="O14" s="82"/>
      <c r="P14" s="45">
        <f>COUNTIF($T$9:$T$76,"Vắng")</f>
        <v>0</v>
      </c>
      <c r="Q14" s="45"/>
      <c r="R14" s="45"/>
      <c r="S14" s="46"/>
      <c r="T14" s="44" t="s">
        <v>32</v>
      </c>
      <c r="U14" s="46"/>
      <c r="V14" s="3"/>
    </row>
    <row r="15" spans="1:39" hidden="1" x14ac:dyDescent="0.25">
      <c r="A15" s="2"/>
      <c r="B15" s="39" t="s">
        <v>49</v>
      </c>
      <c r="C15" s="39"/>
      <c r="D15" s="55">
        <f>COUNTIF(X10:X10,"Học lại")</f>
        <v>1</v>
      </c>
      <c r="E15" s="41" t="s">
        <v>32</v>
      </c>
      <c r="F15" s="82" t="s">
        <v>50</v>
      </c>
      <c r="G15" s="82"/>
      <c r="H15" s="82"/>
      <c r="I15" s="82"/>
      <c r="J15" s="82"/>
      <c r="K15" s="82"/>
      <c r="L15" s="82"/>
      <c r="M15" s="82"/>
      <c r="N15" s="82"/>
      <c r="O15" s="82"/>
      <c r="P15" s="42">
        <f>COUNTIF($T$9:$T$76,"Vắng có phép")</f>
        <v>0</v>
      </c>
      <c r="Q15" s="42"/>
      <c r="R15" s="42"/>
      <c r="S15" s="43"/>
      <c r="T15" s="44" t="s">
        <v>32</v>
      </c>
      <c r="U15" s="43"/>
      <c r="V15" s="3"/>
    </row>
    <row r="16" spans="1:39" ht="16.5" hidden="1" x14ac:dyDescent="0.25">
      <c r="A16" s="2"/>
      <c r="B16" s="33"/>
      <c r="C16" s="34"/>
      <c r="D16" s="34"/>
      <c r="E16" s="35"/>
      <c r="F16" s="35"/>
      <c r="G16" s="35"/>
      <c r="H16" s="36"/>
      <c r="I16" s="37"/>
      <c r="J16" s="37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"/>
    </row>
    <row r="17" spans="1:39" hidden="1" x14ac:dyDescent="0.25">
      <c r="B17" s="71" t="s">
        <v>51</v>
      </c>
      <c r="C17" s="71"/>
      <c r="D17" s="72">
        <f>COUNTIF(X10:X10,"Thi lại")</f>
        <v>0</v>
      </c>
      <c r="E17" s="73" t="s">
        <v>32</v>
      </c>
      <c r="F17" s="3"/>
      <c r="G17" s="3"/>
      <c r="H17" s="3"/>
      <c r="I17" s="3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3"/>
    </row>
    <row r="18" spans="1:39" ht="24.75" hidden="1" customHeight="1" x14ac:dyDescent="0.25">
      <c r="B18" s="71"/>
      <c r="C18" s="71"/>
      <c r="D18" s="72"/>
      <c r="E18" s="73"/>
      <c r="F18" s="3"/>
      <c r="G18" s="3"/>
      <c r="H18" s="3"/>
      <c r="I18" s="3"/>
      <c r="J18" s="74" t="s">
        <v>102</v>
      </c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3"/>
    </row>
    <row r="19" spans="1:39" hidden="1" x14ac:dyDescent="0.25">
      <c r="A19" s="47"/>
      <c r="B19" s="75" t="s">
        <v>36</v>
      </c>
      <c r="C19" s="75"/>
      <c r="D19" s="75"/>
      <c r="E19" s="75"/>
      <c r="F19" s="75"/>
      <c r="G19" s="75"/>
      <c r="H19" s="75"/>
      <c r="I19" s="48"/>
      <c r="J19" s="76" t="s">
        <v>37</v>
      </c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3"/>
    </row>
    <row r="20" spans="1:39" ht="4.5" hidden="1" customHeight="1" x14ac:dyDescent="0.25">
      <c r="A20" s="2"/>
      <c r="B20" s="33"/>
      <c r="C20" s="49"/>
      <c r="D20" s="49"/>
      <c r="E20" s="50"/>
      <c r="F20" s="50"/>
      <c r="G20" s="50"/>
      <c r="H20" s="51"/>
      <c r="I20" s="52"/>
      <c r="J20" s="52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</row>
    <row r="21" spans="1:39" s="2" customFormat="1" hidden="1" x14ac:dyDescent="0.25">
      <c r="B21" s="75" t="s">
        <v>38</v>
      </c>
      <c r="C21" s="75"/>
      <c r="D21" s="80" t="s">
        <v>101</v>
      </c>
      <c r="E21" s="80"/>
      <c r="F21" s="80"/>
      <c r="G21" s="80"/>
      <c r="H21" s="80"/>
      <c r="I21" s="52"/>
      <c r="J21" s="52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56"/>
      <c r="AM21" s="56"/>
    </row>
    <row r="22" spans="1:39" s="2" customFormat="1" hidden="1" x14ac:dyDescent="0.25">
      <c r="A22" s="1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</row>
    <row r="23" spans="1:39" s="2" customFormat="1" hidden="1" x14ac:dyDescent="0.25">
      <c r="A23" s="1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</row>
    <row r="24" spans="1:39" s="2" customFormat="1" hidden="1" x14ac:dyDescent="0.25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56"/>
      <c r="AM24" s="56"/>
    </row>
    <row r="25" spans="1:39" s="2" customFormat="1" ht="9.75" hidden="1" customHeight="1" x14ac:dyDescent="0.25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</row>
    <row r="26" spans="1:39" s="2" customFormat="1" ht="3.75" hidden="1" customHeight="1" x14ac:dyDescent="0.25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</row>
    <row r="27" spans="1:39" s="2" customFormat="1" ht="18" hidden="1" customHeight="1" x14ac:dyDescent="0.25">
      <c r="A27" s="1"/>
      <c r="B27" s="78" t="s">
        <v>103</v>
      </c>
      <c r="C27" s="78"/>
      <c r="D27" s="78" t="s">
        <v>104</v>
      </c>
      <c r="E27" s="78"/>
      <c r="F27" s="78"/>
      <c r="G27" s="78"/>
      <c r="H27" s="78"/>
      <c r="I27" s="78"/>
      <c r="J27" s="78" t="s">
        <v>40</v>
      </c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3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56"/>
      <c r="AM27" s="56"/>
    </row>
    <row r="28" spans="1:39" s="2" customFormat="1" x14ac:dyDescent="0.25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56"/>
    </row>
    <row r="29" spans="1:39" s="2" customFormat="1" x14ac:dyDescent="0.25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56"/>
    </row>
    <row r="30" spans="1:39" s="2" customFormat="1" ht="33" customHeight="1" x14ac:dyDescent="0.25">
      <c r="A30" s="1"/>
      <c r="B30" s="75" t="s">
        <v>41</v>
      </c>
      <c r="C30" s="75"/>
      <c r="D30" s="75"/>
      <c r="E30" s="75"/>
      <c r="F30" s="75"/>
      <c r="G30" s="75"/>
      <c r="H30" s="75"/>
      <c r="I30" s="48"/>
      <c r="J30" s="79" t="s">
        <v>68</v>
      </c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3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56"/>
      <c r="AM30" s="56"/>
    </row>
    <row r="31" spans="1:39" s="2" customFormat="1" x14ac:dyDescent="0.25">
      <c r="A31" s="1"/>
      <c r="B31" s="33"/>
      <c r="C31" s="49"/>
      <c r="D31" s="49"/>
      <c r="E31" s="50"/>
      <c r="F31" s="50"/>
      <c r="G31" s="50"/>
      <c r="H31" s="51"/>
      <c r="I31" s="52"/>
      <c r="J31" s="52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1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</row>
    <row r="32" spans="1:39" s="2" customFormat="1" x14ac:dyDescent="0.25">
      <c r="A32" s="1"/>
      <c r="B32" s="75" t="s">
        <v>38</v>
      </c>
      <c r="C32" s="75"/>
      <c r="D32" s="80" t="s">
        <v>115</v>
      </c>
      <c r="E32" s="80"/>
      <c r="F32" s="80"/>
      <c r="G32" s="80"/>
      <c r="H32" s="80"/>
      <c r="I32" s="52"/>
      <c r="J32" s="52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1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</row>
    <row r="33" spans="1:39" s="2" customFormat="1" x14ac:dyDescent="0.25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1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</row>
    <row r="37" spans="1:39" x14ac:dyDescent="0.25">
      <c r="B37" s="77"/>
      <c r="C37" s="77"/>
      <c r="D37" s="77"/>
      <c r="E37" s="77"/>
      <c r="F37" s="77"/>
      <c r="G37" s="77"/>
      <c r="H37" s="77"/>
      <c r="I37" s="77"/>
      <c r="J37" s="77" t="s">
        <v>69</v>
      </c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</row>
  </sheetData>
  <sheetProtection formatCells="0" formatColumns="0" formatRows="0" insertColumns="0" insertRows="0" insertHyperlinks="0" deleteColumns="0" deleteRows="0" sort="0" autoFilter="0" pivotTables="0"/>
  <autoFilter ref="A8:AM10">
    <filterColumn colId="3" showButton="0"/>
  </autoFilter>
  <sortState ref="B10:T79">
    <sortCondition ref="B10:B79"/>
  </sortState>
  <mergeCells count="58">
    <mergeCell ref="B1:G1"/>
    <mergeCell ref="H1:U1"/>
    <mergeCell ref="B2:G2"/>
    <mergeCell ref="H2:U2"/>
    <mergeCell ref="B4:C4"/>
    <mergeCell ref="D4:O4"/>
    <mergeCell ref="P4:U4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J7:J8"/>
    <mergeCell ref="AJ4:AK6"/>
    <mergeCell ref="B21:C21"/>
    <mergeCell ref="D21:H21"/>
    <mergeCell ref="T7:T9"/>
    <mergeCell ref="U7:U9"/>
    <mergeCell ref="B9:G9"/>
    <mergeCell ref="B12:C12"/>
    <mergeCell ref="F13:O13"/>
    <mergeCell ref="F14:O14"/>
    <mergeCell ref="N7:N8"/>
    <mergeCell ref="O7:O8"/>
    <mergeCell ref="P7:P8"/>
    <mergeCell ref="Q7:Q9"/>
    <mergeCell ref="R7:R8"/>
    <mergeCell ref="S7:S8"/>
    <mergeCell ref="H7:H8"/>
    <mergeCell ref="I7:I8"/>
    <mergeCell ref="F15:O15"/>
    <mergeCell ref="K7:K8"/>
    <mergeCell ref="L7:L8"/>
    <mergeCell ref="M7:M8"/>
    <mergeCell ref="J17:U17"/>
    <mergeCell ref="J18:U18"/>
    <mergeCell ref="B19:H19"/>
    <mergeCell ref="J19:U19"/>
    <mergeCell ref="B37:C37"/>
    <mergeCell ref="D37:I37"/>
    <mergeCell ref="J37:U37"/>
    <mergeCell ref="B27:C27"/>
    <mergeCell ref="D27:I27"/>
    <mergeCell ref="J27:U27"/>
    <mergeCell ref="B30:H30"/>
    <mergeCell ref="J30:U30"/>
    <mergeCell ref="B32:C32"/>
    <mergeCell ref="D32:H32"/>
  </mergeCells>
  <conditionalFormatting sqref="P10 H10:N10">
    <cfRule type="cellIs" dxfId="30" priority="7" operator="greaterThan">
      <formula>10</formula>
    </cfRule>
  </conditionalFormatting>
  <conditionalFormatting sqref="O38:O1048576 O1:O17 O28:O29">
    <cfRule type="duplicateValues" dxfId="29" priority="6"/>
  </conditionalFormatting>
  <conditionalFormatting sqref="C38:C1048576 C1:C17 C28:C29">
    <cfRule type="duplicateValues" dxfId="28" priority="5"/>
  </conditionalFormatting>
  <conditionalFormatting sqref="O30:O37">
    <cfRule type="duplicateValues" dxfId="27" priority="4"/>
  </conditionalFormatting>
  <conditionalFormatting sqref="C30:C37">
    <cfRule type="duplicateValues" dxfId="26" priority="3"/>
  </conditionalFormatting>
  <conditionalFormatting sqref="O18:O27">
    <cfRule type="duplicateValues" dxfId="25" priority="2"/>
  </conditionalFormatting>
  <conditionalFormatting sqref="C18:C27">
    <cfRule type="duplicateValues" dxfId="24" priority="1"/>
  </conditionalFormatting>
  <dataValidations count="1">
    <dataValidation allowBlank="1" showInputMessage="1" showErrorMessage="1" errorTitle="Không xóa dữ liệu" error="Không xóa dữ liệu" prompt="Không xóa dữ liệu" sqref="D15 Y2:AM8 X10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AM37"/>
  <sheetViews>
    <sheetView workbookViewId="0">
      <pane ySplit="3" topLeftCell="A4" activePane="bottomLeft" state="frozen"/>
      <selection activeCell="W13" sqref="W13"/>
      <selection pane="bottomLeft" activeCell="H2" sqref="H2:U2"/>
    </sheetView>
  </sheetViews>
  <sheetFormatPr defaultColWidth="9" defaultRowHeight="15.75" x14ac:dyDescent="0.25"/>
  <cols>
    <col min="1" max="1" width="0.625" style="1" customWidth="1"/>
    <col min="2" max="2" width="4.5" style="1" customWidth="1"/>
    <col min="3" max="3" width="11.25" style="1" customWidth="1"/>
    <col min="4" max="4" width="11.625" style="1" customWidth="1"/>
    <col min="5" max="5" width="6.375" style="1" customWidth="1"/>
    <col min="6" max="6" width="7.5" style="1" customWidth="1"/>
    <col min="7" max="7" width="11.75" style="1" customWidth="1"/>
    <col min="8" max="9" width="4.375" style="1" customWidth="1"/>
    <col min="10" max="10" width="4.375" style="1" hidden="1" customWidth="1"/>
    <col min="11" max="11" width="4.375" style="1" customWidth="1"/>
    <col min="12" max="12" width="3.25" style="1" customWidth="1"/>
    <col min="13" max="13" width="3.5" style="1" customWidth="1"/>
    <col min="14" max="14" width="9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0.875" style="1" customWidth="1"/>
    <col min="21" max="21" width="5.875" style="1" customWidth="1"/>
    <col min="22" max="22" width="6.5" style="1" customWidth="1"/>
    <col min="23" max="23" width="6.5" style="2" customWidth="1"/>
    <col min="24" max="24" width="9" style="56"/>
    <col min="25" max="25" width="9.125" style="56" bestFit="1" customWidth="1"/>
    <col min="26" max="26" width="9" style="56"/>
    <col min="27" max="27" width="10.375" style="56" bestFit="1" customWidth="1"/>
    <col min="28" max="28" width="9.125" style="56" bestFit="1" customWidth="1"/>
    <col min="29" max="39" width="9" style="56"/>
    <col min="40" max="16384" width="9" style="1"/>
  </cols>
  <sheetData>
    <row r="1" spans="1:39" ht="27.75" customHeight="1" x14ac:dyDescent="0.3">
      <c r="B1" s="101" t="s">
        <v>0</v>
      </c>
      <c r="C1" s="101"/>
      <c r="D1" s="101"/>
      <c r="E1" s="101"/>
      <c r="F1" s="101"/>
      <c r="G1" s="101"/>
      <c r="H1" s="102" t="s">
        <v>105</v>
      </c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3"/>
    </row>
    <row r="2" spans="1:39" ht="18" customHeight="1" x14ac:dyDescent="0.25">
      <c r="B2" s="103" t="s">
        <v>1</v>
      </c>
      <c r="C2" s="103"/>
      <c r="D2" s="103"/>
      <c r="E2" s="103"/>
      <c r="F2" s="103"/>
      <c r="G2" s="103"/>
      <c r="H2" s="104" t="s">
        <v>120</v>
      </c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4"/>
      <c r="W2" s="5"/>
      <c r="AE2" s="57"/>
      <c r="AF2" s="58"/>
      <c r="AG2" s="57"/>
      <c r="AH2" s="57"/>
      <c r="AI2" s="57"/>
      <c r="AJ2" s="58"/>
      <c r="AK2" s="57"/>
    </row>
    <row r="3" spans="1:39" ht="4.5" customHeight="1" x14ac:dyDescent="0.25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59"/>
      <c r="AJ3" s="59"/>
    </row>
    <row r="4" spans="1:39" ht="23.25" customHeight="1" x14ac:dyDescent="0.25">
      <c r="B4" s="105" t="s">
        <v>2</v>
      </c>
      <c r="C4" s="105"/>
      <c r="D4" s="106" t="s">
        <v>55</v>
      </c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7" t="s">
        <v>56</v>
      </c>
      <c r="Q4" s="107"/>
      <c r="R4" s="107"/>
      <c r="S4" s="107"/>
      <c r="T4" s="107"/>
      <c r="U4" s="107"/>
      <c r="X4" s="57"/>
      <c r="Y4" s="84" t="s">
        <v>48</v>
      </c>
      <c r="Z4" s="84" t="s">
        <v>8</v>
      </c>
      <c r="AA4" s="84" t="s">
        <v>47</v>
      </c>
      <c r="AB4" s="84" t="s">
        <v>46</v>
      </c>
      <c r="AC4" s="84"/>
      <c r="AD4" s="84"/>
      <c r="AE4" s="84"/>
      <c r="AF4" s="84" t="s">
        <v>45</v>
      </c>
      <c r="AG4" s="84"/>
      <c r="AH4" s="84" t="s">
        <v>43</v>
      </c>
      <c r="AI4" s="84"/>
      <c r="AJ4" s="84" t="s">
        <v>44</v>
      </c>
      <c r="AK4" s="84"/>
      <c r="AL4" s="84" t="s">
        <v>42</v>
      </c>
      <c r="AM4" s="84"/>
    </row>
    <row r="5" spans="1:39" ht="17.25" customHeight="1" x14ac:dyDescent="0.25">
      <c r="B5" s="93" t="s">
        <v>3</v>
      </c>
      <c r="C5" s="93"/>
      <c r="D5" s="9"/>
      <c r="G5" s="94" t="s">
        <v>116</v>
      </c>
      <c r="H5" s="94"/>
      <c r="I5" s="94"/>
      <c r="J5" s="94"/>
      <c r="K5" s="94"/>
      <c r="L5" s="94"/>
      <c r="M5" s="94"/>
      <c r="N5" s="94"/>
      <c r="O5" s="94"/>
      <c r="P5" s="94" t="s">
        <v>112</v>
      </c>
      <c r="Q5" s="94"/>
      <c r="R5" s="94"/>
      <c r="S5" s="94"/>
      <c r="T5" s="94"/>
      <c r="U5" s="94"/>
      <c r="X5" s="57"/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4"/>
      <c r="AK5" s="84"/>
      <c r="AL5" s="84"/>
      <c r="AM5" s="84"/>
    </row>
    <row r="6" spans="1:39" ht="5.25" customHeight="1" x14ac:dyDescent="0.25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53"/>
      <c r="Q6" s="3"/>
      <c r="R6" s="3"/>
      <c r="S6" s="3"/>
      <c r="T6" s="3"/>
      <c r="U6" s="3"/>
      <c r="X6" s="57"/>
      <c r="Y6" s="84"/>
      <c r="Z6" s="84"/>
      <c r="AA6" s="84"/>
      <c r="AB6" s="84"/>
      <c r="AC6" s="84"/>
      <c r="AD6" s="84"/>
      <c r="AE6" s="84"/>
      <c r="AF6" s="84"/>
      <c r="AG6" s="84"/>
      <c r="AH6" s="84"/>
      <c r="AI6" s="84"/>
      <c r="AJ6" s="84"/>
      <c r="AK6" s="84"/>
      <c r="AL6" s="84"/>
      <c r="AM6" s="84"/>
    </row>
    <row r="7" spans="1:39" ht="33" customHeight="1" x14ac:dyDescent="0.25">
      <c r="B7" s="85" t="s">
        <v>4</v>
      </c>
      <c r="C7" s="95" t="s">
        <v>5</v>
      </c>
      <c r="D7" s="97" t="s">
        <v>6</v>
      </c>
      <c r="E7" s="98"/>
      <c r="F7" s="85" t="s">
        <v>7</v>
      </c>
      <c r="G7" s="85" t="s">
        <v>8</v>
      </c>
      <c r="H7" s="81" t="s">
        <v>9</v>
      </c>
      <c r="I7" s="81" t="s">
        <v>10</v>
      </c>
      <c r="J7" s="81" t="s">
        <v>11</v>
      </c>
      <c r="K7" s="81" t="s">
        <v>12</v>
      </c>
      <c r="L7" s="83" t="s">
        <v>13</v>
      </c>
      <c r="M7" s="83" t="s">
        <v>14</v>
      </c>
      <c r="N7" s="83" t="s">
        <v>15</v>
      </c>
      <c r="O7" s="92" t="s">
        <v>16</v>
      </c>
      <c r="P7" s="83" t="s">
        <v>17</v>
      </c>
      <c r="Q7" s="85" t="s">
        <v>18</v>
      </c>
      <c r="R7" s="83" t="s">
        <v>19</v>
      </c>
      <c r="S7" s="85" t="s">
        <v>20</v>
      </c>
      <c r="T7" s="85" t="s">
        <v>21</v>
      </c>
      <c r="U7" s="85" t="s">
        <v>22</v>
      </c>
      <c r="X7" s="57"/>
      <c r="Y7" s="84"/>
      <c r="Z7" s="84"/>
      <c r="AA7" s="84"/>
      <c r="AB7" s="60" t="s">
        <v>23</v>
      </c>
      <c r="AC7" s="60" t="s">
        <v>24</v>
      </c>
      <c r="AD7" s="60" t="s">
        <v>25</v>
      </c>
      <c r="AE7" s="60" t="s">
        <v>26</v>
      </c>
      <c r="AF7" s="60" t="s">
        <v>27</v>
      </c>
      <c r="AG7" s="60" t="s">
        <v>26</v>
      </c>
      <c r="AH7" s="60" t="s">
        <v>27</v>
      </c>
      <c r="AI7" s="60" t="s">
        <v>26</v>
      </c>
      <c r="AJ7" s="60" t="s">
        <v>27</v>
      </c>
      <c r="AK7" s="60" t="s">
        <v>26</v>
      </c>
      <c r="AL7" s="60" t="s">
        <v>27</v>
      </c>
      <c r="AM7" s="61" t="s">
        <v>26</v>
      </c>
    </row>
    <row r="8" spans="1:39" ht="33" customHeight="1" x14ac:dyDescent="0.25">
      <c r="B8" s="87"/>
      <c r="C8" s="96"/>
      <c r="D8" s="99"/>
      <c r="E8" s="100"/>
      <c r="F8" s="87"/>
      <c r="G8" s="87"/>
      <c r="H8" s="81"/>
      <c r="I8" s="81"/>
      <c r="J8" s="81"/>
      <c r="K8" s="81"/>
      <c r="L8" s="83"/>
      <c r="M8" s="83"/>
      <c r="N8" s="83"/>
      <c r="O8" s="92"/>
      <c r="P8" s="83"/>
      <c r="Q8" s="86"/>
      <c r="R8" s="83"/>
      <c r="S8" s="87"/>
      <c r="T8" s="86"/>
      <c r="U8" s="86"/>
      <c r="W8" s="12"/>
      <c r="X8" s="57"/>
      <c r="Y8" s="62" t="str">
        <f>+D4</f>
        <v>Kinh tế lượng</v>
      </c>
      <c r="Z8" s="63" t="str">
        <f>+P4</f>
        <v>Nhóm: BSA1309 - N02</v>
      </c>
      <c r="AA8" s="64">
        <f>+$AJ$8+$AL$8+$AH$8</f>
        <v>1</v>
      </c>
      <c r="AB8" s="58">
        <f>COUNTIF($T$9:$T$70,"Khiển trách")</f>
        <v>0</v>
      </c>
      <c r="AC8" s="58">
        <f>COUNTIF($T$9:$T$70,"Cảnh cáo")</f>
        <v>0</v>
      </c>
      <c r="AD8" s="58">
        <f>COUNTIF($T$9:$T$70,"Đình chỉ thi")</f>
        <v>0</v>
      </c>
      <c r="AE8" s="65">
        <f>+($AB$8+$AC$8+$AD$8)/$AA$8*100%</f>
        <v>0</v>
      </c>
      <c r="AF8" s="58">
        <f>SUM(COUNTIF($T$9:$T$68,"Vắng"),COUNTIF($T$9:$T$68,"Vắng có phép"))</f>
        <v>0</v>
      </c>
      <c r="AG8" s="66">
        <f>+$AF$8/$AA$8</f>
        <v>0</v>
      </c>
      <c r="AH8" s="67">
        <f>COUNTIF($X$9:$X$68,"Thi lại")</f>
        <v>0</v>
      </c>
      <c r="AI8" s="66">
        <f>+$AH$8/$AA$8</f>
        <v>0</v>
      </c>
      <c r="AJ8" s="67">
        <f>COUNTIF($X$9:$X$69,"Học lại")</f>
        <v>1</v>
      </c>
      <c r="AK8" s="66">
        <f>+$AJ$8/$AA$8</f>
        <v>1</v>
      </c>
      <c r="AL8" s="58">
        <f>COUNTIF($X$10:$X$69,"Đạt")</f>
        <v>0</v>
      </c>
      <c r="AM8" s="65">
        <f>+$AL$8/$AA$8</f>
        <v>0</v>
      </c>
    </row>
    <row r="9" spans="1:39" ht="14.25" customHeight="1" x14ac:dyDescent="0.25">
      <c r="B9" s="88" t="s">
        <v>28</v>
      </c>
      <c r="C9" s="89"/>
      <c r="D9" s="89"/>
      <c r="E9" s="89"/>
      <c r="F9" s="89"/>
      <c r="G9" s="90"/>
      <c r="H9" s="13">
        <v>10</v>
      </c>
      <c r="I9" s="13">
        <v>10</v>
      </c>
      <c r="J9" s="13"/>
      <c r="K9" s="13">
        <v>20</v>
      </c>
      <c r="L9" s="15"/>
      <c r="M9" s="16"/>
      <c r="N9" s="16"/>
      <c r="O9" s="17"/>
      <c r="P9" s="54">
        <f>100-(H9+I9+J9+K9)</f>
        <v>60</v>
      </c>
      <c r="Q9" s="87"/>
      <c r="R9" s="18"/>
      <c r="S9" s="18"/>
      <c r="T9" s="87"/>
      <c r="U9" s="87"/>
      <c r="X9" s="57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68"/>
      <c r="AM9" s="68"/>
    </row>
    <row r="10" spans="1:39" ht="30.75" customHeight="1" x14ac:dyDescent="0.25">
      <c r="B10" s="20">
        <v>1</v>
      </c>
      <c r="C10" s="21" t="s">
        <v>84</v>
      </c>
      <c r="D10" s="22" t="s">
        <v>85</v>
      </c>
      <c r="E10" s="23" t="s">
        <v>67</v>
      </c>
      <c r="F10" s="24" t="s">
        <v>86</v>
      </c>
      <c r="G10" s="21" t="s">
        <v>76</v>
      </c>
      <c r="H10" s="25">
        <v>10</v>
      </c>
      <c r="I10" s="25">
        <v>6</v>
      </c>
      <c r="J10" s="25" t="s">
        <v>29</v>
      </c>
      <c r="K10" s="25">
        <v>7</v>
      </c>
      <c r="L10" s="32"/>
      <c r="M10" s="32"/>
      <c r="N10" s="32"/>
      <c r="O10" s="70"/>
      <c r="P10" s="26">
        <v>0</v>
      </c>
      <c r="Q10" s="27">
        <f t="shared" ref="Q10" si="0">ROUND(SUMPRODUCT(H10:P10,$H$9:$P$9)/100,1)</f>
        <v>3</v>
      </c>
      <c r="R10" s="28" t="str">
        <f t="shared" ref="R10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9" t="str">
        <f t="shared" ref="S10" si="2">IF($Q10&lt;4,"Kém",IF(AND($Q10&gt;=4,$Q10&lt;=5.4),"Trung bình yếu",IF(AND($Q10&gt;=5.5,$Q10&lt;=6.9),"Trung bình",IF(AND($Q10&gt;=7,$Q10&lt;=8.4),"Khá",IF(AND($Q10&gt;=8.5,$Q10&lt;=10),"Giỏi","")))))</f>
        <v>Kém</v>
      </c>
      <c r="T10" s="30"/>
      <c r="U10" s="31" t="s">
        <v>117</v>
      </c>
      <c r="V10" s="3"/>
      <c r="W10" s="19"/>
      <c r="X10" s="69" t="str">
        <f t="shared" ref="X10" si="3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</row>
    <row r="11" spans="1:39" ht="9" customHeight="1" x14ac:dyDescent="0.25">
      <c r="A11" s="2"/>
      <c r="B11" s="33"/>
      <c r="C11" s="34"/>
      <c r="D11" s="34"/>
      <c r="E11" s="35"/>
      <c r="F11" s="35"/>
      <c r="G11" s="35"/>
      <c r="H11" s="36"/>
      <c r="I11" s="37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"/>
    </row>
    <row r="12" spans="1:39" ht="16.5" hidden="1" x14ac:dyDescent="0.25">
      <c r="A12" s="2"/>
      <c r="B12" s="91" t="s">
        <v>30</v>
      </c>
      <c r="C12" s="91"/>
      <c r="D12" s="34"/>
      <c r="E12" s="35"/>
      <c r="F12" s="35"/>
      <c r="G12" s="35"/>
      <c r="H12" s="36"/>
      <c r="I12" s="37"/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"/>
    </row>
    <row r="13" spans="1:39" ht="16.5" hidden="1" customHeight="1" x14ac:dyDescent="0.25">
      <c r="A13" s="2"/>
      <c r="B13" s="39" t="s">
        <v>31</v>
      </c>
      <c r="C13" s="39"/>
      <c r="D13" s="40">
        <f>+$AA$8</f>
        <v>1</v>
      </c>
      <c r="E13" s="41" t="s">
        <v>32</v>
      </c>
      <c r="F13" s="82" t="s">
        <v>33</v>
      </c>
      <c r="G13" s="82"/>
      <c r="H13" s="82"/>
      <c r="I13" s="82"/>
      <c r="J13" s="82"/>
      <c r="K13" s="82"/>
      <c r="L13" s="82"/>
      <c r="M13" s="82"/>
      <c r="N13" s="82"/>
      <c r="O13" s="82"/>
      <c r="P13" s="42">
        <f>$AA$8 -COUNTIF($T$9:$T$200,"Vắng") -COUNTIF($T$9:$T$200,"Vắng có phép") - COUNTIF($T$9:$T$200,"Đình chỉ thi") - COUNTIF($T$9:$T$200,"Không đủ ĐKDT")</f>
        <v>1</v>
      </c>
      <c r="Q13" s="42"/>
      <c r="R13" s="42"/>
      <c r="S13" s="43"/>
      <c r="T13" s="44" t="s">
        <v>32</v>
      </c>
      <c r="U13" s="43"/>
      <c r="V13" s="3"/>
    </row>
    <row r="14" spans="1:39" ht="16.5" hidden="1" customHeight="1" x14ac:dyDescent="0.25">
      <c r="A14" s="2"/>
      <c r="B14" s="39" t="s">
        <v>34</v>
      </c>
      <c r="C14" s="39"/>
      <c r="D14" s="40">
        <f>+$AL$8</f>
        <v>0</v>
      </c>
      <c r="E14" s="41" t="s">
        <v>32</v>
      </c>
      <c r="F14" s="82" t="s">
        <v>35</v>
      </c>
      <c r="G14" s="82"/>
      <c r="H14" s="82"/>
      <c r="I14" s="82"/>
      <c r="J14" s="82"/>
      <c r="K14" s="82"/>
      <c r="L14" s="82"/>
      <c r="M14" s="82"/>
      <c r="N14" s="82"/>
      <c r="O14" s="82"/>
      <c r="P14" s="45">
        <f>COUNTIF($T$9:$T$76,"Vắng")</f>
        <v>0</v>
      </c>
      <c r="Q14" s="45"/>
      <c r="R14" s="45"/>
      <c r="S14" s="46"/>
      <c r="T14" s="44" t="s">
        <v>32</v>
      </c>
      <c r="U14" s="46"/>
      <c r="V14" s="3"/>
    </row>
    <row r="15" spans="1:39" ht="16.5" hidden="1" customHeight="1" x14ac:dyDescent="0.25">
      <c r="A15" s="2"/>
      <c r="B15" s="39" t="s">
        <v>49</v>
      </c>
      <c r="C15" s="39"/>
      <c r="D15" s="55">
        <f>COUNTIF(X10:X10,"Học lại")</f>
        <v>1</v>
      </c>
      <c r="E15" s="41" t="s">
        <v>32</v>
      </c>
      <c r="F15" s="82" t="s">
        <v>50</v>
      </c>
      <c r="G15" s="82"/>
      <c r="H15" s="82"/>
      <c r="I15" s="82"/>
      <c r="J15" s="82"/>
      <c r="K15" s="82"/>
      <c r="L15" s="82"/>
      <c r="M15" s="82"/>
      <c r="N15" s="82"/>
      <c r="O15" s="82"/>
      <c r="P15" s="42">
        <f>COUNTIF($T$9:$T$76,"Vắng có phép")</f>
        <v>0</v>
      </c>
      <c r="Q15" s="42"/>
      <c r="R15" s="42"/>
      <c r="S15" s="43"/>
      <c r="T15" s="44" t="s">
        <v>32</v>
      </c>
      <c r="U15" s="43"/>
      <c r="V15" s="3"/>
    </row>
    <row r="16" spans="1:39" ht="3" hidden="1" customHeight="1" x14ac:dyDescent="0.25">
      <c r="A16" s="2"/>
      <c r="B16" s="33"/>
      <c r="C16" s="34"/>
      <c r="D16" s="34"/>
      <c r="E16" s="35"/>
      <c r="F16" s="35"/>
      <c r="G16" s="35"/>
      <c r="H16" s="36"/>
      <c r="I16" s="37"/>
      <c r="J16" s="37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"/>
    </row>
    <row r="17" spans="1:39" hidden="1" x14ac:dyDescent="0.25">
      <c r="B17" s="71" t="s">
        <v>51</v>
      </c>
      <c r="C17" s="71"/>
      <c r="D17" s="72">
        <f>COUNTIF(X10:X10,"Thi lại")</f>
        <v>0</v>
      </c>
      <c r="E17" s="73" t="s">
        <v>32</v>
      </c>
      <c r="F17" s="3"/>
      <c r="G17" s="3"/>
      <c r="H17" s="3"/>
      <c r="I17" s="3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3"/>
    </row>
    <row r="18" spans="1:39" ht="24.75" hidden="1" customHeight="1" x14ac:dyDescent="0.25">
      <c r="B18" s="71"/>
      <c r="C18" s="71"/>
      <c r="D18" s="72"/>
      <c r="E18" s="73"/>
      <c r="F18" s="3"/>
      <c r="G18" s="3"/>
      <c r="H18" s="3"/>
      <c r="I18" s="3"/>
      <c r="J18" s="74" t="s">
        <v>102</v>
      </c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3"/>
    </row>
    <row r="19" spans="1:39" hidden="1" x14ac:dyDescent="0.25">
      <c r="A19" s="47"/>
      <c r="B19" s="75" t="s">
        <v>36</v>
      </c>
      <c r="C19" s="75"/>
      <c r="D19" s="75"/>
      <c r="E19" s="75"/>
      <c r="F19" s="75"/>
      <c r="G19" s="75"/>
      <c r="H19" s="75"/>
      <c r="I19" s="48"/>
      <c r="J19" s="76" t="s">
        <v>37</v>
      </c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3"/>
    </row>
    <row r="20" spans="1:39" ht="4.5" hidden="1" customHeight="1" x14ac:dyDescent="0.25">
      <c r="A20" s="2"/>
      <c r="B20" s="33"/>
      <c r="C20" s="49"/>
      <c r="D20" s="49"/>
      <c r="E20" s="50"/>
      <c r="F20" s="50"/>
      <c r="G20" s="50"/>
      <c r="H20" s="51"/>
      <c r="I20" s="52"/>
      <c r="J20" s="52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</row>
    <row r="21" spans="1:39" s="2" customFormat="1" hidden="1" x14ac:dyDescent="0.25">
      <c r="B21" s="75" t="s">
        <v>38</v>
      </c>
      <c r="C21" s="75"/>
      <c r="D21" s="80" t="s">
        <v>101</v>
      </c>
      <c r="E21" s="80"/>
      <c r="F21" s="80"/>
      <c r="G21" s="80"/>
      <c r="H21" s="80"/>
      <c r="I21" s="52"/>
      <c r="J21" s="52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56"/>
      <c r="AM21" s="56"/>
    </row>
    <row r="22" spans="1:39" s="2" customFormat="1" hidden="1" x14ac:dyDescent="0.25">
      <c r="A22" s="1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</row>
    <row r="23" spans="1:39" s="2" customFormat="1" hidden="1" x14ac:dyDescent="0.25">
      <c r="A23" s="1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</row>
    <row r="24" spans="1:39" s="2" customFormat="1" hidden="1" x14ac:dyDescent="0.25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56"/>
      <c r="AM24" s="56"/>
    </row>
    <row r="25" spans="1:39" s="2" customFormat="1" ht="9.75" hidden="1" customHeight="1" x14ac:dyDescent="0.25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</row>
    <row r="26" spans="1:39" s="2" customFormat="1" ht="3.75" hidden="1" customHeight="1" x14ac:dyDescent="0.25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</row>
    <row r="27" spans="1:39" s="2" customFormat="1" ht="18" hidden="1" customHeight="1" x14ac:dyDescent="0.25">
      <c r="A27" s="1"/>
      <c r="B27" s="78" t="s">
        <v>103</v>
      </c>
      <c r="C27" s="78"/>
      <c r="D27" s="78" t="s">
        <v>104</v>
      </c>
      <c r="E27" s="78"/>
      <c r="F27" s="78"/>
      <c r="G27" s="78"/>
      <c r="H27" s="78"/>
      <c r="I27" s="78"/>
      <c r="J27" s="78" t="s">
        <v>40</v>
      </c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3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56"/>
      <c r="AM27" s="56"/>
    </row>
    <row r="28" spans="1:39" s="2" customFormat="1" ht="4.5" hidden="1" customHeight="1" x14ac:dyDescent="0.25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56"/>
    </row>
    <row r="29" spans="1:39" s="2" customFormat="1" ht="36.75" customHeight="1" x14ac:dyDescent="0.25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56"/>
    </row>
    <row r="30" spans="1:39" s="2" customFormat="1" ht="31.5" customHeight="1" x14ac:dyDescent="0.25">
      <c r="A30" s="1"/>
      <c r="B30" s="75" t="s">
        <v>41</v>
      </c>
      <c r="C30" s="75"/>
      <c r="D30" s="75"/>
      <c r="E30" s="75"/>
      <c r="F30" s="75"/>
      <c r="G30" s="75"/>
      <c r="H30" s="75"/>
      <c r="I30" s="48"/>
      <c r="J30" s="79" t="s">
        <v>68</v>
      </c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3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56"/>
      <c r="AM30" s="56"/>
    </row>
    <row r="31" spans="1:39" s="2" customFormat="1" x14ac:dyDescent="0.25">
      <c r="A31" s="1"/>
      <c r="B31" s="33"/>
      <c r="C31" s="49"/>
      <c r="D31" s="49"/>
      <c r="E31" s="50"/>
      <c r="F31" s="50"/>
      <c r="G31" s="50"/>
      <c r="H31" s="51"/>
      <c r="I31" s="52"/>
      <c r="J31" s="52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1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</row>
    <row r="32" spans="1:39" s="2" customFormat="1" x14ac:dyDescent="0.25">
      <c r="A32" s="1"/>
      <c r="B32" s="75" t="s">
        <v>38</v>
      </c>
      <c r="C32" s="75"/>
      <c r="D32" s="80" t="s">
        <v>118</v>
      </c>
      <c r="E32" s="80"/>
      <c r="F32" s="80"/>
      <c r="G32" s="80"/>
      <c r="H32" s="80"/>
      <c r="I32" s="52"/>
      <c r="J32" s="52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1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</row>
    <row r="33" spans="1:39" s="2" customFormat="1" x14ac:dyDescent="0.25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1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</row>
    <row r="37" spans="1:39" x14ac:dyDescent="0.25">
      <c r="B37" s="77"/>
      <c r="C37" s="77"/>
      <c r="D37" s="77"/>
      <c r="E37" s="77"/>
      <c r="F37" s="77"/>
      <c r="G37" s="77"/>
      <c r="H37" s="77"/>
      <c r="I37" s="77"/>
      <c r="J37" s="77" t="s">
        <v>69</v>
      </c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</row>
  </sheetData>
  <sheetProtection formatCells="0" formatColumns="0" formatRows="0" insertColumns="0" insertRows="0" insertHyperlinks="0" deleteColumns="0" deleteRows="0" sort="0" autoFilter="0" pivotTables="0"/>
  <autoFilter ref="A8:AM10">
    <filterColumn colId="3" showButton="0"/>
  </autoFilter>
  <sortState ref="B10:T73">
    <sortCondition ref="B10:B73"/>
  </sortState>
  <mergeCells count="58">
    <mergeCell ref="B1:G1"/>
    <mergeCell ref="H1:U1"/>
    <mergeCell ref="B2:G2"/>
    <mergeCell ref="H2:U2"/>
    <mergeCell ref="B4:C4"/>
    <mergeCell ref="D4:O4"/>
    <mergeCell ref="P4:U4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J7:J8"/>
    <mergeCell ref="AJ4:AK6"/>
    <mergeCell ref="B21:C21"/>
    <mergeCell ref="D21:H21"/>
    <mergeCell ref="T7:T9"/>
    <mergeCell ref="U7:U9"/>
    <mergeCell ref="B9:G9"/>
    <mergeCell ref="B12:C12"/>
    <mergeCell ref="F13:O13"/>
    <mergeCell ref="F14:O14"/>
    <mergeCell ref="N7:N8"/>
    <mergeCell ref="O7:O8"/>
    <mergeCell ref="P7:P8"/>
    <mergeCell ref="Q7:Q9"/>
    <mergeCell ref="R7:R8"/>
    <mergeCell ref="S7:S8"/>
    <mergeCell ref="H7:H8"/>
    <mergeCell ref="I7:I8"/>
    <mergeCell ref="F15:O15"/>
    <mergeCell ref="K7:K8"/>
    <mergeCell ref="L7:L8"/>
    <mergeCell ref="M7:M8"/>
    <mergeCell ref="J17:U17"/>
    <mergeCell ref="J18:U18"/>
    <mergeCell ref="B19:H19"/>
    <mergeCell ref="J19:U19"/>
    <mergeCell ref="B37:C37"/>
    <mergeCell ref="D37:I37"/>
    <mergeCell ref="J37:U37"/>
    <mergeCell ref="B27:C27"/>
    <mergeCell ref="D27:I27"/>
    <mergeCell ref="J27:U27"/>
    <mergeCell ref="B30:H30"/>
    <mergeCell ref="J30:U30"/>
    <mergeCell ref="B32:C32"/>
    <mergeCell ref="D32:H32"/>
  </mergeCells>
  <conditionalFormatting sqref="H10:N10 P10">
    <cfRule type="cellIs" dxfId="23" priority="8" operator="greaterThan">
      <formula>10</formula>
    </cfRule>
  </conditionalFormatting>
  <conditionalFormatting sqref="O38:O1048576 O2:O17 O28:O29">
    <cfRule type="duplicateValues" dxfId="22" priority="7"/>
  </conditionalFormatting>
  <conditionalFormatting sqref="C38:C1048576 C1:C17 C28:C29">
    <cfRule type="duplicateValues" dxfId="21" priority="6"/>
  </conditionalFormatting>
  <conditionalFormatting sqref="O30:O37">
    <cfRule type="duplicateValues" dxfId="20" priority="5"/>
  </conditionalFormatting>
  <conditionalFormatting sqref="C30:C37">
    <cfRule type="duplicateValues" dxfId="19" priority="4"/>
  </conditionalFormatting>
  <conditionalFormatting sqref="O1">
    <cfRule type="duplicateValues" dxfId="18" priority="3"/>
  </conditionalFormatting>
  <conditionalFormatting sqref="O18:O27">
    <cfRule type="duplicateValues" dxfId="17" priority="2"/>
  </conditionalFormatting>
  <conditionalFormatting sqref="C18:C27">
    <cfRule type="duplicateValues" dxfId="16" priority="1"/>
  </conditionalFormatting>
  <dataValidations count="1">
    <dataValidation allowBlank="1" showInputMessage="1" showErrorMessage="1" errorTitle="Không xóa dữ liệu" error="Không xóa dữ liệu" prompt="Không xóa dữ liệu" sqref="D15 Y2:AM8 X10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AM37"/>
  <sheetViews>
    <sheetView workbookViewId="0">
      <pane ySplit="3" topLeftCell="A4" activePane="bottomLeft" state="frozen"/>
      <selection activeCell="W13" sqref="W13"/>
      <selection pane="bottomLeft" activeCell="W29" sqref="W29"/>
    </sheetView>
  </sheetViews>
  <sheetFormatPr defaultColWidth="9" defaultRowHeight="15.75" x14ac:dyDescent="0.25"/>
  <cols>
    <col min="1" max="1" width="0.625" style="1" customWidth="1"/>
    <col min="2" max="2" width="5.625" style="1" customWidth="1"/>
    <col min="3" max="3" width="10.25" style="1" customWidth="1"/>
    <col min="4" max="4" width="11.125" style="1" customWidth="1"/>
    <col min="5" max="6" width="7.25" style="1" customWidth="1"/>
    <col min="7" max="7" width="11.25" style="1" customWidth="1"/>
    <col min="8" max="9" width="4.375" style="1" customWidth="1"/>
    <col min="10" max="10" width="4.375" style="1" hidden="1" customWidth="1"/>
    <col min="11" max="11" width="4.375" style="1" customWidth="1"/>
    <col min="12" max="12" width="3.25" style="1" customWidth="1"/>
    <col min="13" max="13" width="3.5" style="1" customWidth="1"/>
    <col min="14" max="14" width="9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1" style="1" customWidth="1"/>
    <col min="21" max="21" width="6.375" style="1" customWidth="1"/>
    <col min="22" max="22" width="6.5" style="1" customWidth="1"/>
    <col min="23" max="23" width="6.5" style="2" customWidth="1"/>
    <col min="24" max="24" width="9" style="56"/>
    <col min="25" max="25" width="9.125" style="56" bestFit="1" customWidth="1"/>
    <col min="26" max="26" width="9" style="56"/>
    <col min="27" max="27" width="10.375" style="56" bestFit="1" customWidth="1"/>
    <col min="28" max="28" width="9.125" style="56" bestFit="1" customWidth="1"/>
    <col min="29" max="39" width="9" style="56"/>
    <col min="40" max="16384" width="9" style="1"/>
  </cols>
  <sheetData>
    <row r="1" spans="1:39" ht="27.75" customHeight="1" x14ac:dyDescent="0.3">
      <c r="B1" s="101" t="s">
        <v>0</v>
      </c>
      <c r="C1" s="101"/>
      <c r="D1" s="101"/>
      <c r="E1" s="101"/>
      <c r="F1" s="101"/>
      <c r="G1" s="101"/>
      <c r="H1" s="102" t="s">
        <v>105</v>
      </c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3"/>
    </row>
    <row r="2" spans="1:39" ht="25.5" customHeight="1" x14ac:dyDescent="0.25">
      <c r="B2" s="103" t="s">
        <v>1</v>
      </c>
      <c r="C2" s="103"/>
      <c r="D2" s="103"/>
      <c r="E2" s="103"/>
      <c r="F2" s="103"/>
      <c r="G2" s="103"/>
      <c r="H2" s="104" t="s">
        <v>120</v>
      </c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4"/>
      <c r="W2" s="5"/>
      <c r="AE2" s="57"/>
      <c r="AF2" s="58"/>
      <c r="AG2" s="57"/>
      <c r="AH2" s="57"/>
      <c r="AI2" s="57"/>
      <c r="AJ2" s="58"/>
      <c r="AK2" s="57"/>
    </row>
    <row r="3" spans="1:39" ht="4.5" customHeight="1" x14ac:dyDescent="0.25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59"/>
      <c r="AJ3" s="59"/>
    </row>
    <row r="4" spans="1:39" ht="23.25" customHeight="1" x14ac:dyDescent="0.25">
      <c r="B4" s="105" t="s">
        <v>2</v>
      </c>
      <c r="C4" s="105"/>
      <c r="D4" s="106" t="s">
        <v>52</v>
      </c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7" t="s">
        <v>54</v>
      </c>
      <c r="Q4" s="107"/>
      <c r="R4" s="107"/>
      <c r="S4" s="107"/>
      <c r="T4" s="107"/>
      <c r="U4" s="107"/>
      <c r="X4" s="57"/>
      <c r="Y4" s="84" t="s">
        <v>48</v>
      </c>
      <c r="Z4" s="84" t="s">
        <v>8</v>
      </c>
      <c r="AA4" s="84" t="s">
        <v>47</v>
      </c>
      <c r="AB4" s="84" t="s">
        <v>46</v>
      </c>
      <c r="AC4" s="84"/>
      <c r="AD4" s="84"/>
      <c r="AE4" s="84"/>
      <c r="AF4" s="84" t="s">
        <v>45</v>
      </c>
      <c r="AG4" s="84"/>
      <c r="AH4" s="84" t="s">
        <v>43</v>
      </c>
      <c r="AI4" s="84"/>
      <c r="AJ4" s="84" t="s">
        <v>44</v>
      </c>
      <c r="AK4" s="84"/>
      <c r="AL4" s="84" t="s">
        <v>42</v>
      </c>
      <c r="AM4" s="84"/>
    </row>
    <row r="5" spans="1:39" ht="17.25" customHeight="1" x14ac:dyDescent="0.25">
      <c r="B5" s="93" t="s">
        <v>3</v>
      </c>
      <c r="C5" s="93"/>
      <c r="D5" s="9"/>
      <c r="G5" s="94" t="s">
        <v>119</v>
      </c>
      <c r="H5" s="94"/>
      <c r="I5" s="94"/>
      <c r="J5" s="94"/>
      <c r="K5" s="94"/>
      <c r="L5" s="94"/>
      <c r="M5" s="94"/>
      <c r="N5" s="94"/>
      <c r="O5" s="94"/>
      <c r="P5" s="94" t="s">
        <v>112</v>
      </c>
      <c r="Q5" s="94"/>
      <c r="R5" s="94"/>
      <c r="S5" s="94"/>
      <c r="T5" s="94"/>
      <c r="U5" s="94"/>
      <c r="X5" s="57"/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4"/>
      <c r="AK5" s="84"/>
      <c r="AL5" s="84"/>
      <c r="AM5" s="84"/>
    </row>
    <row r="6" spans="1:39" ht="5.25" customHeight="1" x14ac:dyDescent="0.25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53"/>
      <c r="Q6" s="3"/>
      <c r="R6" s="3"/>
      <c r="S6" s="3"/>
      <c r="T6" s="3"/>
      <c r="U6" s="3"/>
      <c r="X6" s="57"/>
      <c r="Y6" s="84"/>
      <c r="Z6" s="84"/>
      <c r="AA6" s="84"/>
      <c r="AB6" s="84"/>
      <c r="AC6" s="84"/>
      <c r="AD6" s="84"/>
      <c r="AE6" s="84"/>
      <c r="AF6" s="84"/>
      <c r="AG6" s="84"/>
      <c r="AH6" s="84"/>
      <c r="AI6" s="84"/>
      <c r="AJ6" s="84"/>
      <c r="AK6" s="84"/>
      <c r="AL6" s="84"/>
      <c r="AM6" s="84"/>
    </row>
    <row r="7" spans="1:39" ht="33.75" customHeight="1" x14ac:dyDescent="0.25">
      <c r="B7" s="85" t="s">
        <v>4</v>
      </c>
      <c r="C7" s="95" t="s">
        <v>5</v>
      </c>
      <c r="D7" s="97" t="s">
        <v>6</v>
      </c>
      <c r="E7" s="98"/>
      <c r="F7" s="85" t="s">
        <v>7</v>
      </c>
      <c r="G7" s="85" t="s">
        <v>8</v>
      </c>
      <c r="H7" s="81" t="s">
        <v>9</v>
      </c>
      <c r="I7" s="81" t="s">
        <v>10</v>
      </c>
      <c r="J7" s="81" t="s">
        <v>11</v>
      </c>
      <c r="K7" s="81" t="s">
        <v>12</v>
      </c>
      <c r="L7" s="83" t="s">
        <v>13</v>
      </c>
      <c r="M7" s="83" t="s">
        <v>14</v>
      </c>
      <c r="N7" s="83" t="s">
        <v>15</v>
      </c>
      <c r="O7" s="92" t="s">
        <v>16</v>
      </c>
      <c r="P7" s="83" t="s">
        <v>17</v>
      </c>
      <c r="Q7" s="85" t="s">
        <v>18</v>
      </c>
      <c r="R7" s="83" t="s">
        <v>19</v>
      </c>
      <c r="S7" s="85" t="s">
        <v>20</v>
      </c>
      <c r="T7" s="85" t="s">
        <v>21</v>
      </c>
      <c r="U7" s="85" t="s">
        <v>22</v>
      </c>
      <c r="X7" s="57"/>
      <c r="Y7" s="84"/>
      <c r="Z7" s="84"/>
      <c r="AA7" s="84"/>
      <c r="AB7" s="60" t="s">
        <v>23</v>
      </c>
      <c r="AC7" s="60" t="s">
        <v>24</v>
      </c>
      <c r="AD7" s="60" t="s">
        <v>25</v>
      </c>
      <c r="AE7" s="60" t="s">
        <v>26</v>
      </c>
      <c r="AF7" s="60" t="s">
        <v>27</v>
      </c>
      <c r="AG7" s="60" t="s">
        <v>26</v>
      </c>
      <c r="AH7" s="60" t="s">
        <v>27</v>
      </c>
      <c r="AI7" s="60" t="s">
        <v>26</v>
      </c>
      <c r="AJ7" s="60" t="s">
        <v>27</v>
      </c>
      <c r="AK7" s="60" t="s">
        <v>26</v>
      </c>
      <c r="AL7" s="60" t="s">
        <v>27</v>
      </c>
      <c r="AM7" s="61" t="s">
        <v>26</v>
      </c>
    </row>
    <row r="8" spans="1:39" ht="33.75" customHeight="1" x14ac:dyDescent="0.25">
      <c r="B8" s="87"/>
      <c r="C8" s="96"/>
      <c r="D8" s="99"/>
      <c r="E8" s="100"/>
      <c r="F8" s="87"/>
      <c r="G8" s="87"/>
      <c r="H8" s="81"/>
      <c r="I8" s="81"/>
      <c r="J8" s="81"/>
      <c r="K8" s="81"/>
      <c r="L8" s="83"/>
      <c r="M8" s="83"/>
      <c r="N8" s="83"/>
      <c r="O8" s="92"/>
      <c r="P8" s="83"/>
      <c r="Q8" s="86"/>
      <c r="R8" s="83"/>
      <c r="S8" s="87"/>
      <c r="T8" s="86"/>
      <c r="U8" s="86"/>
      <c r="W8" s="12"/>
      <c r="X8" s="57"/>
      <c r="Y8" s="62" t="str">
        <f>+D4</f>
        <v>Quản trị học</v>
      </c>
      <c r="Z8" s="63" t="str">
        <f>+P4</f>
        <v>Nhóm: BSA1328 - N01</v>
      </c>
      <c r="AA8" s="64">
        <f>+$AJ$8+$AL$8+$AH$8</f>
        <v>1</v>
      </c>
      <c r="AB8" s="58">
        <f>COUNTIF($T$9:$T$70,"Khiển trách")</f>
        <v>0</v>
      </c>
      <c r="AC8" s="58">
        <f>COUNTIF($T$9:$T$70,"Cảnh cáo")</f>
        <v>0</v>
      </c>
      <c r="AD8" s="58">
        <f>COUNTIF($T$9:$T$70,"Đình chỉ thi")</f>
        <v>0</v>
      </c>
      <c r="AE8" s="65">
        <f>+($AB$8+$AC$8+$AD$8)/$AA$8*100%</f>
        <v>0</v>
      </c>
      <c r="AF8" s="58">
        <f>SUM(COUNTIF($T$9:$T$68,"Vắng"),COUNTIF($T$9:$T$68,"Vắng có phép"))</f>
        <v>0</v>
      </c>
      <c r="AG8" s="66">
        <f>+$AF$8/$AA$8</f>
        <v>0</v>
      </c>
      <c r="AH8" s="67">
        <f>COUNTIF($X$9:$X$68,"Thi lại")</f>
        <v>0</v>
      </c>
      <c r="AI8" s="66">
        <f>+$AH$8/$AA$8</f>
        <v>0</v>
      </c>
      <c r="AJ8" s="67">
        <f>COUNTIF($X$9:$X$69,"Học lại")</f>
        <v>1</v>
      </c>
      <c r="AK8" s="66">
        <f>+$AJ$8/$AA$8</f>
        <v>1</v>
      </c>
      <c r="AL8" s="58">
        <f>COUNTIF($X$10:$X$69,"Đạt")</f>
        <v>0</v>
      </c>
      <c r="AM8" s="65">
        <f>+$AL$8/$AA$8</f>
        <v>0</v>
      </c>
    </row>
    <row r="9" spans="1:39" ht="14.25" customHeight="1" x14ac:dyDescent="0.25">
      <c r="B9" s="88" t="s">
        <v>28</v>
      </c>
      <c r="C9" s="89"/>
      <c r="D9" s="89"/>
      <c r="E9" s="89"/>
      <c r="F9" s="89"/>
      <c r="G9" s="90"/>
      <c r="H9" s="13">
        <v>10</v>
      </c>
      <c r="I9" s="13">
        <v>10</v>
      </c>
      <c r="J9" s="14"/>
      <c r="K9" s="13">
        <v>10</v>
      </c>
      <c r="L9" s="15"/>
      <c r="M9" s="16"/>
      <c r="N9" s="16"/>
      <c r="O9" s="17"/>
      <c r="P9" s="54">
        <f>100-(H9+I9+J9+K9)</f>
        <v>70</v>
      </c>
      <c r="Q9" s="87"/>
      <c r="R9" s="18"/>
      <c r="S9" s="18"/>
      <c r="T9" s="87"/>
      <c r="U9" s="87"/>
      <c r="X9" s="57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68"/>
      <c r="AM9" s="68"/>
    </row>
    <row r="10" spans="1:39" ht="33.75" customHeight="1" x14ac:dyDescent="0.25">
      <c r="B10" s="20">
        <v>1</v>
      </c>
      <c r="C10" s="21" t="s">
        <v>98</v>
      </c>
      <c r="D10" s="22" t="s">
        <v>70</v>
      </c>
      <c r="E10" s="23" t="s">
        <v>99</v>
      </c>
      <c r="F10" s="24" t="s">
        <v>100</v>
      </c>
      <c r="G10" s="21" t="s">
        <v>93</v>
      </c>
      <c r="H10" s="25">
        <v>8.5</v>
      </c>
      <c r="I10" s="25">
        <v>8</v>
      </c>
      <c r="J10" s="25" t="s">
        <v>29</v>
      </c>
      <c r="K10" s="25">
        <v>10</v>
      </c>
      <c r="L10" s="32"/>
      <c r="M10" s="32"/>
      <c r="N10" s="32"/>
      <c r="O10" s="70"/>
      <c r="P10" s="26">
        <v>0</v>
      </c>
      <c r="Q10" s="27">
        <f t="shared" ref="Q10" si="0">ROUND(SUMPRODUCT(H10:P10,$H$9:$P$9)/100,1)</f>
        <v>2.7</v>
      </c>
      <c r="R10" s="28" t="str">
        <f t="shared" ref="R10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9" t="str">
        <f t="shared" ref="S10" si="2">IF($Q10&lt;4,"Kém",IF(AND($Q10&gt;=4,$Q10&lt;=5.4),"Trung bình yếu",IF(AND($Q10&gt;=5.5,$Q10&lt;=6.9),"Trung bình",IF(AND($Q10&gt;=7,$Q10&lt;=8.4),"Khá",IF(AND($Q10&gt;=8.5,$Q10&lt;=10),"Giỏi","")))))</f>
        <v>Kém</v>
      </c>
      <c r="T10" s="30"/>
      <c r="U10" s="31" t="s">
        <v>121</v>
      </c>
      <c r="V10" s="3"/>
      <c r="W10" s="19"/>
      <c r="X10" s="69" t="str">
        <f t="shared" ref="X10" si="3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</row>
    <row r="11" spans="1:39" ht="9" customHeight="1" x14ac:dyDescent="0.25">
      <c r="A11" s="2"/>
      <c r="B11" s="33"/>
      <c r="C11" s="34"/>
      <c r="D11" s="34"/>
      <c r="E11" s="35"/>
      <c r="F11" s="35"/>
      <c r="G11" s="35"/>
      <c r="H11" s="36"/>
      <c r="I11" s="37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"/>
    </row>
    <row r="12" spans="1:39" ht="16.5" hidden="1" x14ac:dyDescent="0.25">
      <c r="A12" s="2"/>
      <c r="B12" s="91" t="s">
        <v>30</v>
      </c>
      <c r="C12" s="91"/>
      <c r="D12" s="34"/>
      <c r="E12" s="35"/>
      <c r="F12" s="35"/>
      <c r="G12" s="35"/>
      <c r="H12" s="36"/>
      <c r="I12" s="37"/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"/>
    </row>
    <row r="13" spans="1:39" ht="16.5" hidden="1" customHeight="1" x14ac:dyDescent="0.25">
      <c r="A13" s="2"/>
      <c r="B13" s="39" t="s">
        <v>31</v>
      </c>
      <c r="C13" s="39"/>
      <c r="D13" s="40">
        <f>+$AA$8</f>
        <v>1</v>
      </c>
      <c r="E13" s="41" t="s">
        <v>32</v>
      </c>
      <c r="F13" s="82" t="s">
        <v>33</v>
      </c>
      <c r="G13" s="82"/>
      <c r="H13" s="82"/>
      <c r="I13" s="82"/>
      <c r="J13" s="82"/>
      <c r="K13" s="82"/>
      <c r="L13" s="82"/>
      <c r="M13" s="82"/>
      <c r="N13" s="82"/>
      <c r="O13" s="82"/>
      <c r="P13" s="42">
        <f>$AA$8 -COUNTIF($T$9:$T$200,"Vắng") -COUNTIF($T$9:$T$200,"Vắng có phép") - COUNTIF($T$9:$T$200,"Đình chỉ thi") - COUNTIF($T$9:$T$200,"Không đủ ĐKDT")</f>
        <v>1</v>
      </c>
      <c r="Q13" s="42"/>
      <c r="R13" s="42"/>
      <c r="S13" s="43"/>
      <c r="T13" s="44" t="s">
        <v>32</v>
      </c>
      <c r="U13" s="43"/>
      <c r="V13" s="3"/>
    </row>
    <row r="14" spans="1:39" ht="16.5" hidden="1" customHeight="1" x14ac:dyDescent="0.25">
      <c r="A14" s="2"/>
      <c r="B14" s="39" t="s">
        <v>34</v>
      </c>
      <c r="C14" s="39"/>
      <c r="D14" s="40">
        <f>+$AL$8</f>
        <v>0</v>
      </c>
      <c r="E14" s="41" t="s">
        <v>32</v>
      </c>
      <c r="F14" s="82" t="s">
        <v>35</v>
      </c>
      <c r="G14" s="82"/>
      <c r="H14" s="82"/>
      <c r="I14" s="82"/>
      <c r="J14" s="82"/>
      <c r="K14" s="82"/>
      <c r="L14" s="82"/>
      <c r="M14" s="82"/>
      <c r="N14" s="82"/>
      <c r="O14" s="82"/>
      <c r="P14" s="45">
        <f>COUNTIF($T$9:$T$76,"Vắng")</f>
        <v>0</v>
      </c>
      <c r="Q14" s="45"/>
      <c r="R14" s="45"/>
      <c r="S14" s="46"/>
      <c r="T14" s="44" t="s">
        <v>32</v>
      </c>
      <c r="U14" s="46"/>
      <c r="V14" s="3"/>
    </row>
    <row r="15" spans="1:39" ht="16.5" hidden="1" customHeight="1" x14ac:dyDescent="0.25">
      <c r="A15" s="2"/>
      <c r="B15" s="39" t="s">
        <v>49</v>
      </c>
      <c r="C15" s="39"/>
      <c r="D15" s="55">
        <f>COUNTIF(X10:X10,"Học lại")</f>
        <v>1</v>
      </c>
      <c r="E15" s="41" t="s">
        <v>32</v>
      </c>
      <c r="F15" s="82" t="s">
        <v>50</v>
      </c>
      <c r="G15" s="82"/>
      <c r="H15" s="82"/>
      <c r="I15" s="82"/>
      <c r="J15" s="82"/>
      <c r="K15" s="82"/>
      <c r="L15" s="82"/>
      <c r="M15" s="82"/>
      <c r="N15" s="82"/>
      <c r="O15" s="82"/>
      <c r="P15" s="42">
        <f>COUNTIF($T$9:$T$76,"Vắng có phép")</f>
        <v>0</v>
      </c>
      <c r="Q15" s="42"/>
      <c r="R15" s="42"/>
      <c r="S15" s="43"/>
      <c r="T15" s="44" t="s">
        <v>32</v>
      </c>
      <c r="U15" s="43"/>
      <c r="V15" s="3"/>
    </row>
    <row r="16" spans="1:39" ht="3" hidden="1" customHeight="1" x14ac:dyDescent="0.25">
      <c r="A16" s="2"/>
      <c r="B16" s="33"/>
      <c r="C16" s="34"/>
      <c r="D16" s="34"/>
      <c r="E16" s="35"/>
      <c r="F16" s="35"/>
      <c r="G16" s="35"/>
      <c r="H16" s="36"/>
      <c r="I16" s="37"/>
      <c r="J16" s="37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"/>
    </row>
    <row r="17" spans="1:39" hidden="1" x14ac:dyDescent="0.25">
      <c r="B17" s="71" t="s">
        <v>51</v>
      </c>
      <c r="C17" s="71"/>
      <c r="D17" s="72">
        <f>COUNTIF(X10:X10,"Thi lại")</f>
        <v>0</v>
      </c>
      <c r="E17" s="73" t="s">
        <v>32</v>
      </c>
      <c r="F17" s="3"/>
      <c r="G17" s="3"/>
      <c r="H17" s="3"/>
      <c r="I17" s="3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3"/>
    </row>
    <row r="18" spans="1:39" ht="24.75" hidden="1" customHeight="1" x14ac:dyDescent="0.25">
      <c r="B18" s="71"/>
      <c r="C18" s="71"/>
      <c r="D18" s="72"/>
      <c r="E18" s="73"/>
      <c r="F18" s="3"/>
      <c r="G18" s="3"/>
      <c r="H18" s="3"/>
      <c r="I18" s="3"/>
      <c r="J18" s="74" t="s">
        <v>102</v>
      </c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3"/>
    </row>
    <row r="19" spans="1:39" hidden="1" x14ac:dyDescent="0.25">
      <c r="A19" s="47"/>
      <c r="B19" s="75" t="s">
        <v>36</v>
      </c>
      <c r="C19" s="75"/>
      <c r="D19" s="75"/>
      <c r="E19" s="75"/>
      <c r="F19" s="75"/>
      <c r="G19" s="75"/>
      <c r="H19" s="75"/>
      <c r="I19" s="48"/>
      <c r="J19" s="76" t="s">
        <v>37</v>
      </c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3"/>
    </row>
    <row r="20" spans="1:39" ht="4.5" hidden="1" customHeight="1" x14ac:dyDescent="0.25">
      <c r="A20" s="2"/>
      <c r="B20" s="33"/>
      <c r="C20" s="49"/>
      <c r="D20" s="49"/>
      <c r="E20" s="50"/>
      <c r="F20" s="50"/>
      <c r="G20" s="50"/>
      <c r="H20" s="51"/>
      <c r="I20" s="52"/>
      <c r="J20" s="52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</row>
    <row r="21" spans="1:39" s="2" customFormat="1" hidden="1" x14ac:dyDescent="0.25">
      <c r="B21" s="75" t="s">
        <v>38</v>
      </c>
      <c r="C21" s="75"/>
      <c r="D21" s="80" t="s">
        <v>101</v>
      </c>
      <c r="E21" s="80"/>
      <c r="F21" s="80"/>
      <c r="G21" s="80"/>
      <c r="H21" s="80"/>
      <c r="I21" s="52"/>
      <c r="J21" s="52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56"/>
      <c r="AM21" s="56"/>
    </row>
    <row r="22" spans="1:39" s="2" customFormat="1" hidden="1" x14ac:dyDescent="0.25">
      <c r="A22" s="1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</row>
    <row r="23" spans="1:39" s="2" customFormat="1" hidden="1" x14ac:dyDescent="0.25">
      <c r="A23" s="1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</row>
    <row r="24" spans="1:39" s="2" customFormat="1" hidden="1" x14ac:dyDescent="0.25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56"/>
      <c r="AM24" s="56"/>
    </row>
    <row r="25" spans="1:39" s="2" customFormat="1" ht="9.75" hidden="1" customHeight="1" x14ac:dyDescent="0.25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</row>
    <row r="26" spans="1:39" s="2" customFormat="1" ht="3.75" hidden="1" customHeight="1" x14ac:dyDescent="0.25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</row>
    <row r="27" spans="1:39" s="2" customFormat="1" ht="18" hidden="1" customHeight="1" x14ac:dyDescent="0.25">
      <c r="A27" s="1"/>
      <c r="B27" s="78" t="s">
        <v>103</v>
      </c>
      <c r="C27" s="78"/>
      <c r="D27" s="78" t="s">
        <v>104</v>
      </c>
      <c r="E27" s="78"/>
      <c r="F27" s="78"/>
      <c r="G27" s="78"/>
      <c r="H27" s="78"/>
      <c r="I27" s="78"/>
      <c r="J27" s="78" t="s">
        <v>40</v>
      </c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3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56"/>
      <c r="AM27" s="56"/>
    </row>
    <row r="28" spans="1:39" s="2" customFormat="1" x14ac:dyDescent="0.25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56"/>
    </row>
    <row r="29" spans="1:39" s="2" customFormat="1" x14ac:dyDescent="0.25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56"/>
    </row>
    <row r="30" spans="1:39" s="2" customFormat="1" ht="33" customHeight="1" x14ac:dyDescent="0.25">
      <c r="A30" s="1"/>
      <c r="B30" s="75" t="s">
        <v>41</v>
      </c>
      <c r="C30" s="75"/>
      <c r="D30" s="75"/>
      <c r="E30" s="75"/>
      <c r="F30" s="75"/>
      <c r="G30" s="75"/>
      <c r="H30" s="75"/>
      <c r="I30" s="48"/>
      <c r="J30" s="79" t="s">
        <v>68</v>
      </c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3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56"/>
      <c r="AM30" s="56"/>
    </row>
    <row r="31" spans="1:39" s="2" customFormat="1" x14ac:dyDescent="0.25">
      <c r="A31" s="1"/>
      <c r="B31" s="33"/>
      <c r="C31" s="49"/>
      <c r="D31" s="49"/>
      <c r="E31" s="50"/>
      <c r="F31" s="50"/>
      <c r="G31" s="50"/>
      <c r="H31" s="51"/>
      <c r="I31" s="52"/>
      <c r="J31" s="52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1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</row>
    <row r="32" spans="1:39" s="2" customFormat="1" x14ac:dyDescent="0.25">
      <c r="A32" s="1"/>
      <c r="B32" s="75" t="s">
        <v>38</v>
      </c>
      <c r="C32" s="75"/>
      <c r="D32" s="80" t="s">
        <v>101</v>
      </c>
      <c r="E32" s="80"/>
      <c r="F32" s="80"/>
      <c r="G32" s="80"/>
      <c r="H32" s="80"/>
      <c r="I32" s="52"/>
      <c r="J32" s="52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1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</row>
    <row r="33" spans="1:39" s="2" customFormat="1" x14ac:dyDescent="0.25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1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</row>
    <row r="37" spans="1:39" x14ac:dyDescent="0.25">
      <c r="B37" s="77"/>
      <c r="C37" s="77"/>
      <c r="D37" s="77"/>
      <c r="E37" s="77"/>
      <c r="F37" s="77"/>
      <c r="G37" s="77"/>
      <c r="H37" s="77"/>
      <c r="I37" s="77"/>
      <c r="J37" s="77" t="s">
        <v>69</v>
      </c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</row>
  </sheetData>
  <sheetProtection formatCells="0" formatColumns="0" formatRows="0" insertColumns="0" insertRows="0" insertHyperlinks="0" deleteColumns="0" deleteRows="0" sort="0" autoFilter="0" pivotTables="0"/>
  <autoFilter ref="A8:AM10">
    <filterColumn colId="3" showButton="0"/>
  </autoFilter>
  <sortState ref="B10:T75">
    <sortCondition ref="B10:B75"/>
  </sortState>
  <mergeCells count="58">
    <mergeCell ref="J17:U17"/>
    <mergeCell ref="J18:U18"/>
    <mergeCell ref="B19:H19"/>
    <mergeCell ref="J19:U19"/>
    <mergeCell ref="B37:C37"/>
    <mergeCell ref="D37:I37"/>
    <mergeCell ref="J37:U37"/>
    <mergeCell ref="B27:C27"/>
    <mergeCell ref="D27:I27"/>
    <mergeCell ref="J27:U27"/>
    <mergeCell ref="B30:H30"/>
    <mergeCell ref="J30:U30"/>
    <mergeCell ref="B32:C32"/>
    <mergeCell ref="D32:H32"/>
    <mergeCell ref="I7:I8"/>
    <mergeCell ref="F15:O15"/>
    <mergeCell ref="K7:K8"/>
    <mergeCell ref="L7:L8"/>
    <mergeCell ref="M7:M8"/>
    <mergeCell ref="AJ4:AK6"/>
    <mergeCell ref="B21:C21"/>
    <mergeCell ref="D21:H21"/>
    <mergeCell ref="T7:T9"/>
    <mergeCell ref="U7:U9"/>
    <mergeCell ref="B9:G9"/>
    <mergeCell ref="B12:C12"/>
    <mergeCell ref="F13:O13"/>
    <mergeCell ref="F14:O14"/>
    <mergeCell ref="N7:N8"/>
    <mergeCell ref="O7:O8"/>
    <mergeCell ref="P7:P8"/>
    <mergeCell ref="Q7:Q9"/>
    <mergeCell ref="R7:R8"/>
    <mergeCell ref="S7:S8"/>
    <mergeCell ref="H7:H8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J7:J8"/>
    <mergeCell ref="B1:G1"/>
    <mergeCell ref="H1:U1"/>
    <mergeCell ref="B2:G2"/>
    <mergeCell ref="H2:U2"/>
    <mergeCell ref="B4:C4"/>
    <mergeCell ref="D4:O4"/>
    <mergeCell ref="P4:U4"/>
  </mergeCells>
  <conditionalFormatting sqref="H10:N10 P10">
    <cfRule type="cellIs" dxfId="15" priority="8" operator="greaterThan">
      <formula>10</formula>
    </cfRule>
  </conditionalFormatting>
  <conditionalFormatting sqref="O38:O1048576 O2:O17 O28:O29">
    <cfRule type="duplicateValues" dxfId="14" priority="7"/>
  </conditionalFormatting>
  <conditionalFormatting sqref="C38:C1048576 C1:C17 C28:C29">
    <cfRule type="duplicateValues" dxfId="13" priority="6"/>
  </conditionalFormatting>
  <conditionalFormatting sqref="O30:O37">
    <cfRule type="duplicateValues" dxfId="12" priority="5"/>
  </conditionalFormatting>
  <conditionalFormatting sqref="C30:C37">
    <cfRule type="duplicateValues" dxfId="11" priority="4"/>
  </conditionalFormatting>
  <conditionalFormatting sqref="O1">
    <cfRule type="duplicateValues" dxfId="10" priority="3"/>
  </conditionalFormatting>
  <conditionalFormatting sqref="O18:O27">
    <cfRule type="duplicateValues" dxfId="9" priority="2"/>
  </conditionalFormatting>
  <conditionalFormatting sqref="C18:C27">
    <cfRule type="duplicateValues" dxfId="8" priority="1"/>
  </conditionalFormatting>
  <dataValidations count="1">
    <dataValidation allowBlank="1" showInputMessage="1" showErrorMessage="1" errorTitle="Không xóa dữ liệu" error="Không xóa dữ liệu" prompt="Không xóa dữ liệu" sqref="D15 Y2:AM8 X10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AM37"/>
  <sheetViews>
    <sheetView tabSelected="1" workbookViewId="0">
      <pane ySplit="3" topLeftCell="A4" activePane="bottomLeft" state="frozen"/>
      <selection activeCell="W13" sqref="W13"/>
      <selection pane="bottomLeft" activeCell="V32" sqref="V32"/>
    </sheetView>
  </sheetViews>
  <sheetFormatPr defaultColWidth="9" defaultRowHeight="15.75" x14ac:dyDescent="0.25"/>
  <cols>
    <col min="1" max="1" width="0.625" style="1" customWidth="1"/>
    <col min="2" max="2" width="4" style="1" customWidth="1"/>
    <col min="3" max="3" width="13.5" style="1" customWidth="1"/>
    <col min="4" max="4" width="15.5" style="1" customWidth="1"/>
    <col min="5" max="5" width="7.25" style="1" customWidth="1"/>
    <col min="6" max="6" width="8.875" style="1" customWidth="1"/>
    <col min="7" max="7" width="11.25" style="1" customWidth="1"/>
    <col min="8" max="9" width="4.375" style="1" customWidth="1"/>
    <col min="10" max="10" width="4.375" style="1" hidden="1" customWidth="1"/>
    <col min="11" max="11" width="4.375" style="1" customWidth="1"/>
    <col min="12" max="12" width="3.25" style="1" customWidth="1"/>
    <col min="13" max="13" width="3.5" style="1" customWidth="1"/>
    <col min="14" max="14" width="9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75" style="1" customWidth="1"/>
    <col min="21" max="21" width="6.125" style="1" customWidth="1"/>
    <col min="22" max="22" width="6.5" style="1" customWidth="1"/>
    <col min="23" max="23" width="6.5" style="2" customWidth="1"/>
    <col min="24" max="24" width="9" style="56"/>
    <col min="25" max="25" width="9.125" style="56" bestFit="1" customWidth="1"/>
    <col min="26" max="26" width="9" style="56"/>
    <col min="27" max="27" width="10.375" style="56" bestFit="1" customWidth="1"/>
    <col min="28" max="28" width="9.125" style="56" bestFit="1" customWidth="1"/>
    <col min="29" max="39" width="9" style="56"/>
    <col min="40" max="16384" width="9" style="1"/>
  </cols>
  <sheetData>
    <row r="1" spans="1:39" ht="27.75" customHeight="1" x14ac:dyDescent="0.3">
      <c r="B1" s="101" t="s">
        <v>0</v>
      </c>
      <c r="C1" s="101"/>
      <c r="D1" s="101"/>
      <c r="E1" s="101"/>
      <c r="F1" s="101"/>
      <c r="G1" s="101"/>
      <c r="H1" s="102" t="s">
        <v>105</v>
      </c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3"/>
    </row>
    <row r="2" spans="1:39" ht="25.5" customHeight="1" x14ac:dyDescent="0.25">
      <c r="B2" s="103" t="s">
        <v>1</v>
      </c>
      <c r="C2" s="103"/>
      <c r="D2" s="103"/>
      <c r="E2" s="103"/>
      <c r="F2" s="103"/>
      <c r="G2" s="103"/>
      <c r="H2" s="104" t="s">
        <v>120</v>
      </c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4"/>
      <c r="W2" s="5"/>
      <c r="AE2" s="57"/>
      <c r="AF2" s="58"/>
      <c r="AG2" s="57"/>
      <c r="AH2" s="57"/>
      <c r="AI2" s="57"/>
      <c r="AJ2" s="58"/>
      <c r="AK2" s="57"/>
    </row>
    <row r="3" spans="1:39" ht="4.5" customHeight="1" x14ac:dyDescent="0.25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59"/>
      <c r="AJ3" s="59"/>
    </row>
    <row r="4" spans="1:39" ht="23.25" customHeight="1" x14ac:dyDescent="0.25">
      <c r="B4" s="105" t="s">
        <v>2</v>
      </c>
      <c r="C4" s="105"/>
      <c r="D4" s="106" t="s">
        <v>52</v>
      </c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7" t="s">
        <v>53</v>
      </c>
      <c r="Q4" s="107"/>
      <c r="R4" s="107"/>
      <c r="S4" s="107"/>
      <c r="T4" s="107"/>
      <c r="U4" s="107"/>
      <c r="X4" s="57"/>
      <c r="Y4" s="84" t="s">
        <v>48</v>
      </c>
      <c r="Z4" s="84" t="s">
        <v>8</v>
      </c>
      <c r="AA4" s="84" t="s">
        <v>47</v>
      </c>
      <c r="AB4" s="84" t="s">
        <v>46</v>
      </c>
      <c r="AC4" s="84"/>
      <c r="AD4" s="84"/>
      <c r="AE4" s="84"/>
      <c r="AF4" s="84" t="s">
        <v>45</v>
      </c>
      <c r="AG4" s="84"/>
      <c r="AH4" s="84" t="s">
        <v>43</v>
      </c>
      <c r="AI4" s="84"/>
      <c r="AJ4" s="84" t="s">
        <v>44</v>
      </c>
      <c r="AK4" s="84"/>
      <c r="AL4" s="84" t="s">
        <v>42</v>
      </c>
      <c r="AM4" s="84"/>
    </row>
    <row r="5" spans="1:39" ht="17.25" customHeight="1" x14ac:dyDescent="0.25">
      <c r="B5" s="93" t="s">
        <v>3</v>
      </c>
      <c r="C5" s="93"/>
      <c r="D5" s="9"/>
      <c r="G5" s="94" t="s">
        <v>111</v>
      </c>
      <c r="H5" s="94"/>
      <c r="I5" s="94"/>
      <c r="J5" s="94"/>
      <c r="K5" s="94"/>
      <c r="L5" s="94"/>
      <c r="M5" s="94"/>
      <c r="N5" s="94"/>
      <c r="O5" s="94"/>
      <c r="P5" s="94" t="s">
        <v>112</v>
      </c>
      <c r="Q5" s="94"/>
      <c r="R5" s="94"/>
      <c r="S5" s="94"/>
      <c r="T5" s="94"/>
      <c r="U5" s="94"/>
      <c r="X5" s="57"/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4"/>
      <c r="AK5" s="84"/>
      <c r="AL5" s="84"/>
      <c r="AM5" s="84"/>
    </row>
    <row r="6" spans="1:39" ht="5.25" customHeight="1" x14ac:dyDescent="0.25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53"/>
      <c r="Q6" s="3"/>
      <c r="R6" s="3"/>
      <c r="S6" s="3"/>
      <c r="T6" s="3"/>
      <c r="U6" s="3"/>
      <c r="X6" s="57"/>
      <c r="Y6" s="84"/>
      <c r="Z6" s="84"/>
      <c r="AA6" s="84"/>
      <c r="AB6" s="84"/>
      <c r="AC6" s="84"/>
      <c r="AD6" s="84"/>
      <c r="AE6" s="84"/>
      <c r="AF6" s="84"/>
      <c r="AG6" s="84"/>
      <c r="AH6" s="84"/>
      <c r="AI6" s="84"/>
      <c r="AJ6" s="84"/>
      <c r="AK6" s="84"/>
      <c r="AL6" s="84"/>
      <c r="AM6" s="84"/>
    </row>
    <row r="7" spans="1:39" ht="37.5" customHeight="1" x14ac:dyDescent="0.25">
      <c r="B7" s="85" t="s">
        <v>4</v>
      </c>
      <c r="C7" s="95" t="s">
        <v>5</v>
      </c>
      <c r="D7" s="97" t="s">
        <v>6</v>
      </c>
      <c r="E7" s="98"/>
      <c r="F7" s="85" t="s">
        <v>7</v>
      </c>
      <c r="G7" s="85" t="s">
        <v>8</v>
      </c>
      <c r="H7" s="81" t="s">
        <v>9</v>
      </c>
      <c r="I7" s="81" t="s">
        <v>10</v>
      </c>
      <c r="J7" s="81" t="s">
        <v>11</v>
      </c>
      <c r="K7" s="81" t="s">
        <v>12</v>
      </c>
      <c r="L7" s="83" t="s">
        <v>13</v>
      </c>
      <c r="M7" s="83" t="s">
        <v>14</v>
      </c>
      <c r="N7" s="83" t="s">
        <v>15</v>
      </c>
      <c r="O7" s="92" t="s">
        <v>16</v>
      </c>
      <c r="P7" s="83" t="s">
        <v>17</v>
      </c>
      <c r="Q7" s="85" t="s">
        <v>18</v>
      </c>
      <c r="R7" s="83" t="s">
        <v>19</v>
      </c>
      <c r="S7" s="85" t="s">
        <v>20</v>
      </c>
      <c r="T7" s="85" t="s">
        <v>21</v>
      </c>
      <c r="U7" s="85" t="s">
        <v>22</v>
      </c>
      <c r="X7" s="57"/>
      <c r="Y7" s="84"/>
      <c r="Z7" s="84"/>
      <c r="AA7" s="84"/>
      <c r="AB7" s="60" t="s">
        <v>23</v>
      </c>
      <c r="AC7" s="60" t="s">
        <v>24</v>
      </c>
      <c r="AD7" s="60" t="s">
        <v>25</v>
      </c>
      <c r="AE7" s="60" t="s">
        <v>26</v>
      </c>
      <c r="AF7" s="60" t="s">
        <v>27</v>
      </c>
      <c r="AG7" s="60" t="s">
        <v>26</v>
      </c>
      <c r="AH7" s="60" t="s">
        <v>27</v>
      </c>
      <c r="AI7" s="60" t="s">
        <v>26</v>
      </c>
      <c r="AJ7" s="60" t="s">
        <v>27</v>
      </c>
      <c r="AK7" s="60" t="s">
        <v>26</v>
      </c>
      <c r="AL7" s="60" t="s">
        <v>27</v>
      </c>
      <c r="AM7" s="61" t="s">
        <v>26</v>
      </c>
    </row>
    <row r="8" spans="1:39" ht="37.5" customHeight="1" x14ac:dyDescent="0.25">
      <c r="B8" s="87"/>
      <c r="C8" s="96"/>
      <c r="D8" s="99"/>
      <c r="E8" s="100"/>
      <c r="F8" s="87"/>
      <c r="G8" s="87"/>
      <c r="H8" s="81"/>
      <c r="I8" s="81"/>
      <c r="J8" s="81"/>
      <c r="K8" s="81"/>
      <c r="L8" s="83"/>
      <c r="M8" s="83"/>
      <c r="N8" s="83"/>
      <c r="O8" s="92"/>
      <c r="P8" s="83"/>
      <c r="Q8" s="86"/>
      <c r="R8" s="83"/>
      <c r="S8" s="87"/>
      <c r="T8" s="86"/>
      <c r="U8" s="86"/>
      <c r="W8" s="12"/>
      <c r="X8" s="57"/>
      <c r="Y8" s="62" t="str">
        <f>+D4</f>
        <v>Quản trị học</v>
      </c>
      <c r="Z8" s="63" t="str">
        <f>+P4</f>
        <v>Nhóm: BSA1328 - N06</v>
      </c>
      <c r="AA8" s="64">
        <f>+$AJ$8+$AL$8+$AH$8</f>
        <v>1</v>
      </c>
      <c r="AB8" s="58">
        <f>COUNTIF($T$9:$T$67,"Khiển trách")</f>
        <v>0</v>
      </c>
      <c r="AC8" s="58">
        <f>COUNTIF($T$9:$T$67,"Cảnh cáo")</f>
        <v>0</v>
      </c>
      <c r="AD8" s="58">
        <f>COUNTIF($T$9:$T$67,"Đình chỉ thi")</f>
        <v>0</v>
      </c>
      <c r="AE8" s="65">
        <f>+($AB$8+$AC$8+$AD$8)/$AA$8*100%</f>
        <v>0</v>
      </c>
      <c r="AF8" s="58">
        <f>SUM(COUNTIF($T$9:$T$65,"Vắng"),COUNTIF($T$9:$T$65,"Vắng có phép"))</f>
        <v>0</v>
      </c>
      <c r="AG8" s="66">
        <f>+$AF$8/$AA$8</f>
        <v>0</v>
      </c>
      <c r="AH8" s="67">
        <f>COUNTIF($X$9:$X$65,"Thi lại")</f>
        <v>0</v>
      </c>
      <c r="AI8" s="66">
        <f>+$AH$8/$AA$8</f>
        <v>0</v>
      </c>
      <c r="AJ8" s="67">
        <f>COUNTIF($X$9:$X$66,"Học lại")</f>
        <v>1</v>
      </c>
      <c r="AK8" s="66">
        <f>+$AJ$8/$AA$8</f>
        <v>1</v>
      </c>
      <c r="AL8" s="58">
        <f>COUNTIF($X$10:$X$66,"Đạt")</f>
        <v>0</v>
      </c>
      <c r="AM8" s="65">
        <f>+$AL$8/$AA$8</f>
        <v>0</v>
      </c>
    </row>
    <row r="9" spans="1:39" ht="14.25" customHeight="1" x14ac:dyDescent="0.25">
      <c r="B9" s="88" t="s">
        <v>28</v>
      </c>
      <c r="C9" s="89"/>
      <c r="D9" s="89"/>
      <c r="E9" s="89"/>
      <c r="F9" s="89"/>
      <c r="G9" s="90"/>
      <c r="H9" s="13">
        <v>10</v>
      </c>
      <c r="I9" s="13">
        <v>10</v>
      </c>
      <c r="J9" s="14"/>
      <c r="K9" s="13">
        <v>10</v>
      </c>
      <c r="L9" s="15"/>
      <c r="M9" s="16"/>
      <c r="N9" s="16"/>
      <c r="O9" s="17"/>
      <c r="P9" s="54">
        <f>100-(H9+I9+J9+K9)</f>
        <v>70</v>
      </c>
      <c r="Q9" s="87"/>
      <c r="R9" s="18"/>
      <c r="S9" s="18"/>
      <c r="T9" s="87"/>
      <c r="U9" s="87"/>
      <c r="X9" s="57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68"/>
      <c r="AM9" s="68"/>
    </row>
    <row r="10" spans="1:39" ht="33" customHeight="1" x14ac:dyDescent="0.25">
      <c r="B10" s="20">
        <v>1</v>
      </c>
      <c r="C10" s="21" t="s">
        <v>94</v>
      </c>
      <c r="D10" s="22" t="s">
        <v>95</v>
      </c>
      <c r="E10" s="23" t="s">
        <v>75</v>
      </c>
      <c r="F10" s="24" t="s">
        <v>96</v>
      </c>
      <c r="G10" s="21" t="s">
        <v>97</v>
      </c>
      <c r="H10" s="25">
        <v>8</v>
      </c>
      <c r="I10" s="25">
        <v>9</v>
      </c>
      <c r="J10" s="25" t="s">
        <v>29</v>
      </c>
      <c r="K10" s="25">
        <v>9</v>
      </c>
      <c r="L10" s="32"/>
      <c r="M10" s="32"/>
      <c r="N10" s="32"/>
      <c r="O10" s="70"/>
      <c r="P10" s="26">
        <v>0</v>
      </c>
      <c r="Q10" s="27">
        <f t="shared" ref="Q10" si="0">ROUND(SUMPRODUCT(H10:P10,$H$9:$P$9)/100,1)</f>
        <v>2.6</v>
      </c>
      <c r="R10" s="28" t="str">
        <f t="shared" ref="R10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9" t="str">
        <f t="shared" ref="S10" si="2">IF($Q10&lt;4,"Kém",IF(AND($Q10&gt;=4,$Q10&lt;=5.4),"Trung bình yếu",IF(AND($Q10&gt;=5.5,$Q10&lt;=6.9),"Trung bình",IF(AND($Q10&gt;=7,$Q10&lt;=8.4),"Khá",IF(AND($Q10&gt;=8.5,$Q10&lt;=10),"Giỏi","")))))</f>
        <v>Kém</v>
      </c>
      <c r="T10" s="30"/>
      <c r="U10" s="31" t="s">
        <v>121</v>
      </c>
      <c r="V10" s="3"/>
      <c r="W10" s="19"/>
      <c r="X10" s="69" t="str">
        <f t="shared" ref="X10" si="3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</row>
    <row r="11" spans="1:39" ht="16.5" x14ac:dyDescent="0.25">
      <c r="A11" s="2"/>
      <c r="B11" s="33"/>
      <c r="C11" s="34"/>
      <c r="D11" s="34"/>
      <c r="E11" s="35"/>
      <c r="F11" s="35"/>
      <c r="G11" s="35"/>
      <c r="H11" s="36"/>
      <c r="I11" s="37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"/>
    </row>
    <row r="12" spans="1:39" ht="16.5" hidden="1" x14ac:dyDescent="0.25">
      <c r="A12" s="2"/>
      <c r="B12" s="91" t="s">
        <v>30</v>
      </c>
      <c r="C12" s="91"/>
      <c r="D12" s="34"/>
      <c r="E12" s="35"/>
      <c r="F12" s="35"/>
      <c r="G12" s="35"/>
      <c r="H12" s="36"/>
      <c r="I12" s="37"/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"/>
    </row>
    <row r="13" spans="1:39" hidden="1" x14ac:dyDescent="0.25">
      <c r="A13" s="2"/>
      <c r="B13" s="39" t="s">
        <v>31</v>
      </c>
      <c r="C13" s="39"/>
      <c r="D13" s="40">
        <f>+$AA$8</f>
        <v>1</v>
      </c>
      <c r="E13" s="41" t="s">
        <v>32</v>
      </c>
      <c r="F13" s="82" t="s">
        <v>33</v>
      </c>
      <c r="G13" s="82"/>
      <c r="H13" s="82"/>
      <c r="I13" s="82"/>
      <c r="J13" s="82"/>
      <c r="K13" s="82"/>
      <c r="L13" s="82"/>
      <c r="M13" s="82"/>
      <c r="N13" s="82"/>
      <c r="O13" s="82"/>
      <c r="P13" s="42">
        <f>$AA$8 -COUNTIF($T$9:$T$197,"Vắng") -COUNTIF($T$9:$T$197,"Vắng có phép") - COUNTIF($T$9:$T$197,"Đình chỉ thi") - COUNTIF($T$9:$T$197,"Không đủ ĐKDT")</f>
        <v>1</v>
      </c>
      <c r="Q13" s="42"/>
      <c r="R13" s="42"/>
      <c r="S13" s="43"/>
      <c r="T13" s="44" t="s">
        <v>32</v>
      </c>
      <c r="U13" s="43"/>
      <c r="V13" s="3"/>
    </row>
    <row r="14" spans="1:39" hidden="1" x14ac:dyDescent="0.25">
      <c r="A14" s="2"/>
      <c r="B14" s="39" t="s">
        <v>34</v>
      </c>
      <c r="C14" s="39"/>
      <c r="D14" s="40">
        <f>+$AL$8</f>
        <v>0</v>
      </c>
      <c r="E14" s="41" t="s">
        <v>32</v>
      </c>
      <c r="F14" s="82" t="s">
        <v>35</v>
      </c>
      <c r="G14" s="82"/>
      <c r="H14" s="82"/>
      <c r="I14" s="82"/>
      <c r="J14" s="82"/>
      <c r="K14" s="82"/>
      <c r="L14" s="82"/>
      <c r="M14" s="82"/>
      <c r="N14" s="82"/>
      <c r="O14" s="82"/>
      <c r="P14" s="45">
        <f>COUNTIF($T$9:$T$73,"Vắng")</f>
        <v>0</v>
      </c>
      <c r="Q14" s="45"/>
      <c r="R14" s="45"/>
      <c r="S14" s="46"/>
      <c r="T14" s="44" t="s">
        <v>32</v>
      </c>
      <c r="U14" s="46"/>
      <c r="V14" s="3"/>
    </row>
    <row r="15" spans="1:39" hidden="1" x14ac:dyDescent="0.25">
      <c r="A15" s="2"/>
      <c r="B15" s="39" t="s">
        <v>49</v>
      </c>
      <c r="C15" s="39"/>
      <c r="D15" s="55">
        <f>COUNTIF(X10:X10,"Học lại")</f>
        <v>1</v>
      </c>
      <c r="E15" s="41" t="s">
        <v>32</v>
      </c>
      <c r="F15" s="82" t="s">
        <v>50</v>
      </c>
      <c r="G15" s="82"/>
      <c r="H15" s="82"/>
      <c r="I15" s="82"/>
      <c r="J15" s="82"/>
      <c r="K15" s="82"/>
      <c r="L15" s="82"/>
      <c r="M15" s="82"/>
      <c r="N15" s="82"/>
      <c r="O15" s="82"/>
      <c r="P15" s="42">
        <f>COUNTIF($T$9:$T$73,"Vắng có phép")</f>
        <v>0</v>
      </c>
      <c r="Q15" s="42"/>
      <c r="R15" s="42"/>
      <c r="S15" s="43"/>
      <c r="T15" s="44" t="s">
        <v>32</v>
      </c>
      <c r="U15" s="43"/>
      <c r="V15" s="3"/>
    </row>
    <row r="16" spans="1:39" ht="16.5" hidden="1" x14ac:dyDescent="0.25">
      <c r="A16" s="2"/>
      <c r="B16" s="33"/>
      <c r="C16" s="34"/>
      <c r="D16" s="34"/>
      <c r="E16" s="35"/>
      <c r="F16" s="35"/>
      <c r="G16" s="35"/>
      <c r="H16" s="36"/>
      <c r="I16" s="37"/>
      <c r="J16" s="37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"/>
    </row>
    <row r="17" spans="1:39" hidden="1" x14ac:dyDescent="0.25">
      <c r="B17" s="71" t="s">
        <v>51</v>
      </c>
      <c r="C17" s="71"/>
      <c r="D17" s="72">
        <f>COUNTIF(X10:X10,"Thi lại")</f>
        <v>0</v>
      </c>
      <c r="E17" s="73" t="s">
        <v>32</v>
      </c>
      <c r="F17" s="3"/>
      <c r="G17" s="3"/>
      <c r="H17" s="3"/>
      <c r="I17" s="3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3"/>
    </row>
    <row r="18" spans="1:39" ht="24.75" hidden="1" customHeight="1" x14ac:dyDescent="0.25">
      <c r="B18" s="71"/>
      <c r="C18" s="71"/>
      <c r="D18" s="72"/>
      <c r="E18" s="73"/>
      <c r="F18" s="3"/>
      <c r="G18" s="3"/>
      <c r="H18" s="3"/>
      <c r="I18" s="3"/>
      <c r="J18" s="74" t="s">
        <v>102</v>
      </c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3"/>
    </row>
    <row r="19" spans="1:39" hidden="1" x14ac:dyDescent="0.25">
      <c r="A19" s="47"/>
      <c r="B19" s="75" t="s">
        <v>36</v>
      </c>
      <c r="C19" s="75"/>
      <c r="D19" s="75"/>
      <c r="E19" s="75"/>
      <c r="F19" s="75"/>
      <c r="G19" s="75"/>
      <c r="H19" s="75"/>
      <c r="I19" s="48"/>
      <c r="J19" s="76" t="s">
        <v>37</v>
      </c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3"/>
    </row>
    <row r="20" spans="1:39" ht="4.5" hidden="1" customHeight="1" x14ac:dyDescent="0.25">
      <c r="A20" s="2"/>
      <c r="B20" s="33"/>
      <c r="C20" s="49"/>
      <c r="D20" s="49"/>
      <c r="E20" s="50"/>
      <c r="F20" s="50"/>
      <c r="G20" s="50"/>
      <c r="H20" s="51"/>
      <c r="I20" s="52"/>
      <c r="J20" s="52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</row>
    <row r="21" spans="1:39" s="2" customFormat="1" hidden="1" x14ac:dyDescent="0.25">
      <c r="B21" s="75" t="s">
        <v>38</v>
      </c>
      <c r="C21" s="75"/>
      <c r="D21" s="80" t="s">
        <v>101</v>
      </c>
      <c r="E21" s="80"/>
      <c r="F21" s="80"/>
      <c r="G21" s="80"/>
      <c r="H21" s="80"/>
      <c r="I21" s="52"/>
      <c r="J21" s="52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56"/>
      <c r="AM21" s="56"/>
    </row>
    <row r="22" spans="1:39" s="2" customFormat="1" hidden="1" x14ac:dyDescent="0.25">
      <c r="A22" s="1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</row>
    <row r="23" spans="1:39" s="2" customFormat="1" hidden="1" x14ac:dyDescent="0.25">
      <c r="A23" s="1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</row>
    <row r="24" spans="1:39" s="2" customFormat="1" hidden="1" x14ac:dyDescent="0.25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56"/>
      <c r="AM24" s="56"/>
    </row>
    <row r="25" spans="1:39" s="2" customFormat="1" ht="9.75" hidden="1" customHeight="1" x14ac:dyDescent="0.25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</row>
    <row r="26" spans="1:39" s="2" customFormat="1" ht="3.75" hidden="1" customHeight="1" x14ac:dyDescent="0.25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</row>
    <row r="27" spans="1:39" s="2" customFormat="1" ht="18" hidden="1" customHeight="1" x14ac:dyDescent="0.25">
      <c r="A27" s="1"/>
      <c r="B27" s="78" t="s">
        <v>103</v>
      </c>
      <c r="C27" s="78"/>
      <c r="D27" s="78" t="s">
        <v>104</v>
      </c>
      <c r="E27" s="78"/>
      <c r="F27" s="78"/>
      <c r="G27" s="78"/>
      <c r="H27" s="78"/>
      <c r="I27" s="78"/>
      <c r="J27" s="78" t="s">
        <v>40</v>
      </c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3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56"/>
      <c r="AM27" s="56"/>
    </row>
    <row r="28" spans="1:39" hidden="1" x14ac:dyDescent="0.25"/>
    <row r="30" spans="1:39" s="2" customFormat="1" ht="33" customHeight="1" x14ac:dyDescent="0.25">
      <c r="A30" s="1"/>
      <c r="B30" s="75" t="s">
        <v>41</v>
      </c>
      <c r="C30" s="75"/>
      <c r="D30" s="75"/>
      <c r="E30" s="75"/>
      <c r="F30" s="75"/>
      <c r="G30" s="75"/>
      <c r="H30" s="75"/>
      <c r="I30" s="48"/>
      <c r="J30" s="79" t="s">
        <v>68</v>
      </c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3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56"/>
      <c r="AM30" s="56"/>
    </row>
    <row r="31" spans="1:39" s="2" customFormat="1" x14ac:dyDescent="0.25">
      <c r="A31" s="1"/>
      <c r="B31" s="33"/>
      <c r="C31" s="49"/>
      <c r="D31" s="49"/>
      <c r="E31" s="50"/>
      <c r="F31" s="50"/>
      <c r="G31" s="50"/>
      <c r="H31" s="51"/>
      <c r="I31" s="52"/>
      <c r="J31" s="52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1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</row>
    <row r="32" spans="1:39" s="2" customFormat="1" x14ac:dyDescent="0.25">
      <c r="A32" s="1"/>
      <c r="B32" s="75" t="s">
        <v>38</v>
      </c>
      <c r="C32" s="75"/>
      <c r="D32" s="80" t="s">
        <v>39</v>
      </c>
      <c r="E32" s="80"/>
      <c r="F32" s="80"/>
      <c r="G32" s="80"/>
      <c r="H32" s="80"/>
      <c r="I32" s="52"/>
      <c r="J32" s="52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1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</row>
    <row r="33" spans="1:39" s="2" customFormat="1" x14ac:dyDescent="0.25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1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</row>
    <row r="37" spans="1:39" x14ac:dyDescent="0.25">
      <c r="B37" s="77"/>
      <c r="C37" s="77"/>
      <c r="D37" s="77"/>
      <c r="E37" s="77"/>
      <c r="F37" s="77"/>
      <c r="G37" s="77"/>
      <c r="H37" s="77"/>
      <c r="I37" s="77"/>
      <c r="J37" s="77" t="s">
        <v>69</v>
      </c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</row>
  </sheetData>
  <sheetProtection formatCells="0" formatColumns="0" formatRows="0" insertColumns="0" insertRows="0" insertHyperlinks="0" deleteColumns="0" deleteRows="0" sort="0" autoFilter="0" pivotTables="0"/>
  <autoFilter ref="A8:AM10">
    <filterColumn colId="3" showButton="0"/>
  </autoFilter>
  <sortState ref="B10:T52">
    <sortCondition ref="B10:B52"/>
  </sortState>
  <mergeCells count="58">
    <mergeCell ref="AJ4:AK6"/>
    <mergeCell ref="B21:C21"/>
    <mergeCell ref="D21:H21"/>
    <mergeCell ref="T7:T9"/>
    <mergeCell ref="U7:U9"/>
    <mergeCell ref="B9:G9"/>
    <mergeCell ref="B12:C12"/>
    <mergeCell ref="F13:O13"/>
    <mergeCell ref="F14:O14"/>
    <mergeCell ref="N7:N8"/>
    <mergeCell ref="O7:O8"/>
    <mergeCell ref="P7:P8"/>
    <mergeCell ref="Q7:Q9"/>
    <mergeCell ref="AF4:AG6"/>
    <mergeCell ref="AH4:AI6"/>
    <mergeCell ref="J7:J8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K7:K8"/>
    <mergeCell ref="L7:L8"/>
    <mergeCell ref="M7:M8"/>
    <mergeCell ref="B27:C27"/>
    <mergeCell ref="D27:I27"/>
    <mergeCell ref="J27:U27"/>
    <mergeCell ref="J17:U17"/>
    <mergeCell ref="J18:U18"/>
    <mergeCell ref="B19:H19"/>
    <mergeCell ref="J19:U19"/>
    <mergeCell ref="I7:I8"/>
    <mergeCell ref="F15:O15"/>
    <mergeCell ref="R7:R8"/>
    <mergeCell ref="S7:S8"/>
    <mergeCell ref="H7:H8"/>
    <mergeCell ref="B1:G1"/>
    <mergeCell ref="H1:U1"/>
    <mergeCell ref="B2:G2"/>
    <mergeCell ref="H2:U2"/>
    <mergeCell ref="B4:C4"/>
    <mergeCell ref="D4:O4"/>
    <mergeCell ref="P4:U4"/>
    <mergeCell ref="B30:H30"/>
    <mergeCell ref="J30:U30"/>
    <mergeCell ref="B32:C32"/>
    <mergeCell ref="D32:H32"/>
    <mergeCell ref="B37:C37"/>
    <mergeCell ref="D37:I37"/>
    <mergeCell ref="J37:U37"/>
  </mergeCells>
  <conditionalFormatting sqref="H10:N10 P10">
    <cfRule type="cellIs" dxfId="7" priority="10" operator="greaterThan">
      <formula>10</formula>
    </cfRule>
  </conditionalFormatting>
  <conditionalFormatting sqref="O28:O29 O2:O17 O38:O1048576">
    <cfRule type="duplicateValues" dxfId="6" priority="9"/>
  </conditionalFormatting>
  <conditionalFormatting sqref="C28:C29 C1:C17 C38:C1048576">
    <cfRule type="duplicateValues" dxfId="5" priority="8"/>
  </conditionalFormatting>
  <conditionalFormatting sqref="O1">
    <cfRule type="duplicateValues" dxfId="4" priority="5"/>
  </conditionalFormatting>
  <conditionalFormatting sqref="O18:O27">
    <cfRule type="duplicateValues" dxfId="3" priority="4"/>
  </conditionalFormatting>
  <conditionalFormatting sqref="C18:C27">
    <cfRule type="duplicateValues" dxfId="2" priority="3"/>
  </conditionalFormatting>
  <conditionalFormatting sqref="O30:O37">
    <cfRule type="duplicateValues" dxfId="1" priority="2"/>
  </conditionalFormatting>
  <conditionalFormatting sqref="C30:C37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15 Y2:AM8 X10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QT SẢN XUẤT (CĐ)</vt:lpstr>
      <vt:lpstr>QT CHẤT LƯỢNG </vt:lpstr>
      <vt:lpstr>KINH TẾ LƯỢNG (2)</vt:lpstr>
      <vt:lpstr>QT HỌC (1)</vt:lpstr>
      <vt:lpstr>QT HỌC - N6</vt:lpstr>
      <vt:lpstr>'KINH TẾ LƯỢNG (2)'!Print_Titles</vt:lpstr>
      <vt:lpstr>'QT CHẤT LƯỢNG '!Print_Titles</vt:lpstr>
      <vt:lpstr>'QT HỌC - N6'!Print_Titles</vt:lpstr>
      <vt:lpstr>'QT HỌC (1)'!Print_Titles</vt:lpstr>
      <vt:lpstr>'QT SẢN XUẤT (CĐ)'!Print_Titles</vt:lpstr>
    </vt:vector>
  </TitlesOfParts>
  <Company>Micrsoft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My PC</cp:lastModifiedBy>
  <cp:lastPrinted>2017-03-06T04:34:07Z</cp:lastPrinted>
  <dcterms:created xsi:type="dcterms:W3CDTF">2015-04-17T02:48:53Z</dcterms:created>
  <dcterms:modified xsi:type="dcterms:W3CDTF">2017-03-07T08:11:43Z</dcterms:modified>
</cp:coreProperties>
</file>