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AM HOC 2016 - 2017 - KY 1\DS SV THI LAN 2  QTKD-DPT\DANH SACH THI LAN 2 KY 1 NGANH QTKD &amp; DPT\"/>
    </mc:Choice>
  </mc:AlternateContent>
  <bookViews>
    <workbookView xWindow="0" yWindow="0" windowWidth="20400" windowHeight="7455" firstSheet="17" activeTab="20"/>
  </bookViews>
  <sheets>
    <sheet name="PHÁP LUẬT ĐC (7)" sheetId="23" r:id="rId1"/>
    <sheet name="PHÁP LUẬT ĐC (6)" sheetId="22" r:id="rId2"/>
    <sheet name="PHÁP LUẬT ĐC (5)" sheetId="21" r:id="rId3"/>
    <sheet name="PHÁP LUẬT ĐC (4)" sheetId="20" r:id="rId4"/>
    <sheet name="PHÁP LUẬT ĐC (3)" sheetId="19" r:id="rId5"/>
    <sheet name="PHÁP LUẬT ĐC (2)" sheetId="10" r:id="rId6"/>
    <sheet name="PHÁP LUẬT ĐC" sheetId="18" r:id="rId7"/>
    <sheet name="QT HỌC (1)" sheetId="17" r:id="rId8"/>
    <sheet name="QT D. NGHIỆP" sheetId="16" r:id="rId9"/>
    <sheet name="TÂM LÝ QUẢN LÝ" sheetId="11" r:id="rId10"/>
    <sheet name="TÂM LÝ QUẢN LÝ (2)" sheetId="14" r:id="rId11"/>
    <sheet name="TÂM LÝ QUẢN LÝ (3)" sheetId="15" r:id="rId12"/>
    <sheet name="TÂM LÝ QUẢN LÝ (4)" sheetId="13" r:id="rId13"/>
    <sheet name="TÂM LÝ QUẢN LÝ (5)" sheetId="12" r:id="rId14"/>
    <sheet name="KINH TẾ VI MÔ" sheetId="9" r:id="rId15"/>
    <sheet name="KINH TẾ VI MÔ (2)" sheetId="8" r:id="rId16"/>
    <sheet name="QT HỌC - N6" sheetId="6" r:id="rId17"/>
    <sheet name="QT SẢN XUẤT (CĐ)" sheetId="5" r:id="rId18"/>
    <sheet name="KINH TẾ LƯỢNG (2)" sheetId="4" r:id="rId19"/>
    <sheet name="TOÁN KT (4)" sheetId="3" r:id="rId20"/>
    <sheet name="LT MẠNG VỚI C++" sheetId="2" r:id="rId21"/>
    <sheet name="Sheet1" sheetId="1" r:id="rId22"/>
  </sheets>
  <definedNames>
    <definedName name="_xlnm._FilterDatabase" localSheetId="18" hidden="1">'KINH TẾ LƯỢNG (2)'!$A$8:$AL$10</definedName>
    <definedName name="_xlnm._FilterDatabase" localSheetId="14" hidden="1">'KINH TẾ VI MÔ'!$A$8:$AL$20</definedName>
    <definedName name="_xlnm._FilterDatabase" localSheetId="15" hidden="1">'KINH TẾ VI MÔ (2)'!$A$8:$AL$31</definedName>
    <definedName name="_xlnm._FilterDatabase" localSheetId="20" hidden="1">'LT MẠNG VỚI C++'!$A$9:$AK$11</definedName>
    <definedName name="_xlnm._FilterDatabase" localSheetId="6" hidden="1">'PHÁP LUẬT ĐC'!$A$8:$AL$28</definedName>
    <definedName name="_xlnm._FilterDatabase" localSheetId="5" hidden="1">'PHÁP LUẬT ĐC (2)'!$A$8:$AL$22</definedName>
    <definedName name="_xlnm._FilterDatabase" localSheetId="4" hidden="1">'PHÁP LUẬT ĐC (3)'!$A$8:$AL$28</definedName>
    <definedName name="_xlnm._FilterDatabase" localSheetId="3" hidden="1">'PHÁP LUẬT ĐC (4)'!$A$8:$AL$22</definedName>
    <definedName name="_xlnm._FilterDatabase" localSheetId="2" hidden="1">'PHÁP LUẬT ĐC (5)'!$A$8:$AL$17</definedName>
    <definedName name="_xlnm._FilterDatabase" localSheetId="1" hidden="1">'PHÁP LUẬT ĐC (6)'!$A$8:$AL$12</definedName>
    <definedName name="_xlnm._FilterDatabase" localSheetId="0" hidden="1">'PHÁP LUẬT ĐC (7)'!$A$8:$AL$21</definedName>
    <definedName name="_xlnm._FilterDatabase" localSheetId="8" hidden="1">'QT D. NGHIỆP'!$A$8:$AL$10</definedName>
    <definedName name="_xlnm._FilterDatabase" localSheetId="16" hidden="1">'QT HỌC - N6'!$A$8:$AL$10</definedName>
    <definedName name="_xlnm._FilterDatabase" localSheetId="7" hidden="1">'QT HỌC (1)'!$A$8:$AL$10</definedName>
    <definedName name="_xlnm._FilterDatabase" localSheetId="17" hidden="1">'QT SẢN XUẤT (CĐ)'!$A$8:$AL$14</definedName>
    <definedName name="_xlnm._FilterDatabase" localSheetId="9" hidden="1">'TÂM LÝ QUẢN LÝ'!$A$8:$AL$13</definedName>
    <definedName name="_xlnm._FilterDatabase" localSheetId="10" hidden="1">'TÂM LÝ QUẢN LÝ (2)'!$A$8:$AL$21</definedName>
    <definedName name="_xlnm._FilterDatabase" localSheetId="11" hidden="1">'TÂM LÝ QUẢN LÝ (3)'!$A$8:$AL$24</definedName>
    <definedName name="_xlnm._FilterDatabase" localSheetId="12" hidden="1">'TÂM LÝ QUẢN LÝ (4)'!$A$8:$AL$17</definedName>
    <definedName name="_xlnm._FilterDatabase" localSheetId="13" hidden="1">'TÂM LÝ QUẢN LÝ (5)'!$A$8:$AL$21</definedName>
    <definedName name="_xlnm._FilterDatabase" localSheetId="19" hidden="1">'TOÁN KT (4)'!$A$8:$AL$10</definedName>
    <definedName name="_xlnm.Print_Titles" localSheetId="18">'KINH TẾ LƯỢNG (2)'!$4:$9</definedName>
    <definedName name="_xlnm.Print_Titles" localSheetId="14">'KINH TẾ VI MÔ'!$4:$9</definedName>
    <definedName name="_xlnm.Print_Titles" localSheetId="15">'KINH TẾ VI MÔ (2)'!$4:$9</definedName>
    <definedName name="_xlnm.Print_Titles" localSheetId="20">'LT MẠNG VỚI C++'!$5:$10</definedName>
    <definedName name="_xlnm.Print_Titles" localSheetId="6">'PHÁP LUẬT ĐC'!$4:$9</definedName>
    <definedName name="_xlnm.Print_Titles" localSheetId="5">'PHÁP LUẬT ĐC (2)'!$4:$9</definedName>
    <definedName name="_xlnm.Print_Titles" localSheetId="4">'PHÁP LUẬT ĐC (3)'!$4:$9</definedName>
    <definedName name="_xlnm.Print_Titles" localSheetId="3">'PHÁP LUẬT ĐC (4)'!$4:$9</definedName>
    <definedName name="_xlnm.Print_Titles" localSheetId="2">'PHÁP LUẬT ĐC (5)'!$4:$9</definedName>
    <definedName name="_xlnm.Print_Titles" localSheetId="1">'PHÁP LUẬT ĐC (6)'!$4:$9</definedName>
    <definedName name="_xlnm.Print_Titles" localSheetId="0">'PHÁP LUẬT ĐC (7)'!$4:$9</definedName>
    <definedName name="_xlnm.Print_Titles" localSheetId="8">'QT D. NGHIỆP'!$4:$9</definedName>
    <definedName name="_xlnm.Print_Titles" localSheetId="16">'QT HỌC - N6'!$4:$9</definedName>
    <definedName name="_xlnm.Print_Titles" localSheetId="7">'QT HỌC (1)'!$4:$9</definedName>
    <definedName name="_xlnm.Print_Titles" localSheetId="17">'QT SẢN XUẤT (CĐ)'!$4:$9</definedName>
    <definedName name="_xlnm.Print_Titles" localSheetId="9">'TÂM LÝ QUẢN LÝ'!$4:$9</definedName>
    <definedName name="_xlnm.Print_Titles" localSheetId="10">'TÂM LÝ QUẢN LÝ (2)'!$4:$9</definedName>
    <definedName name="_xlnm.Print_Titles" localSheetId="11">'TÂM LÝ QUẢN LÝ (3)'!$4:$9</definedName>
    <definedName name="_xlnm.Print_Titles" localSheetId="12">'TÂM LÝ QUẢN LÝ (4)'!$4:$9</definedName>
    <definedName name="_xlnm.Print_Titles" localSheetId="13">'TÂM LÝ QUẢN LÝ (5)'!$4:$9</definedName>
    <definedName name="_xlnm.Print_Titles" localSheetId="19">'TOÁN KT (4)'!$4:$9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23" l="1"/>
  <c r="S20" i="23"/>
  <c r="S19" i="23"/>
  <c r="S18" i="23"/>
  <c r="S17" i="23"/>
  <c r="S16" i="23"/>
  <c r="S15" i="23"/>
  <c r="S14" i="23"/>
  <c r="S13" i="23"/>
  <c r="S12" i="23"/>
  <c r="S11" i="23"/>
  <c r="S10" i="23"/>
  <c r="O26" i="23" s="1"/>
  <c r="O9" i="23"/>
  <c r="P21" i="23" s="1"/>
  <c r="AB8" i="23"/>
  <c r="Y8" i="23"/>
  <c r="X8" i="23"/>
  <c r="S10" i="22"/>
  <c r="O17" i="22" s="1"/>
  <c r="O9" i="22"/>
  <c r="P12" i="22" s="1"/>
  <c r="AC8" i="22"/>
  <c r="AA8" i="22"/>
  <c r="Y8" i="22"/>
  <c r="X8" i="22"/>
  <c r="S17" i="21"/>
  <c r="P17" i="21"/>
  <c r="Q17" i="21" s="1"/>
  <c r="S16" i="21"/>
  <c r="S15" i="21"/>
  <c r="S14" i="21"/>
  <c r="S13" i="21"/>
  <c r="S12" i="21"/>
  <c r="S11" i="21"/>
  <c r="P10" i="21"/>
  <c r="W10" i="21" s="1"/>
  <c r="O9" i="21"/>
  <c r="P16" i="21" s="1"/>
  <c r="AB8" i="21"/>
  <c r="Y8" i="21"/>
  <c r="X8" i="21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O9" i="20"/>
  <c r="P22" i="20" s="1"/>
  <c r="AC8" i="20"/>
  <c r="Y8" i="20"/>
  <c r="X8" i="20"/>
  <c r="S28" i="19"/>
  <c r="S24" i="19"/>
  <c r="S23" i="19"/>
  <c r="S22" i="19"/>
  <c r="S21" i="19"/>
  <c r="S20" i="19"/>
  <c r="S19" i="19"/>
  <c r="S17" i="19"/>
  <c r="S15" i="19"/>
  <c r="S14" i="19"/>
  <c r="S12" i="19"/>
  <c r="S11" i="19"/>
  <c r="S10" i="19"/>
  <c r="O9" i="19"/>
  <c r="P24" i="19" s="1"/>
  <c r="Y8" i="19"/>
  <c r="X8" i="19"/>
  <c r="S28" i="18"/>
  <c r="S27" i="18"/>
  <c r="S26" i="18"/>
  <c r="S25" i="18"/>
  <c r="S24" i="18"/>
  <c r="S23" i="18"/>
  <c r="S22" i="18"/>
  <c r="S21" i="18"/>
  <c r="S20" i="18"/>
  <c r="S19" i="18"/>
  <c r="S18" i="18"/>
  <c r="S16" i="18"/>
  <c r="S15" i="18"/>
  <c r="S14" i="18"/>
  <c r="S13" i="18"/>
  <c r="S12" i="18"/>
  <c r="S11" i="18"/>
  <c r="S10" i="18"/>
  <c r="O9" i="18"/>
  <c r="P27" i="18" s="1"/>
  <c r="AC8" i="18"/>
  <c r="Y8" i="18"/>
  <c r="X8" i="18"/>
  <c r="O15" i="17"/>
  <c r="O14" i="17"/>
  <c r="O9" i="17"/>
  <c r="P10" i="17" s="1"/>
  <c r="W10" i="17" s="1"/>
  <c r="AE8" i="17"/>
  <c r="AC8" i="17"/>
  <c r="AB8" i="17"/>
  <c r="AA8" i="17"/>
  <c r="Y8" i="17"/>
  <c r="X8" i="17"/>
  <c r="AE8" i="18" l="1"/>
  <c r="AB8" i="19"/>
  <c r="AE8" i="20"/>
  <c r="P13" i="21"/>
  <c r="Q13" i="21" s="1"/>
  <c r="AA8" i="18"/>
  <c r="P10" i="19"/>
  <c r="Q10" i="19" s="1"/>
  <c r="P15" i="19"/>
  <c r="Q15" i="19" s="1"/>
  <c r="P19" i="19"/>
  <c r="Q19" i="19" s="1"/>
  <c r="P23" i="19"/>
  <c r="Q23" i="19" s="1"/>
  <c r="P26" i="19"/>
  <c r="W26" i="19" s="1"/>
  <c r="P28" i="19"/>
  <c r="Q28" i="19" s="1"/>
  <c r="AA8" i="20"/>
  <c r="O27" i="20"/>
  <c r="W22" i="20"/>
  <c r="P11" i="21"/>
  <c r="Q11" i="21" s="1"/>
  <c r="P15" i="21"/>
  <c r="Q15" i="21" s="1"/>
  <c r="AB8" i="22"/>
  <c r="AE8" i="22"/>
  <c r="P10" i="22"/>
  <c r="Q10" i="22" s="1"/>
  <c r="O16" i="22"/>
  <c r="P10" i="23"/>
  <c r="Q10" i="23" s="1"/>
  <c r="P14" i="23"/>
  <c r="Q14" i="23" s="1"/>
  <c r="P18" i="23"/>
  <c r="Q18" i="23" s="1"/>
  <c r="P12" i="19"/>
  <c r="Q12" i="19" s="1"/>
  <c r="P18" i="19"/>
  <c r="W18" i="19" s="1"/>
  <c r="P21" i="19"/>
  <c r="Q21" i="19" s="1"/>
  <c r="P25" i="19"/>
  <c r="W25" i="19" s="1"/>
  <c r="P27" i="19"/>
  <c r="W27" i="19" s="1"/>
  <c r="P12" i="23"/>
  <c r="Q12" i="23" s="1"/>
  <c r="P16" i="23"/>
  <c r="Q16" i="23" s="1"/>
  <c r="P20" i="23"/>
  <c r="Q20" i="23" s="1"/>
  <c r="R21" i="23"/>
  <c r="Q21" i="23"/>
  <c r="W21" i="23"/>
  <c r="R10" i="23"/>
  <c r="W10" i="23"/>
  <c r="W12" i="23"/>
  <c r="R14" i="23"/>
  <c r="R16" i="23"/>
  <c r="R18" i="23"/>
  <c r="W18" i="23"/>
  <c r="W20" i="23"/>
  <c r="AA8" i="23"/>
  <c r="AC8" i="23"/>
  <c r="AE8" i="23"/>
  <c r="P11" i="23"/>
  <c r="P13" i="23"/>
  <c r="W13" i="23" s="1"/>
  <c r="P15" i="23"/>
  <c r="P17" i="23"/>
  <c r="P19" i="23"/>
  <c r="O25" i="23"/>
  <c r="R12" i="22"/>
  <c r="W12" i="22"/>
  <c r="Q12" i="22"/>
  <c r="R10" i="22"/>
  <c r="W10" i="22"/>
  <c r="P11" i="22"/>
  <c r="R16" i="21"/>
  <c r="Q16" i="21"/>
  <c r="W16" i="21"/>
  <c r="R10" i="21"/>
  <c r="R11" i="21"/>
  <c r="R13" i="21"/>
  <c r="W13" i="21"/>
  <c r="R15" i="21"/>
  <c r="W15" i="21"/>
  <c r="R17" i="21"/>
  <c r="W17" i="21"/>
  <c r="O21" i="21"/>
  <c r="O22" i="21"/>
  <c r="AA8" i="21"/>
  <c r="AC8" i="21"/>
  <c r="AE8" i="21"/>
  <c r="Q10" i="21"/>
  <c r="P12" i="21"/>
  <c r="W12" i="21" s="1"/>
  <c r="P14" i="21"/>
  <c r="R22" i="20"/>
  <c r="Q22" i="20"/>
  <c r="P11" i="20"/>
  <c r="P13" i="20"/>
  <c r="P15" i="20"/>
  <c r="P17" i="20"/>
  <c r="P19" i="20"/>
  <c r="P21" i="20"/>
  <c r="AB8" i="20"/>
  <c r="P10" i="20"/>
  <c r="P12" i="20"/>
  <c r="P14" i="20"/>
  <c r="P16" i="20"/>
  <c r="P18" i="20"/>
  <c r="P20" i="20"/>
  <c r="O26" i="20"/>
  <c r="R24" i="19"/>
  <c r="Q24" i="19"/>
  <c r="W24" i="19"/>
  <c r="R10" i="19"/>
  <c r="W10" i="19"/>
  <c r="R12" i="19"/>
  <c r="W12" i="19"/>
  <c r="W15" i="19"/>
  <c r="R19" i="19"/>
  <c r="W19" i="19"/>
  <c r="R21" i="19"/>
  <c r="W21" i="19"/>
  <c r="R23" i="19"/>
  <c r="R25" i="19"/>
  <c r="R26" i="19"/>
  <c r="R27" i="19"/>
  <c r="W28" i="19"/>
  <c r="O32" i="19"/>
  <c r="O33" i="19"/>
  <c r="AA8" i="19"/>
  <c r="AC8" i="19"/>
  <c r="AE8" i="19"/>
  <c r="P11" i="19"/>
  <c r="W11" i="19" s="1"/>
  <c r="P13" i="19"/>
  <c r="P14" i="19"/>
  <c r="W14" i="19" s="1"/>
  <c r="P16" i="19"/>
  <c r="P17" i="19"/>
  <c r="P20" i="19"/>
  <c r="W20" i="19" s="1"/>
  <c r="P22" i="19"/>
  <c r="Q25" i="19"/>
  <c r="Q26" i="19"/>
  <c r="Q27" i="19"/>
  <c r="W27" i="18"/>
  <c r="R27" i="18"/>
  <c r="Q27" i="18"/>
  <c r="P11" i="18"/>
  <c r="P15" i="18"/>
  <c r="P17" i="18"/>
  <c r="P18" i="18"/>
  <c r="P20" i="18"/>
  <c r="P22" i="18"/>
  <c r="P24" i="18"/>
  <c r="P26" i="18"/>
  <c r="P28" i="18"/>
  <c r="O32" i="18"/>
  <c r="O33" i="18"/>
  <c r="P13" i="18"/>
  <c r="AB8" i="18"/>
  <c r="P10" i="18"/>
  <c r="W10" i="18" s="1"/>
  <c r="P12" i="18"/>
  <c r="P14" i="18"/>
  <c r="W14" i="18" s="1"/>
  <c r="P16" i="18"/>
  <c r="P19" i="18"/>
  <c r="P21" i="18"/>
  <c r="P23" i="18"/>
  <c r="P25" i="18"/>
  <c r="AK8" i="17"/>
  <c r="AI8" i="17"/>
  <c r="AG8" i="17"/>
  <c r="D17" i="17"/>
  <c r="D15" i="17"/>
  <c r="R10" i="17"/>
  <c r="Q10" i="17"/>
  <c r="Q18" i="19" l="1"/>
  <c r="R28" i="19"/>
  <c r="W23" i="19"/>
  <c r="R18" i="19"/>
  <c r="R15" i="19"/>
  <c r="W11" i="21"/>
  <c r="W16" i="23"/>
  <c r="W14" i="23"/>
  <c r="R20" i="23"/>
  <c r="R12" i="23"/>
  <c r="R19" i="23"/>
  <c r="Q19" i="23"/>
  <c r="R15" i="23"/>
  <c r="Q15" i="23"/>
  <c r="R11" i="23"/>
  <c r="Q11" i="23"/>
  <c r="W15" i="23"/>
  <c r="R17" i="23"/>
  <c r="Q17" i="23"/>
  <c r="R13" i="23"/>
  <c r="Q13" i="23"/>
  <c r="W17" i="23"/>
  <c r="W19" i="23"/>
  <c r="W11" i="23"/>
  <c r="AK8" i="23" s="1"/>
  <c r="R11" i="22"/>
  <c r="W11" i="22"/>
  <c r="D19" i="22" s="1"/>
  <c r="Q11" i="22"/>
  <c r="R14" i="21"/>
  <c r="Q14" i="21"/>
  <c r="R12" i="21"/>
  <c r="Q12" i="21"/>
  <c r="W14" i="21"/>
  <c r="AG8" i="21" s="1"/>
  <c r="R20" i="20"/>
  <c r="Q20" i="20"/>
  <c r="R16" i="20"/>
  <c r="Q16" i="20"/>
  <c r="R12" i="20"/>
  <c r="Q12" i="20"/>
  <c r="R10" i="20"/>
  <c r="Q10" i="20"/>
  <c r="Q21" i="20"/>
  <c r="W21" i="20"/>
  <c r="R21" i="20"/>
  <c r="Q17" i="20"/>
  <c r="W17" i="20"/>
  <c r="R17" i="20"/>
  <c r="Q13" i="20"/>
  <c r="W13" i="20"/>
  <c r="R13" i="20"/>
  <c r="W20" i="20"/>
  <c r="W16" i="20"/>
  <c r="W12" i="20"/>
  <c r="R18" i="20"/>
  <c r="Q18" i="20"/>
  <c r="R14" i="20"/>
  <c r="Q14" i="20"/>
  <c r="W10" i="20"/>
  <c r="Q19" i="20"/>
  <c r="W19" i="20"/>
  <c r="R19" i="20"/>
  <c r="Q15" i="20"/>
  <c r="W15" i="20"/>
  <c r="R15" i="20"/>
  <c r="Q11" i="20"/>
  <c r="W11" i="20"/>
  <c r="R11" i="20"/>
  <c r="W18" i="20"/>
  <c r="W14" i="20"/>
  <c r="R22" i="19"/>
  <c r="Q22" i="19"/>
  <c r="R16" i="19"/>
  <c r="W16" i="19"/>
  <c r="Q16" i="19"/>
  <c r="R13" i="19"/>
  <c r="W13" i="19"/>
  <c r="Q13" i="19"/>
  <c r="R20" i="19"/>
  <c r="Q20" i="19"/>
  <c r="R17" i="19"/>
  <c r="Q17" i="19"/>
  <c r="R14" i="19"/>
  <c r="Q14" i="19"/>
  <c r="R11" i="19"/>
  <c r="Q11" i="19"/>
  <c r="W17" i="19"/>
  <c r="W22" i="19"/>
  <c r="R25" i="18"/>
  <c r="Q25" i="18"/>
  <c r="R21" i="18"/>
  <c r="Q21" i="18"/>
  <c r="R16" i="18"/>
  <c r="Q16" i="18"/>
  <c r="R12" i="18"/>
  <c r="Q12" i="18"/>
  <c r="Q28" i="18"/>
  <c r="W28" i="18"/>
  <c r="R28" i="18"/>
  <c r="Q24" i="18"/>
  <c r="W24" i="18"/>
  <c r="R24" i="18"/>
  <c r="Q20" i="18"/>
  <c r="W20" i="18"/>
  <c r="R20" i="18"/>
  <c r="W17" i="18"/>
  <c r="Q17" i="18"/>
  <c r="R17" i="18"/>
  <c r="Q11" i="18"/>
  <c r="W11" i="18"/>
  <c r="R11" i="18"/>
  <c r="W25" i="18"/>
  <c r="W21" i="18"/>
  <c r="R23" i="18"/>
  <c r="Q23" i="18"/>
  <c r="R19" i="18"/>
  <c r="Q19" i="18"/>
  <c r="R14" i="18"/>
  <c r="Q14" i="18"/>
  <c r="R10" i="18"/>
  <c r="Q10" i="18"/>
  <c r="Q13" i="18"/>
  <c r="R13" i="18"/>
  <c r="W13" i="18"/>
  <c r="Q26" i="18"/>
  <c r="W26" i="18"/>
  <c r="R26" i="18"/>
  <c r="Q22" i="18"/>
  <c r="W22" i="18"/>
  <c r="R22" i="18"/>
  <c r="Q18" i="18"/>
  <c r="W18" i="18"/>
  <c r="R18" i="18"/>
  <c r="Q15" i="18"/>
  <c r="W15" i="18"/>
  <c r="R15" i="18"/>
  <c r="W19" i="18"/>
  <c r="W23" i="18"/>
  <c r="W16" i="18"/>
  <c r="W12" i="18"/>
  <c r="Z8" i="17"/>
  <c r="AJ8" i="17" s="1"/>
  <c r="D14" i="17"/>
  <c r="AL8" i="17" l="1"/>
  <c r="AH8" i="17"/>
  <c r="D33" i="18"/>
  <c r="D35" i="18"/>
  <c r="D35" i="19"/>
  <c r="AI8" i="22"/>
  <c r="D33" i="19"/>
  <c r="D17" i="22"/>
  <c r="AI8" i="23"/>
  <c r="D25" i="23"/>
  <c r="D28" i="23"/>
  <c r="D26" i="23"/>
  <c r="AG8" i="23"/>
  <c r="Z8" i="23" s="1"/>
  <c r="AG8" i="22"/>
  <c r="AK8" i="22"/>
  <c r="AK8" i="21"/>
  <c r="D22" i="21"/>
  <c r="AI8" i="21"/>
  <c r="D24" i="21"/>
  <c r="D29" i="20"/>
  <c r="D27" i="20"/>
  <c r="AK8" i="20"/>
  <c r="AI8" i="20"/>
  <c r="AG8" i="20"/>
  <c r="AG8" i="19"/>
  <c r="AK8" i="19"/>
  <c r="AI8" i="19"/>
  <c r="AG8" i="18"/>
  <c r="AI8" i="18"/>
  <c r="AK8" i="18"/>
  <c r="O13" i="17"/>
  <c r="D13" i="17"/>
  <c r="AF8" i="17"/>
  <c r="AD8" i="17"/>
  <c r="O24" i="23" l="1"/>
  <c r="D24" i="23"/>
  <c r="AF8" i="23"/>
  <c r="AD8" i="23"/>
  <c r="AL8" i="23"/>
  <c r="AH8" i="23"/>
  <c r="AJ8" i="23"/>
  <c r="D16" i="22"/>
  <c r="Z8" i="22"/>
  <c r="AL8" i="22" s="1"/>
  <c r="Z8" i="21"/>
  <c r="AJ8" i="21" s="1"/>
  <c r="D21" i="21"/>
  <c r="AL8" i="21"/>
  <c r="Z8" i="20"/>
  <c r="AL8" i="20" s="1"/>
  <c r="D26" i="20"/>
  <c r="Z8" i="19"/>
  <c r="AJ8" i="19" s="1"/>
  <c r="D32" i="19"/>
  <c r="D32" i="18"/>
  <c r="Z8" i="18"/>
  <c r="AL8" i="19" l="1"/>
  <c r="AH8" i="19"/>
  <c r="AH8" i="22"/>
  <c r="D15" i="22"/>
  <c r="O15" i="22"/>
  <c r="AF8" i="22"/>
  <c r="AD8" i="22"/>
  <c r="AJ8" i="22"/>
  <c r="D20" i="21"/>
  <c r="O20" i="21"/>
  <c r="AD8" i="21"/>
  <c r="AF8" i="21"/>
  <c r="AH8" i="21"/>
  <c r="O25" i="20"/>
  <c r="D25" i="20"/>
  <c r="AF8" i="20"/>
  <c r="AD8" i="20"/>
  <c r="AH8" i="20"/>
  <c r="AJ8" i="20"/>
  <c r="D31" i="19"/>
  <c r="O31" i="19"/>
  <c r="AD8" i="19"/>
  <c r="AF8" i="19"/>
  <c r="D31" i="18"/>
  <c r="O31" i="18"/>
  <c r="AF8" i="18"/>
  <c r="AD8" i="18"/>
  <c r="AH8" i="18"/>
  <c r="AJ8" i="18"/>
  <c r="AL8" i="18"/>
  <c r="O15" i="16" l="1"/>
  <c r="O14" i="16"/>
  <c r="O9" i="16"/>
  <c r="P10" i="16" s="1"/>
  <c r="AE8" i="16"/>
  <c r="AC8" i="16"/>
  <c r="AB8" i="16"/>
  <c r="AA8" i="16"/>
  <c r="Y8" i="16"/>
  <c r="X8" i="16"/>
  <c r="R10" i="16" l="1"/>
  <c r="W10" i="16"/>
  <c r="Q10" i="16"/>
  <c r="D17" i="16" l="1"/>
  <c r="D15" i="16"/>
  <c r="AK8" i="16"/>
  <c r="AI8" i="16"/>
  <c r="AG8" i="16"/>
  <c r="D14" i="16" l="1"/>
  <c r="Z8" i="16"/>
  <c r="D13" i="16" l="1"/>
  <c r="O13" i="16"/>
  <c r="AD8" i="16"/>
  <c r="AF8" i="16"/>
  <c r="AL8" i="16"/>
  <c r="AH8" i="16"/>
  <c r="AJ8" i="16"/>
  <c r="S23" i="15" l="1"/>
  <c r="S22" i="15"/>
  <c r="S21" i="15"/>
  <c r="S20" i="15"/>
  <c r="S19" i="15"/>
  <c r="S18" i="15"/>
  <c r="P18" i="15"/>
  <c r="Q18" i="15" s="1"/>
  <c r="S16" i="15"/>
  <c r="S15" i="15"/>
  <c r="S14" i="15"/>
  <c r="S13" i="15"/>
  <c r="S12" i="15"/>
  <c r="S10" i="15"/>
  <c r="P10" i="15"/>
  <c r="Q10" i="15" s="1"/>
  <c r="O9" i="15"/>
  <c r="P23" i="15" s="1"/>
  <c r="AB8" i="15"/>
  <c r="Y8" i="15"/>
  <c r="X8" i="15"/>
  <c r="S20" i="14"/>
  <c r="S19" i="14"/>
  <c r="S17" i="14"/>
  <c r="S15" i="14"/>
  <c r="S14" i="14"/>
  <c r="S12" i="14"/>
  <c r="S11" i="14"/>
  <c r="S10" i="14"/>
  <c r="AC8" i="14" s="1"/>
  <c r="O9" i="14"/>
  <c r="P21" i="14" s="1"/>
  <c r="AE8" i="14"/>
  <c r="Y8" i="14"/>
  <c r="X8" i="14"/>
  <c r="S17" i="13"/>
  <c r="S16" i="13"/>
  <c r="W16" i="13" s="1"/>
  <c r="S15" i="13"/>
  <c r="S14" i="13"/>
  <c r="S13" i="13"/>
  <c r="S12" i="13"/>
  <c r="S11" i="13"/>
  <c r="S10" i="13"/>
  <c r="AC8" i="13" s="1"/>
  <c r="O9" i="13"/>
  <c r="P16" i="13" s="1"/>
  <c r="AE8" i="13"/>
  <c r="Y8" i="13"/>
  <c r="X8" i="13"/>
  <c r="AA8" i="13" l="1"/>
  <c r="P15" i="15"/>
  <c r="Q15" i="15" s="1"/>
  <c r="P22" i="15"/>
  <c r="Q22" i="15" s="1"/>
  <c r="W23" i="15"/>
  <c r="AA8" i="14"/>
  <c r="O29" i="15"/>
  <c r="P13" i="15"/>
  <c r="Q13" i="15" s="1"/>
  <c r="P17" i="15"/>
  <c r="W17" i="15" s="1"/>
  <c r="P20" i="15"/>
  <c r="Q20" i="15" s="1"/>
  <c r="P24" i="15"/>
  <c r="W24" i="15" s="1"/>
  <c r="R23" i="15"/>
  <c r="Q23" i="15"/>
  <c r="R10" i="15"/>
  <c r="W10" i="15"/>
  <c r="R13" i="15"/>
  <c r="R15" i="15"/>
  <c r="W15" i="15"/>
  <c r="R17" i="15"/>
  <c r="R18" i="15"/>
  <c r="W18" i="15"/>
  <c r="W20" i="15"/>
  <c r="W22" i="15"/>
  <c r="R24" i="15"/>
  <c r="AA8" i="15"/>
  <c r="AC8" i="15"/>
  <c r="AE8" i="15"/>
  <c r="P11" i="15"/>
  <c r="P12" i="15"/>
  <c r="W12" i="15" s="1"/>
  <c r="P14" i="15"/>
  <c r="P16" i="15"/>
  <c r="W16" i="15" s="1"/>
  <c r="Q17" i="15"/>
  <c r="P19" i="15"/>
  <c r="P21" i="15"/>
  <c r="Q24" i="15"/>
  <c r="O28" i="15"/>
  <c r="R21" i="14"/>
  <c r="W21" i="14"/>
  <c r="Q21" i="14"/>
  <c r="P11" i="14"/>
  <c r="P13" i="14"/>
  <c r="P14" i="14"/>
  <c r="P16" i="14"/>
  <c r="P17" i="14"/>
  <c r="P20" i="14"/>
  <c r="O25" i="14"/>
  <c r="O26" i="14"/>
  <c r="AB8" i="14"/>
  <c r="P10" i="14"/>
  <c r="P12" i="14"/>
  <c r="P15" i="14"/>
  <c r="P18" i="14"/>
  <c r="P19" i="14"/>
  <c r="W19" i="14" s="1"/>
  <c r="R16" i="13"/>
  <c r="Q16" i="13"/>
  <c r="P11" i="13"/>
  <c r="P13" i="13"/>
  <c r="P15" i="13"/>
  <c r="P17" i="13"/>
  <c r="O21" i="13"/>
  <c r="O22" i="13"/>
  <c r="AB8" i="13"/>
  <c r="P10" i="13"/>
  <c r="P12" i="13"/>
  <c r="P14" i="13"/>
  <c r="S20" i="12"/>
  <c r="S19" i="12"/>
  <c r="S17" i="12"/>
  <c r="S15" i="12"/>
  <c r="S14" i="12"/>
  <c r="S12" i="12"/>
  <c r="S11" i="12"/>
  <c r="S10" i="12"/>
  <c r="O26" i="12" s="1"/>
  <c r="O9" i="12"/>
  <c r="P20" i="12" s="1"/>
  <c r="Y8" i="12"/>
  <c r="X8" i="12"/>
  <c r="S13" i="11"/>
  <c r="S12" i="11"/>
  <c r="S10" i="11"/>
  <c r="O18" i="11" s="1"/>
  <c r="O9" i="11"/>
  <c r="P13" i="11" s="1"/>
  <c r="AE8" i="11"/>
  <c r="AA8" i="11"/>
  <c r="Y8" i="11"/>
  <c r="X8" i="11"/>
  <c r="S17" i="10"/>
  <c r="S14" i="10"/>
  <c r="S13" i="10"/>
  <c r="S12" i="10"/>
  <c r="S11" i="10"/>
  <c r="S10" i="10"/>
  <c r="AC8" i="10" s="1"/>
  <c r="O9" i="10"/>
  <c r="P22" i="10" s="1"/>
  <c r="AE8" i="10"/>
  <c r="AA8" i="10"/>
  <c r="Y8" i="10"/>
  <c r="X8" i="10"/>
  <c r="S20" i="9"/>
  <c r="S19" i="9"/>
  <c r="S18" i="9"/>
  <c r="S17" i="9"/>
  <c r="S16" i="9"/>
  <c r="S15" i="9"/>
  <c r="S14" i="9"/>
  <c r="S13" i="9"/>
  <c r="S12" i="9"/>
  <c r="S11" i="9"/>
  <c r="AE8" i="9" s="1"/>
  <c r="S10" i="9"/>
  <c r="O9" i="9"/>
  <c r="P20" i="9" s="1"/>
  <c r="Y8" i="9"/>
  <c r="X8" i="9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P10" i="8"/>
  <c r="Q10" i="8" s="1"/>
  <c r="O9" i="8"/>
  <c r="P30" i="8" s="1"/>
  <c r="AB8" i="8"/>
  <c r="Y8" i="8"/>
  <c r="X8" i="8"/>
  <c r="P14" i="8" l="1"/>
  <c r="R14" i="8" s="1"/>
  <c r="AC8" i="9"/>
  <c r="R22" i="15"/>
  <c r="P12" i="12"/>
  <c r="Q12" i="12" s="1"/>
  <c r="P18" i="12"/>
  <c r="W18" i="12" s="1"/>
  <c r="P21" i="12"/>
  <c r="W21" i="12" s="1"/>
  <c r="O36" i="8"/>
  <c r="P12" i="8"/>
  <c r="Q12" i="8" s="1"/>
  <c r="W14" i="8"/>
  <c r="AA8" i="9"/>
  <c r="O25" i="9"/>
  <c r="AC8" i="11"/>
  <c r="AB8" i="12"/>
  <c r="P10" i="12"/>
  <c r="Q10" i="12" s="1"/>
  <c r="P15" i="12"/>
  <c r="Q15" i="12" s="1"/>
  <c r="P19" i="12"/>
  <c r="Q19" i="12" s="1"/>
  <c r="R20" i="15"/>
  <c r="W13" i="15"/>
  <c r="R21" i="15"/>
  <c r="Q21" i="15"/>
  <c r="R14" i="15"/>
  <c r="Q14" i="15"/>
  <c r="R11" i="15"/>
  <c r="W11" i="15"/>
  <c r="Q11" i="15"/>
  <c r="W21" i="15"/>
  <c r="R19" i="15"/>
  <c r="Q19" i="15"/>
  <c r="R16" i="15"/>
  <c r="Q16" i="15"/>
  <c r="R12" i="15"/>
  <c r="Q12" i="15"/>
  <c r="W14" i="15"/>
  <c r="W19" i="15"/>
  <c r="R18" i="14"/>
  <c r="W18" i="14"/>
  <c r="Q18" i="14"/>
  <c r="R12" i="14"/>
  <c r="Q12" i="14"/>
  <c r="Q17" i="14"/>
  <c r="W17" i="14"/>
  <c r="R17" i="14"/>
  <c r="Q14" i="14"/>
  <c r="W14" i="14"/>
  <c r="R14" i="14"/>
  <c r="Q11" i="14"/>
  <c r="W11" i="14"/>
  <c r="R11" i="14"/>
  <c r="W12" i="14"/>
  <c r="R19" i="14"/>
  <c r="Q19" i="14"/>
  <c r="R15" i="14"/>
  <c r="Q15" i="14"/>
  <c r="R10" i="14"/>
  <c r="Q10" i="14"/>
  <c r="Q20" i="14"/>
  <c r="W20" i="14"/>
  <c r="R20" i="14"/>
  <c r="W16" i="14"/>
  <c r="Q16" i="14"/>
  <c r="R16" i="14"/>
  <c r="W13" i="14"/>
  <c r="Q13" i="14"/>
  <c r="R13" i="14"/>
  <c r="W15" i="14"/>
  <c r="W10" i="14"/>
  <c r="R12" i="13"/>
  <c r="Q12" i="13"/>
  <c r="Q15" i="13"/>
  <c r="W15" i="13"/>
  <c r="R15" i="13"/>
  <c r="Q11" i="13"/>
  <c r="W11" i="13"/>
  <c r="R11" i="13"/>
  <c r="W12" i="13"/>
  <c r="R14" i="13"/>
  <c r="Q14" i="13"/>
  <c r="R10" i="13"/>
  <c r="Q10" i="13"/>
  <c r="Q17" i="13"/>
  <c r="W17" i="13"/>
  <c r="R17" i="13"/>
  <c r="Q13" i="13"/>
  <c r="W13" i="13"/>
  <c r="R13" i="13"/>
  <c r="W14" i="13"/>
  <c r="W10" i="13"/>
  <c r="R20" i="12"/>
  <c r="Q20" i="12"/>
  <c r="W20" i="12"/>
  <c r="W10" i="12"/>
  <c r="W12" i="12"/>
  <c r="R15" i="12"/>
  <c r="R18" i="12"/>
  <c r="W19" i="12"/>
  <c r="AA8" i="12"/>
  <c r="AC8" i="12"/>
  <c r="AE8" i="12"/>
  <c r="P11" i="12"/>
  <c r="P13" i="12"/>
  <c r="P14" i="12"/>
  <c r="P16" i="12"/>
  <c r="P17" i="12"/>
  <c r="Q18" i="12"/>
  <c r="O25" i="12"/>
  <c r="R13" i="11"/>
  <c r="Q13" i="11"/>
  <c r="W13" i="11"/>
  <c r="P11" i="11"/>
  <c r="P12" i="11"/>
  <c r="AB8" i="11"/>
  <c r="P10" i="11"/>
  <c r="W10" i="11"/>
  <c r="O17" i="11"/>
  <c r="R22" i="10"/>
  <c r="W22" i="10"/>
  <c r="Q22" i="10"/>
  <c r="P11" i="10"/>
  <c r="P13" i="10"/>
  <c r="P15" i="10"/>
  <c r="P16" i="10"/>
  <c r="P17" i="10"/>
  <c r="O26" i="10"/>
  <c r="O27" i="10"/>
  <c r="AB8" i="10"/>
  <c r="P10" i="10"/>
  <c r="P12" i="10"/>
  <c r="P14" i="10"/>
  <c r="P18" i="10"/>
  <c r="P19" i="10"/>
  <c r="P20" i="10"/>
  <c r="P21" i="10"/>
  <c r="R20" i="9"/>
  <c r="Q20" i="9"/>
  <c r="W20" i="9"/>
  <c r="P11" i="9"/>
  <c r="P13" i="9"/>
  <c r="P15" i="9"/>
  <c r="P17" i="9"/>
  <c r="P19" i="9"/>
  <c r="AB8" i="9"/>
  <c r="P10" i="9"/>
  <c r="W10" i="9"/>
  <c r="P12" i="9"/>
  <c r="W12" i="9" s="1"/>
  <c r="P14" i="9"/>
  <c r="W14" i="9" s="1"/>
  <c r="P16" i="9"/>
  <c r="W16" i="9" s="1"/>
  <c r="P18" i="9"/>
  <c r="W18" i="9" s="1"/>
  <c r="O24" i="9"/>
  <c r="R30" i="8"/>
  <c r="Q30" i="8"/>
  <c r="W30" i="8"/>
  <c r="R10" i="8"/>
  <c r="W10" i="8"/>
  <c r="R12" i="8"/>
  <c r="AA8" i="8"/>
  <c r="AC8" i="8"/>
  <c r="AE8" i="8"/>
  <c r="P11" i="8"/>
  <c r="P13" i="8"/>
  <c r="Q14" i="8"/>
  <c r="P15" i="8"/>
  <c r="P17" i="8"/>
  <c r="P19" i="8"/>
  <c r="P21" i="8"/>
  <c r="P23" i="8"/>
  <c r="P25" i="8"/>
  <c r="P27" i="8"/>
  <c r="P29" i="8"/>
  <c r="P31" i="8"/>
  <c r="O35" i="8"/>
  <c r="P16" i="8"/>
  <c r="W16" i="8" s="1"/>
  <c r="P18" i="8"/>
  <c r="P20" i="8"/>
  <c r="W20" i="8" s="1"/>
  <c r="P22" i="8"/>
  <c r="P24" i="8"/>
  <c r="W24" i="8" s="1"/>
  <c r="P26" i="8"/>
  <c r="P28" i="8"/>
  <c r="W28" i="8" s="1"/>
  <c r="O15" i="6"/>
  <c r="O14" i="6"/>
  <c r="W10" i="6"/>
  <c r="D17" i="6" s="1"/>
  <c r="O9" i="6"/>
  <c r="P10" i="6" s="1"/>
  <c r="AK8" i="6"/>
  <c r="D14" i="6" s="1"/>
  <c r="AE8" i="6"/>
  <c r="AC8" i="6"/>
  <c r="AB8" i="6"/>
  <c r="AA8" i="6"/>
  <c r="Y8" i="6"/>
  <c r="X8" i="6"/>
  <c r="AG8" i="6" l="1"/>
  <c r="W12" i="8"/>
  <c r="Q21" i="12"/>
  <c r="R21" i="12"/>
  <c r="R19" i="12"/>
  <c r="R12" i="12"/>
  <c r="R10" i="12"/>
  <c r="AK8" i="15"/>
  <c r="AI8" i="6"/>
  <c r="W15" i="12"/>
  <c r="AI8" i="15"/>
  <c r="Z8" i="15" s="1"/>
  <c r="AL8" i="15" s="1"/>
  <c r="D28" i="15"/>
  <c r="D31" i="15"/>
  <c r="D29" i="15"/>
  <c r="AG8" i="15"/>
  <c r="D28" i="14"/>
  <c r="D26" i="14"/>
  <c r="AK8" i="14"/>
  <c r="AI8" i="14"/>
  <c r="AG8" i="14"/>
  <c r="D24" i="13"/>
  <c r="D22" i="13"/>
  <c r="AK8" i="13"/>
  <c r="AI8" i="13"/>
  <c r="AG8" i="13"/>
  <c r="R17" i="12"/>
  <c r="Q17" i="12"/>
  <c r="R14" i="12"/>
  <c r="Q14" i="12"/>
  <c r="R11" i="12"/>
  <c r="Q11" i="12"/>
  <c r="W11" i="12"/>
  <c r="R16" i="12"/>
  <c r="W16" i="12"/>
  <c r="Q16" i="12"/>
  <c r="R13" i="12"/>
  <c r="W13" i="12"/>
  <c r="Q13" i="12"/>
  <c r="W17" i="12"/>
  <c r="W14" i="12"/>
  <c r="W11" i="11"/>
  <c r="Q11" i="11"/>
  <c r="R11" i="11"/>
  <c r="R10" i="11"/>
  <c r="Q10" i="11"/>
  <c r="Q12" i="11"/>
  <c r="W12" i="11"/>
  <c r="R12" i="11"/>
  <c r="R20" i="10"/>
  <c r="W20" i="10"/>
  <c r="Q20" i="10"/>
  <c r="R18" i="10"/>
  <c r="W18" i="10"/>
  <c r="Q18" i="10"/>
  <c r="R12" i="10"/>
  <c r="Q12" i="10"/>
  <c r="W16" i="10"/>
  <c r="Q16" i="10"/>
  <c r="R16" i="10"/>
  <c r="Q13" i="10"/>
  <c r="W13" i="10"/>
  <c r="R13" i="10"/>
  <c r="W12" i="10"/>
  <c r="R21" i="10"/>
  <c r="W21" i="10"/>
  <c r="Q21" i="10"/>
  <c r="R19" i="10"/>
  <c r="W19" i="10"/>
  <c r="Q19" i="10"/>
  <c r="R14" i="10"/>
  <c r="Q14" i="10"/>
  <c r="R10" i="10"/>
  <c r="Q10" i="10"/>
  <c r="Q17" i="10"/>
  <c r="W17" i="10"/>
  <c r="R17" i="10"/>
  <c r="W15" i="10"/>
  <c r="Q15" i="10"/>
  <c r="R15" i="10"/>
  <c r="Q11" i="10"/>
  <c r="W11" i="10"/>
  <c r="R11" i="10"/>
  <c r="W14" i="10"/>
  <c r="W10" i="10"/>
  <c r="R16" i="9"/>
  <c r="Q16" i="9"/>
  <c r="R12" i="9"/>
  <c r="Q12" i="9"/>
  <c r="R10" i="9"/>
  <c r="Q10" i="9"/>
  <c r="Q19" i="9"/>
  <c r="W19" i="9"/>
  <c r="R19" i="9"/>
  <c r="Q15" i="9"/>
  <c r="W15" i="9"/>
  <c r="R15" i="9"/>
  <c r="Q11" i="9"/>
  <c r="W11" i="9"/>
  <c r="R11" i="9"/>
  <c r="R18" i="9"/>
  <c r="Q18" i="9"/>
  <c r="R14" i="9"/>
  <c r="Q14" i="9"/>
  <c r="Q17" i="9"/>
  <c r="W17" i="9"/>
  <c r="R17" i="9"/>
  <c r="Q13" i="9"/>
  <c r="W13" i="9"/>
  <c r="R13" i="9"/>
  <c r="R26" i="8"/>
  <c r="Q26" i="8"/>
  <c r="R22" i="8"/>
  <c r="Q22" i="8"/>
  <c r="R18" i="8"/>
  <c r="Q18" i="8"/>
  <c r="Q29" i="8"/>
  <c r="W29" i="8"/>
  <c r="R29" i="8"/>
  <c r="Q25" i="8"/>
  <c r="W25" i="8"/>
  <c r="R25" i="8"/>
  <c r="Q21" i="8"/>
  <c r="W21" i="8"/>
  <c r="R21" i="8"/>
  <c r="Q17" i="8"/>
  <c r="W17" i="8"/>
  <c r="R17" i="8"/>
  <c r="R11" i="8"/>
  <c r="Q11" i="8"/>
  <c r="W11" i="8"/>
  <c r="R28" i="8"/>
  <c r="Q28" i="8"/>
  <c r="R24" i="8"/>
  <c r="Q24" i="8"/>
  <c r="R20" i="8"/>
  <c r="Q20" i="8"/>
  <c r="R16" i="8"/>
  <c r="Q16" i="8"/>
  <c r="Q31" i="8"/>
  <c r="W31" i="8"/>
  <c r="R31" i="8"/>
  <c r="Q27" i="8"/>
  <c r="W27" i="8"/>
  <c r="R27" i="8"/>
  <c r="Q23" i="8"/>
  <c r="W23" i="8"/>
  <c r="R23" i="8"/>
  <c r="Q19" i="8"/>
  <c r="W19" i="8"/>
  <c r="R19" i="8"/>
  <c r="Q15" i="8"/>
  <c r="W15" i="8"/>
  <c r="R15" i="8"/>
  <c r="R13" i="8"/>
  <c r="Q13" i="8"/>
  <c r="W26" i="8"/>
  <c r="W22" i="8"/>
  <c r="W18" i="8"/>
  <c r="W13" i="8"/>
  <c r="R10" i="6"/>
  <c r="Q10" i="6"/>
  <c r="AH8" i="6"/>
  <c r="Z8" i="6"/>
  <c r="AJ8" i="6" s="1"/>
  <c r="AL8" i="6"/>
  <c r="D15" i="6"/>
  <c r="D18" i="11" l="1"/>
  <c r="AK8" i="11"/>
  <c r="D17" i="11" s="1"/>
  <c r="AK8" i="12"/>
  <c r="D38" i="8"/>
  <c r="D27" i="9"/>
  <c r="AG8" i="11"/>
  <c r="D20" i="11"/>
  <c r="O27" i="15"/>
  <c r="D27" i="15"/>
  <c r="AF8" i="15"/>
  <c r="AD8" i="15"/>
  <c r="AH8" i="15"/>
  <c r="AJ8" i="15"/>
  <c r="Z8" i="14"/>
  <c r="D25" i="14"/>
  <c r="Z8" i="13"/>
  <c r="D21" i="13"/>
  <c r="D25" i="12"/>
  <c r="D28" i="12"/>
  <c r="AI8" i="12"/>
  <c r="D26" i="12"/>
  <c r="AG8" i="12"/>
  <c r="AI8" i="11"/>
  <c r="D29" i="10"/>
  <c r="D27" i="10"/>
  <c r="AK8" i="10"/>
  <c r="AI8" i="10"/>
  <c r="AG8" i="10"/>
  <c r="AI8" i="9"/>
  <c r="D25" i="9"/>
  <c r="AG8" i="9"/>
  <c r="AK8" i="9"/>
  <c r="AI8" i="8"/>
  <c r="D36" i="8"/>
  <c r="AG8" i="8"/>
  <c r="AK8" i="8"/>
  <c r="D13" i="6"/>
  <c r="O13" i="6"/>
  <c r="AD8" i="6"/>
  <c r="AF8" i="6"/>
  <c r="D24" i="14" l="1"/>
  <c r="O24" i="14"/>
  <c r="AF8" i="14"/>
  <c r="AD8" i="14"/>
  <c r="AL8" i="14"/>
  <c r="AH8" i="14"/>
  <c r="AJ8" i="14"/>
  <c r="D20" i="13"/>
  <c r="O20" i="13"/>
  <c r="AF8" i="13"/>
  <c r="AD8" i="13"/>
  <c r="AL8" i="13"/>
  <c r="AH8" i="13"/>
  <c r="AJ8" i="13"/>
  <c r="Z8" i="12"/>
  <c r="Z8" i="11"/>
  <c r="Z8" i="10"/>
  <c r="D26" i="10"/>
  <c r="D24" i="9"/>
  <c r="AJ8" i="9"/>
  <c r="Z8" i="9"/>
  <c r="D35" i="8"/>
  <c r="Z8" i="8"/>
  <c r="O19" i="5"/>
  <c r="O18" i="5"/>
  <c r="W13" i="5"/>
  <c r="W12" i="5"/>
  <c r="W11" i="5"/>
  <c r="W10" i="5"/>
  <c r="O9" i="5"/>
  <c r="P14" i="5" s="1"/>
  <c r="AE8" i="5"/>
  <c r="AC8" i="5"/>
  <c r="AB8" i="5"/>
  <c r="AA8" i="5"/>
  <c r="Y8" i="5"/>
  <c r="X8" i="5"/>
  <c r="O15" i="4"/>
  <c r="O14" i="4"/>
  <c r="W10" i="4"/>
  <c r="D17" i="4" s="1"/>
  <c r="O9" i="4"/>
  <c r="P10" i="4" s="1"/>
  <c r="Q10" i="4" s="1"/>
  <c r="AI8" i="4"/>
  <c r="AE8" i="4"/>
  <c r="AC8" i="4"/>
  <c r="AB8" i="4"/>
  <c r="AA8" i="4"/>
  <c r="Y8" i="4"/>
  <c r="X8" i="4"/>
  <c r="O15" i="3"/>
  <c r="O14" i="3"/>
  <c r="W10" i="3"/>
  <c r="D17" i="3" s="1"/>
  <c r="O9" i="3"/>
  <c r="P10" i="3" s="1"/>
  <c r="AK8" i="3"/>
  <c r="D14" i="3" s="1"/>
  <c r="AG8" i="3"/>
  <c r="AE8" i="3"/>
  <c r="AC8" i="3"/>
  <c r="AB8" i="3"/>
  <c r="AA8" i="3"/>
  <c r="Y8" i="3"/>
  <c r="X8" i="3"/>
  <c r="O16" i="2"/>
  <c r="O15" i="2"/>
  <c r="O10" i="2"/>
  <c r="P11" i="2" s="1"/>
  <c r="W9" i="2"/>
  <c r="V9" i="2"/>
  <c r="AI8" i="3" l="1"/>
  <c r="AG8" i="4"/>
  <c r="AK8" i="4"/>
  <c r="D15" i="4"/>
  <c r="O24" i="12"/>
  <c r="D24" i="12"/>
  <c r="AF8" i="12"/>
  <c r="AD8" i="12"/>
  <c r="AL8" i="12"/>
  <c r="AH8" i="12"/>
  <c r="AJ8" i="12"/>
  <c r="O16" i="11"/>
  <c r="D16" i="11"/>
  <c r="AF8" i="11"/>
  <c r="AD8" i="11"/>
  <c r="AH8" i="11"/>
  <c r="AL8" i="11"/>
  <c r="AJ8" i="11"/>
  <c r="D25" i="10"/>
  <c r="O25" i="10"/>
  <c r="AF8" i="10"/>
  <c r="AD8" i="10"/>
  <c r="AL8" i="10"/>
  <c r="AH8" i="10"/>
  <c r="AJ8" i="10"/>
  <c r="O23" i="9"/>
  <c r="D23" i="9"/>
  <c r="AF8" i="9"/>
  <c r="AD8" i="9"/>
  <c r="AH8" i="9"/>
  <c r="AL8" i="9"/>
  <c r="D34" i="8"/>
  <c r="O34" i="8"/>
  <c r="AD8" i="8"/>
  <c r="AF8" i="8"/>
  <c r="AH8" i="8"/>
  <c r="AJ8" i="8"/>
  <c r="AL8" i="8"/>
  <c r="R14" i="5"/>
  <c r="W14" i="5"/>
  <c r="D21" i="5" s="1"/>
  <c r="Q14" i="5"/>
  <c r="P10" i="5"/>
  <c r="P11" i="5"/>
  <c r="P12" i="5"/>
  <c r="P13" i="5"/>
  <c r="D19" i="5"/>
  <c r="R10" i="4"/>
  <c r="R10" i="3"/>
  <c r="Q10" i="3"/>
  <c r="AH8" i="3"/>
  <c r="Z8" i="3"/>
  <c r="AJ8" i="3" s="1"/>
  <c r="AL8" i="3"/>
  <c r="D15" i="3"/>
  <c r="R11" i="2"/>
  <c r="U11" i="2"/>
  <c r="Q11" i="2"/>
  <c r="D14" i="4" l="1"/>
  <c r="Z8" i="4"/>
  <c r="R13" i="5"/>
  <c r="Q13" i="5"/>
  <c r="R11" i="5"/>
  <c r="Q11" i="5"/>
  <c r="R12" i="5"/>
  <c r="Q12" i="5"/>
  <c r="R10" i="5"/>
  <c r="Q10" i="5"/>
  <c r="AK8" i="5"/>
  <c r="AI8" i="5"/>
  <c r="AG8" i="5"/>
  <c r="D13" i="3"/>
  <c r="O13" i="3"/>
  <c r="AD8" i="3"/>
  <c r="AF8" i="3"/>
  <c r="D18" i="2"/>
  <c r="D16" i="2"/>
  <c r="AE9" i="2"/>
  <c r="AI9" i="2"/>
  <c r="AG9" i="2"/>
  <c r="Z9" i="2"/>
  <c r="AA9" i="2"/>
  <c r="AC9" i="2"/>
  <c r="Y9" i="2"/>
  <c r="O13" i="4" l="1"/>
  <c r="AD8" i="4"/>
  <c r="AL8" i="4"/>
  <c r="D13" i="4"/>
  <c r="AF8" i="4"/>
  <c r="AJ8" i="4"/>
  <c r="AH8" i="4"/>
  <c r="Z8" i="5"/>
  <c r="D18" i="5"/>
  <c r="D15" i="2"/>
  <c r="X9" i="2"/>
  <c r="D17" i="5" l="1"/>
  <c r="O17" i="5"/>
  <c r="AF8" i="5"/>
  <c r="AD8" i="5"/>
  <c r="AL8" i="5"/>
  <c r="AH8" i="5"/>
  <c r="AJ8" i="5"/>
  <c r="D14" i="2"/>
  <c r="O14" i="2"/>
  <c r="AB9" i="2"/>
  <c r="AF9" i="2"/>
  <c r="AH9" i="2"/>
  <c r="AJ9" i="2"/>
  <c r="AD9" i="2"/>
</calcChain>
</file>

<file path=xl/sharedStrings.xml><?xml version="1.0" encoding="utf-8"?>
<sst xmlns="http://schemas.openxmlformats.org/spreadsheetml/2006/main" count="2870" uniqueCount="635">
  <si>
    <t>Phòng thi:</t>
  </si>
  <si>
    <t>411A3</t>
  </si>
  <si>
    <t>HỌC VIỆN CÔNG NGHỆ BƯU CHÍNH VIỄN THÔNG</t>
  </si>
  <si>
    <t>BẢNG ĐIỂM HỌC PHẦN</t>
  </si>
  <si>
    <t>TRUNG TÂM KHẢO THÍ VÀ ĐẢM BẢO CHẤT LƯỢNG GIÁO DỤC</t>
  </si>
  <si>
    <t>Thi lần 2 học I năm học 2016 - 2017</t>
  </si>
  <si>
    <t>Học phần:</t>
  </si>
  <si>
    <t>Lập trình mạng với C++</t>
  </si>
  <si>
    <t>Nhóm:CDT1445-01</t>
  </si>
  <si>
    <t>Học phần</t>
  </si>
  <si>
    <t>Lớp</t>
  </si>
  <si>
    <t>Sỹ số</t>
  </si>
  <si>
    <t>Vi phạm quy chế thi</t>
  </si>
  <si>
    <t>Vắng thi</t>
  </si>
  <si>
    <t>Thi lại</t>
  </si>
  <si>
    <t>Học lại</t>
  </si>
  <si>
    <t>Thi đạt</t>
  </si>
  <si>
    <t>Số tín chỉ:</t>
  </si>
  <si>
    <t>Ngày thi: 19/3/2017</t>
  </si>
  <si>
    <t>Giờ thi: 10h</t>
  </si>
  <si>
    <t>Số
TT</t>
  </si>
  <si>
    <t>Mã SV</t>
  </si>
  <si>
    <t>Họ và tên</t>
  </si>
  <si>
    <t>Ngày sinh</t>
  </si>
  <si>
    <t>Điểm CC</t>
  </si>
  <si>
    <t>Điểm TBKT</t>
  </si>
  <si>
    <t>Điểm TN-TH</t>
  </si>
  <si>
    <t>Điểm BTTL</t>
  </si>
  <si>
    <t>Mã đề</t>
  </si>
  <si>
    <t>Điểm thi</t>
  </si>
  <si>
    <t>Ký tên</t>
  </si>
  <si>
    <t>Điểm
THI</t>
  </si>
  <si>
    <t>Điểm
KTHP</t>
  </si>
  <si>
    <t>Điểm hệ
chữ</t>
  </si>
  <si>
    <t>Xếp loại</t>
  </si>
  <si>
    <t>Ghi chú</t>
  </si>
  <si>
    <t>KT</t>
  </si>
  <si>
    <t>CC</t>
  </si>
  <si>
    <t>ĐCT</t>
  </si>
  <si>
    <t>Tỷ lệ</t>
  </si>
  <si>
    <t>SL</t>
  </si>
  <si>
    <t>Bằng
số</t>
  </si>
  <si>
    <t>Bằng
chữ</t>
  </si>
  <si>
    <t>Trọng số:</t>
  </si>
  <si>
    <t>B13DCPT097</t>
  </si>
  <si>
    <t>Thái Doãn</t>
  </si>
  <si>
    <t>Lĩnh</t>
  </si>
  <si>
    <t>06/01/94</t>
  </si>
  <si>
    <t>D13PTDPT</t>
  </si>
  <si>
    <t/>
  </si>
  <si>
    <t>Ghi chú:</t>
  </si>
  <si>
    <t>- Số SV theo DS:</t>
  </si>
  <si>
    <t>SV</t>
  </si>
  <si>
    <t>- Số SV dự thi:</t>
  </si>
  <si>
    <t>- Số SV thi đạt:</t>
  </si>
  <si>
    <t>- Số SV vắng thi:</t>
  </si>
  <si>
    <t>- Số SV thi không đạt:</t>
  </si>
  <si>
    <t>- Số SV vắng thi có phép:</t>
  </si>
  <si>
    <t>- Số SV thi lại:</t>
  </si>
  <si>
    <t>Hà Nội, ngày 25 tháng 3 năm 2017</t>
  </si>
  <si>
    <t xml:space="preserve">CÁN BỘ KHỚP PHÁCH </t>
  </si>
  <si>
    <t>TRƯỞNG TRUNG TÂM</t>
  </si>
  <si>
    <t>SỐ 1</t>
  </si>
  <si>
    <t xml:space="preserve">                           SỐ 2</t>
  </si>
  <si>
    <t>Nguyễn Xuân Trường</t>
  </si>
  <si>
    <r>
      <t xml:space="preserve">CÁN BỘ COI THI
</t>
    </r>
    <r>
      <rPr>
        <i/>
        <sz val="11"/>
        <rFont val="Times New Roman"/>
        <family val="1"/>
      </rPr>
      <t>(Ký và ghi rõ họ tên)</t>
    </r>
  </si>
  <si>
    <r>
      <t xml:space="preserve">TRƯỞNG BỘ MÔN
</t>
    </r>
    <r>
      <rPr>
        <i/>
        <sz val="11"/>
        <rFont val="Times New Roman"/>
        <family val="1"/>
      </rPr>
      <t>(Ký và ghi rõ họ tên)</t>
    </r>
  </si>
  <si>
    <t>KT.TRƯỞNG TRUNG TÂM
PHÓ TRƯỞNG TRUNG TÂM</t>
  </si>
  <si>
    <t xml:space="preserve">     SỐ 2</t>
  </si>
  <si>
    <t>Trần Thị Mỹ Hạnh</t>
  </si>
  <si>
    <t xml:space="preserve">Thi lần 2 học kỳ I năm học 2016 - 2017 </t>
  </si>
  <si>
    <t>Toán kinh tế</t>
  </si>
  <si>
    <t>Nhóm: BSA1241- 4</t>
  </si>
  <si>
    <t>Ngày thi: '15/3/2017</t>
  </si>
  <si>
    <t>Giờ thi: '18h</t>
  </si>
  <si>
    <t>Số tờ</t>
  </si>
  <si>
    <t>Phòng thi</t>
  </si>
  <si>
    <t>B12DCQT325</t>
  </si>
  <si>
    <t>Lê Văn</t>
  </si>
  <si>
    <t>Tùng</t>
  </si>
  <si>
    <t>02/07/92</t>
  </si>
  <si>
    <t>D12QTDN1</t>
  </si>
  <si>
    <t>Vắng</t>
  </si>
  <si>
    <t>601 A2</t>
  </si>
  <si>
    <t>Hà Nội, ngày 23 tháng 3 năm 2017</t>
  </si>
  <si>
    <t>CÁN BỘ COI THI</t>
  </si>
  <si>
    <t xml:space="preserve">                         SỐ 2</t>
  </si>
  <si>
    <t>Kinh tế lượng</t>
  </si>
  <si>
    <t>Nhóm: BSA1309 - N02</t>
  </si>
  <si>
    <t>Ngày thi:' 13/3/2017</t>
  </si>
  <si>
    <t>Giờ thi: 18h</t>
  </si>
  <si>
    <t>205A3</t>
  </si>
  <si>
    <t>Hà Nội, ngày 27 tháng 3 năm 2017</t>
  </si>
  <si>
    <t xml:space="preserve">                       SỐ 2</t>
  </si>
  <si>
    <t>Quản trị sản xuất</t>
  </si>
  <si>
    <t>Nhóm: BSA1333-03</t>
  </si>
  <si>
    <t>Ngày thi:' 15/3/2017</t>
  </si>
  <si>
    <t>B15LDQT004</t>
  </si>
  <si>
    <t>Phạm Hồng</t>
  </si>
  <si>
    <t>Sơn</t>
  </si>
  <si>
    <t>20/09/92</t>
  </si>
  <si>
    <t>L15CQQT01-B</t>
  </si>
  <si>
    <t>B13DCQT028</t>
  </si>
  <si>
    <t>Nguyễn Việt</t>
  </si>
  <si>
    <t>Thắng</t>
  </si>
  <si>
    <t>07/01/95</t>
  </si>
  <si>
    <t>D13QTDN1</t>
  </si>
  <si>
    <t>B15LDQT007</t>
  </si>
  <si>
    <t>Nguyễn Thị Thúy</t>
  </si>
  <si>
    <t>Trang</t>
  </si>
  <si>
    <t>02/01/93</t>
  </si>
  <si>
    <t>B12DCQT321</t>
  </si>
  <si>
    <t>Tạ Đình</t>
  </si>
  <si>
    <t>Tuyển</t>
  </si>
  <si>
    <t>19/03/92</t>
  </si>
  <si>
    <t>B111C67062</t>
  </si>
  <si>
    <t>Lương Xuân</t>
  </si>
  <si>
    <t>Hiếu</t>
  </si>
  <si>
    <t>16/12/1992</t>
  </si>
  <si>
    <t>C11QT2</t>
  </si>
  <si>
    <t xml:space="preserve">                    SỐ 2</t>
  </si>
  <si>
    <t>Quản trị học</t>
  </si>
  <si>
    <t>Nhóm: BSA1328 - N06</t>
  </si>
  <si>
    <t>B12CCQT006</t>
  </si>
  <si>
    <t>Dương Doãn</t>
  </si>
  <si>
    <t>Cường</t>
  </si>
  <si>
    <t>23/09/94</t>
  </si>
  <si>
    <t>C12CQQT02-B</t>
  </si>
  <si>
    <t>Hà Nội, ngày 27 tháng 12 năm 2016</t>
  </si>
  <si>
    <t>SỐ 2</t>
  </si>
  <si>
    <t>Kinh tế vi mô 1</t>
  </si>
  <si>
    <t>Nhóm: BSA1310-1</t>
  </si>
  <si>
    <t>Ngày thi: '25/3/2017</t>
  </si>
  <si>
    <t>Giờ thi: '8h</t>
  </si>
  <si>
    <t>B16DCKT030</t>
  </si>
  <si>
    <t>Tạ Thị Ngọc</t>
  </si>
  <si>
    <t>Hà</t>
  </si>
  <si>
    <t>20/01/1998</t>
  </si>
  <si>
    <t>D16CQKT02-B</t>
  </si>
  <si>
    <t>B16DCKT070</t>
  </si>
  <si>
    <t>Phạm Thị</t>
  </si>
  <si>
    <t>Huyền</t>
  </si>
  <si>
    <t>25/08/1998</t>
  </si>
  <si>
    <t>B16DCKT150</t>
  </si>
  <si>
    <t>Nguyễn Thị</t>
  </si>
  <si>
    <t>Uyên</t>
  </si>
  <si>
    <t>07/12/1998</t>
  </si>
  <si>
    <t>B16DCKT066</t>
  </si>
  <si>
    <t>Mai Thị Thanh</t>
  </si>
  <si>
    <t>19/05/1998</t>
  </si>
  <si>
    <t>B16DCKT018</t>
  </si>
  <si>
    <t>Nguyễn Văn</t>
  </si>
  <si>
    <t>Đức</t>
  </si>
  <si>
    <t>08/02/1998</t>
  </si>
  <si>
    <t>B16DCKT057</t>
  </si>
  <si>
    <t>Nguyễn Hải</t>
  </si>
  <si>
    <t>Hưng</t>
  </si>
  <si>
    <t>11/02/1998</t>
  </si>
  <si>
    <t>D16CQKT01-B</t>
  </si>
  <si>
    <t>B16DCKT046</t>
  </si>
  <si>
    <t>Phùng Thị Ngọc</t>
  </si>
  <si>
    <t>Hiền</t>
  </si>
  <si>
    <t>17/02/1998</t>
  </si>
  <si>
    <t>B16DCKT025</t>
  </si>
  <si>
    <t>Phạm Thị Hà</t>
  </si>
  <si>
    <t>Giang</t>
  </si>
  <si>
    <t>10/02/1998</t>
  </si>
  <si>
    <t>B16DCKT109</t>
  </si>
  <si>
    <t>Hoàng Hồng</t>
  </si>
  <si>
    <t>Phúc</t>
  </si>
  <si>
    <t>16/01/1998</t>
  </si>
  <si>
    <t>B16DCKT042</t>
  </si>
  <si>
    <t>Đỗ Thị</t>
  </si>
  <si>
    <t>Hậu</t>
  </si>
  <si>
    <t>08/11/1998</t>
  </si>
  <si>
    <t>B16DCKT117</t>
  </si>
  <si>
    <t>Quỳnh</t>
  </si>
  <si>
    <t>25/04/1998</t>
  </si>
  <si>
    <t>Hà Nội, ngày 3 tháng 1 năm 2017</t>
  </si>
  <si>
    <t xml:space="preserve">                             SỐ 2</t>
  </si>
  <si>
    <t xml:space="preserve">                                  SỐ 2</t>
  </si>
  <si>
    <t>Nhóm: BSA1310-2</t>
  </si>
  <si>
    <t>B16DCKT008</t>
  </si>
  <si>
    <t>Đỗ Ngọc</t>
  </si>
  <si>
    <t>Ánh</t>
  </si>
  <si>
    <t>12/07/1998</t>
  </si>
  <si>
    <t>D16CQKT04-B</t>
  </si>
  <si>
    <t>601A2</t>
  </si>
  <si>
    <t>B16DCKT015</t>
  </si>
  <si>
    <t>Đàm Thị Kiều</t>
  </si>
  <si>
    <t>Diễm</t>
  </si>
  <si>
    <t>06/07/1998</t>
  </si>
  <si>
    <t>D16CQKT03-B</t>
  </si>
  <si>
    <t>B16DCKT016</t>
  </si>
  <si>
    <t>Nguyễn Thị Phương</t>
  </si>
  <si>
    <t>28/01/1998</t>
  </si>
  <si>
    <t>B16DCKT023</t>
  </si>
  <si>
    <t>Đỗ Thị Lệ</t>
  </si>
  <si>
    <t>15/05/1998</t>
  </si>
  <si>
    <t>B16DCKT027</t>
  </si>
  <si>
    <t>Trần Thị Hương</t>
  </si>
  <si>
    <t>26/07/1998</t>
  </si>
  <si>
    <t>B16DCKT028</t>
  </si>
  <si>
    <t>Mai Thị Thu</t>
  </si>
  <si>
    <t>28/09/1998</t>
  </si>
  <si>
    <t>B16DCKT035</t>
  </si>
  <si>
    <t>Lê Ngọc</t>
  </si>
  <si>
    <t>Hân</t>
  </si>
  <si>
    <t>B16DCKT048</t>
  </si>
  <si>
    <t>Hoa</t>
  </si>
  <si>
    <t>11/07/1998</t>
  </si>
  <si>
    <t>B16DCKT056</t>
  </si>
  <si>
    <t>Huệ</t>
  </si>
  <si>
    <t>16/03/1998</t>
  </si>
  <si>
    <t>B16DCKT072</t>
  </si>
  <si>
    <t>Nguyễn Ngọc</t>
  </si>
  <si>
    <t>Khánh</t>
  </si>
  <si>
    <t>25/06/1998</t>
  </si>
  <si>
    <t>B16DCKT084</t>
  </si>
  <si>
    <t>Lý</t>
  </si>
  <si>
    <t>29/06/1998</t>
  </si>
  <si>
    <t>B16DCKT096</t>
  </si>
  <si>
    <t>Ngô Thị</t>
  </si>
  <si>
    <t>Ngà</t>
  </si>
  <si>
    <t>19/10/1998</t>
  </si>
  <si>
    <t>B16DCKT099</t>
  </si>
  <si>
    <t>Đặng Thị Hồng</t>
  </si>
  <si>
    <t>Ngọc</t>
  </si>
  <si>
    <t>27/12/1998</t>
  </si>
  <si>
    <t>B16DCKT100</t>
  </si>
  <si>
    <t>Hoàng Bích</t>
  </si>
  <si>
    <t>09/02/1998</t>
  </si>
  <si>
    <t>B16DCKT103</t>
  </si>
  <si>
    <t>14/04/1998</t>
  </si>
  <si>
    <t>B16DCKT111</t>
  </si>
  <si>
    <t>Phương</t>
  </si>
  <si>
    <t>13/03/1998</t>
  </si>
  <si>
    <t>B16DCKT115</t>
  </si>
  <si>
    <t>Nguyễn Hồng</t>
  </si>
  <si>
    <t>Quân</t>
  </si>
  <si>
    <t>25/01/1998</t>
  </si>
  <si>
    <t>B16DCKT120</t>
  </si>
  <si>
    <t>Lê Thị</t>
  </si>
  <si>
    <t>Tâm</t>
  </si>
  <si>
    <t>23/03/1998</t>
  </si>
  <si>
    <t>B16DCKT127</t>
  </si>
  <si>
    <t>Trần Thị</t>
  </si>
  <si>
    <t>Thảo</t>
  </si>
  <si>
    <t>04/01/1998</t>
  </si>
  <si>
    <t>B16DCKT132</t>
  </si>
  <si>
    <t>Hoàng Thị</t>
  </si>
  <si>
    <t>Thuỷ</t>
  </si>
  <si>
    <t>09/06/1998</t>
  </si>
  <si>
    <t>B16DCKT143</t>
  </si>
  <si>
    <t>Phan Minh</t>
  </si>
  <si>
    <t>21/07/1998</t>
  </si>
  <si>
    <t>B16DCKT152</t>
  </si>
  <si>
    <t>Phạm Minh</t>
  </si>
  <si>
    <t>Vượng</t>
  </si>
  <si>
    <t>10/03/1998</t>
  </si>
  <si>
    <t>Hà Nội, ngày 3 tháng 4 năm 2017</t>
  </si>
  <si>
    <t xml:space="preserve">                        SỐ 2</t>
  </si>
  <si>
    <t>Pháp luật đại cương</t>
  </si>
  <si>
    <t>Nhóm: BAS1221 - 2</t>
  </si>
  <si>
    <t>Ngày thi: ' 20/3/2017</t>
  </si>
  <si>
    <t>B16DCQT030</t>
  </si>
  <si>
    <t>Nguyễn Quang</t>
  </si>
  <si>
    <t>Dũng</t>
  </si>
  <si>
    <t>13/09/1997</t>
  </si>
  <si>
    <t>D16CQQT02-B</t>
  </si>
  <si>
    <t>B16DCQT034</t>
  </si>
  <si>
    <t>Nguyễn Khắc</t>
  </si>
  <si>
    <t>Duy</t>
  </si>
  <si>
    <t>20/11/1998</t>
  </si>
  <si>
    <t>B16DCQT046</t>
  </si>
  <si>
    <t>Lưu Thị</t>
  </si>
  <si>
    <t>25/02/1998</t>
  </si>
  <si>
    <t>B16DCQT053</t>
  </si>
  <si>
    <t>Bùi</t>
  </si>
  <si>
    <t>Hoàng</t>
  </si>
  <si>
    <t>14/10/1998</t>
  </si>
  <si>
    <t>D16CQQT01-B</t>
  </si>
  <si>
    <t>B16DCQT065</t>
  </si>
  <si>
    <t>Lê Minh Thái</t>
  </si>
  <si>
    <t>02/07/1998</t>
  </si>
  <si>
    <t>B16DCQT098</t>
  </si>
  <si>
    <t>Vũ Hoàng</t>
  </si>
  <si>
    <t>Nam</t>
  </si>
  <si>
    <t>B16DCQT105</t>
  </si>
  <si>
    <t>Nguyễn Thị Ánh</t>
  </si>
  <si>
    <t>Nguyệt</t>
  </si>
  <si>
    <t>28/11/1998</t>
  </si>
  <si>
    <t>B16DCQT141</t>
  </si>
  <si>
    <t>Tạ Bá</t>
  </si>
  <si>
    <t>Toàn</t>
  </si>
  <si>
    <t>06/01/1998</t>
  </si>
  <si>
    <t>B16DCQT154</t>
  </si>
  <si>
    <t>Nguyễn Anh</t>
  </si>
  <si>
    <t>Tuấn</t>
  </si>
  <si>
    <t>09/07/1998</t>
  </si>
  <si>
    <t>B16DCQT134</t>
  </si>
  <si>
    <t>Đỗ Hữu</t>
  </si>
  <si>
    <t>Thọ</t>
  </si>
  <si>
    <t>18/01/1998</t>
  </si>
  <si>
    <t>B16DCQT146</t>
  </si>
  <si>
    <t>Lê Huyền</t>
  </si>
  <si>
    <t>19/08/1998</t>
  </si>
  <si>
    <t>B16DCQT150</t>
  </si>
  <si>
    <t>Lê Công</t>
  </si>
  <si>
    <t>Trung</t>
  </si>
  <si>
    <t>02/10/1998</t>
  </si>
  <si>
    <t>B16DCQT161</t>
  </si>
  <si>
    <t>Nguyễn Thế</t>
  </si>
  <si>
    <t>Vũ</t>
  </si>
  <si>
    <t xml:space="preserve">                            SỐ 2</t>
  </si>
  <si>
    <t>Tâm lý quản lý</t>
  </si>
  <si>
    <t>Nhóm: BSA1236 - 1</t>
  </si>
  <si>
    <t>B16DCQT113</t>
  </si>
  <si>
    <t>05/06/1998</t>
  </si>
  <si>
    <t>B16DCQT149</t>
  </si>
  <si>
    <t>Trần Thị Huyền</t>
  </si>
  <si>
    <t>Trinh</t>
  </si>
  <si>
    <t>12/01/1998</t>
  </si>
  <si>
    <t xml:space="preserve">                          SỐ 2</t>
  </si>
  <si>
    <t>Nhóm: BSA1236 - 2</t>
  </si>
  <si>
    <t>B16DCQT008</t>
  </si>
  <si>
    <t>Anh</t>
  </si>
  <si>
    <t>19/01/1998</t>
  </si>
  <si>
    <t>D16CQQT04-B</t>
  </si>
  <si>
    <t>503A2</t>
  </si>
  <si>
    <t>B16DCQT007</t>
  </si>
  <si>
    <t>Nguyễn Đình</t>
  </si>
  <si>
    <t>02/01/1997</t>
  </si>
  <si>
    <t>D16CQQT03-B</t>
  </si>
  <si>
    <t>B16DCQT020</t>
  </si>
  <si>
    <t>Trần Văn</t>
  </si>
  <si>
    <t>Chương</t>
  </si>
  <si>
    <t>B16DCQT036</t>
  </si>
  <si>
    <t>Hoàng Lê Kỳ</t>
  </si>
  <si>
    <t>Duyên</t>
  </si>
  <si>
    <t>02/08/1998</t>
  </si>
  <si>
    <t>Đình chỉ</t>
  </si>
  <si>
    <t>B16DCQT035</t>
  </si>
  <si>
    <t>Đỗ Mĩ</t>
  </si>
  <si>
    <t>20/10/1998</t>
  </si>
  <si>
    <t>B16DCQT051</t>
  </si>
  <si>
    <t>Nguyễn Thị Khánh</t>
  </si>
  <si>
    <t>Hòa</t>
  </si>
  <si>
    <t>29/12/1998</t>
  </si>
  <si>
    <t>B16DCQT063</t>
  </si>
  <si>
    <t>Nguyễn Huy</t>
  </si>
  <si>
    <t>Hùng</t>
  </si>
  <si>
    <t>31/08/1998</t>
  </si>
  <si>
    <t>B16DCQT091</t>
  </si>
  <si>
    <t>Nguyễn Vũ Yến</t>
  </si>
  <si>
    <t>Ly</t>
  </si>
  <si>
    <t>27/11/1998</t>
  </si>
  <si>
    <t>B16DCQT104</t>
  </si>
  <si>
    <t>10/01/1998</t>
  </si>
  <si>
    <t>B16DCQT108</t>
  </si>
  <si>
    <t>Nguyễn Kiều</t>
  </si>
  <si>
    <t>Oanh</t>
  </si>
  <si>
    <t>10/12/1998</t>
  </si>
  <si>
    <t>B16DCQT116</t>
  </si>
  <si>
    <t>Vũ Minh</t>
  </si>
  <si>
    <t>Quang</t>
  </si>
  <si>
    <t>24/10/1998</t>
  </si>
  <si>
    <t>B16DCQT135</t>
  </si>
  <si>
    <t>Đỗ Thị Anh</t>
  </si>
  <si>
    <t>Thư</t>
  </si>
  <si>
    <t>10/10/1998</t>
  </si>
  <si>
    <t>Nhóm: BSA1236 - 4</t>
  </si>
  <si>
    <t>B16DCMR014</t>
  </si>
  <si>
    <t>Dương Thị</t>
  </si>
  <si>
    <t>Dung</t>
  </si>
  <si>
    <t>D16CQMR02-B</t>
  </si>
  <si>
    <t>B16DCMR016</t>
  </si>
  <si>
    <t>Hà Thị</t>
  </si>
  <si>
    <t>01/08/1998</t>
  </si>
  <si>
    <t>B16DCMR048</t>
  </si>
  <si>
    <t>Tạ Thu</t>
  </si>
  <si>
    <t>16/02/1998</t>
  </si>
  <si>
    <t>B16DCMR072</t>
  </si>
  <si>
    <t>Cao Hoàng</t>
  </si>
  <si>
    <t>Minh</t>
  </si>
  <si>
    <t>12/08/1998</t>
  </si>
  <si>
    <t>B16DCMR088</t>
  </si>
  <si>
    <t>Võ Nguyễn Minh</t>
  </si>
  <si>
    <t>B16DCMR092</t>
  </si>
  <si>
    <t>Lê Hồng</t>
  </si>
  <si>
    <t>B16DCMR100</t>
  </si>
  <si>
    <t>Lương Thị Thảo</t>
  </si>
  <si>
    <t>Tiên</t>
  </si>
  <si>
    <t>17/07/1998</t>
  </si>
  <si>
    <t>B16DCMR096</t>
  </si>
  <si>
    <t>Vũ Quang</t>
  </si>
  <si>
    <t>Thịnh</t>
  </si>
  <si>
    <t>12/04/1998</t>
  </si>
  <si>
    <t>Nhóm: BSA1236 - 3</t>
  </si>
  <si>
    <t>B16DCMR009</t>
  </si>
  <si>
    <t>Phùng Thị</t>
  </si>
  <si>
    <t>D16CQMR01-B</t>
  </si>
  <si>
    <t>B16DCMR049</t>
  </si>
  <si>
    <t>Bùi Cao</t>
  </si>
  <si>
    <t>13/02/1998</t>
  </si>
  <si>
    <t>B16DCMR071</t>
  </si>
  <si>
    <t>Nguyễn Hữu</t>
  </si>
  <si>
    <t>Mạnh</t>
  </si>
  <si>
    <t>31/10/1997</t>
  </si>
  <si>
    <t>B16DCMR073</t>
  </si>
  <si>
    <t>Nguyễn Phương</t>
  </si>
  <si>
    <t>11/12/1998</t>
  </si>
  <si>
    <t>B16DCMR075</t>
  </si>
  <si>
    <t>Vũ Thị Quỳnh</t>
  </si>
  <si>
    <t>Nga</t>
  </si>
  <si>
    <t>B16DCMR077</t>
  </si>
  <si>
    <t>Lê Thị Hạnh</t>
  </si>
  <si>
    <t>Nguyên</t>
  </si>
  <si>
    <t>31/07/1998</t>
  </si>
  <si>
    <t>B16DCMR081</t>
  </si>
  <si>
    <t>Nhung</t>
  </si>
  <si>
    <t>04/04/1997</t>
  </si>
  <si>
    <t>B16DCMR083</t>
  </si>
  <si>
    <t>07/11/1998</t>
  </si>
  <si>
    <t>B16DCMR087</t>
  </si>
  <si>
    <t>Lê Minh</t>
  </si>
  <si>
    <t>Phượng</t>
  </si>
  <si>
    <t>04/07/1998</t>
  </si>
  <si>
    <t>B16DCMR091</t>
  </si>
  <si>
    <t>Trần Thị Thúy</t>
  </si>
  <si>
    <t>B16DCMR111</t>
  </si>
  <si>
    <t>Hồ Anh</t>
  </si>
  <si>
    <t>17/12/1995</t>
  </si>
  <si>
    <t>B16DCMR107</t>
  </si>
  <si>
    <t>Nguyễn Thị Thu</t>
  </si>
  <si>
    <t>18/03/1998</t>
  </si>
  <si>
    <t>B16DCMR103</t>
  </si>
  <si>
    <t>Đoàn Thu</t>
  </si>
  <si>
    <t>06/04/1998</t>
  </si>
  <si>
    <t>B16DCMR109</t>
  </si>
  <si>
    <t>Phương Văn</t>
  </si>
  <si>
    <t>Trường</t>
  </si>
  <si>
    <t>B16DCMR117</t>
  </si>
  <si>
    <t>Phạm Quân</t>
  </si>
  <si>
    <t>Vương</t>
  </si>
  <si>
    <t>03/07/1997</t>
  </si>
  <si>
    <t>Quản trị doanh nghiệp</t>
  </si>
  <si>
    <t>Nhóm: BSA1427 - 01</t>
  </si>
  <si>
    <t>Ngày thi:  15/3/2017</t>
  </si>
  <si>
    <t>B13DCQT045</t>
  </si>
  <si>
    <t>Nguyễn Thị Lan</t>
  </si>
  <si>
    <t>21/11/95</t>
  </si>
  <si>
    <t>201A - A3</t>
  </si>
  <si>
    <t>Hà Nội, ngày 7 tháng 4 năm 2017</t>
  </si>
  <si>
    <t>CÁN BỘ COI THI
(Ký và ghi rõ họ tên)</t>
  </si>
  <si>
    <t xml:space="preserve">                                SỐ 2</t>
  </si>
  <si>
    <t>Nhóm: BSA1328 - N01</t>
  </si>
  <si>
    <t>Ngày thi:' 16/3/2017</t>
  </si>
  <si>
    <t>B15DCKT185</t>
  </si>
  <si>
    <t>Trần Thị Ngọc</t>
  </si>
  <si>
    <t>Trâm</t>
  </si>
  <si>
    <t>28/03/97</t>
  </si>
  <si>
    <t>D15CQKT01-B</t>
  </si>
  <si>
    <t xml:space="preserve">Thi lần 2  học kỳ I năm học 2016 - 2017 </t>
  </si>
  <si>
    <t>Nhóm: BAS1221 - 1</t>
  </si>
  <si>
    <t>B16DCTT003</t>
  </si>
  <si>
    <t>Nguyễn Thị Hồng</t>
  </si>
  <si>
    <t>02/11/1998</t>
  </si>
  <si>
    <t>D16CQTT01-B</t>
  </si>
  <si>
    <t>B16DCTT006</t>
  </si>
  <si>
    <t>Tạ Hoàng Lan</t>
  </si>
  <si>
    <t>03/07/1998</t>
  </si>
  <si>
    <t>B16DCTT004</t>
  </si>
  <si>
    <t>Nguyễn Thị Kim</t>
  </si>
  <si>
    <t>08/08/1998</t>
  </si>
  <si>
    <t>B16DCTT013</t>
  </si>
  <si>
    <t>10/07/1998</t>
  </si>
  <si>
    <t>B16DCTT016</t>
  </si>
  <si>
    <t>19/06/1998</t>
  </si>
  <si>
    <t>B16DCTT011</t>
  </si>
  <si>
    <t>Phạm Hải</t>
  </si>
  <si>
    <t>Đăng</t>
  </si>
  <si>
    <t>26/12/1998</t>
  </si>
  <si>
    <t>B16DCTT018</t>
  </si>
  <si>
    <t>Nguyễn Thị Hương</t>
  </si>
  <si>
    <t>30/08/1998</t>
  </si>
  <si>
    <t>B16DCTT019</t>
  </si>
  <si>
    <t>Vũ Hải</t>
  </si>
  <si>
    <t>28/10/1998</t>
  </si>
  <si>
    <t>B16DCTT022</t>
  </si>
  <si>
    <t>Trần Đức</t>
  </si>
  <si>
    <t>B16DCTT029</t>
  </si>
  <si>
    <t>Đỗ Xuân</t>
  </si>
  <si>
    <t>Huy</t>
  </si>
  <si>
    <t>23/04/1998</t>
  </si>
  <si>
    <t>B16DCTT030</t>
  </si>
  <si>
    <t>Lê Đình</t>
  </si>
  <si>
    <t>05/09/1998</t>
  </si>
  <si>
    <t>B16DCTT036</t>
  </si>
  <si>
    <t>Trần Hải</t>
  </si>
  <si>
    <t>Linh</t>
  </si>
  <si>
    <t>B16DCTT045</t>
  </si>
  <si>
    <t>Trần Tuấn</t>
  </si>
  <si>
    <t>Nghĩa</t>
  </si>
  <si>
    <t>27/10/1998</t>
  </si>
  <si>
    <t>B16DCTT046</t>
  </si>
  <si>
    <t>Trần Thị Bích</t>
  </si>
  <si>
    <t>13/04/1998</t>
  </si>
  <si>
    <t>B16DCTT047</t>
  </si>
  <si>
    <t>Vương Văn</t>
  </si>
  <si>
    <t>Nhâm</t>
  </si>
  <si>
    <t>B16DCTT056</t>
  </si>
  <si>
    <t>Ngô Minh</t>
  </si>
  <si>
    <t>12/12/1998</t>
  </si>
  <si>
    <t>B16DCTT060</t>
  </si>
  <si>
    <t>Bùi Thanh</t>
  </si>
  <si>
    <t>Thùy</t>
  </si>
  <si>
    <t>B16DCTT057</t>
  </si>
  <si>
    <t>Đỗ Anh</t>
  </si>
  <si>
    <t>18/08/1998</t>
  </si>
  <si>
    <t>B16DCTT059</t>
  </si>
  <si>
    <t>Hán Thị</t>
  </si>
  <si>
    <t>Thương</t>
  </si>
  <si>
    <t>06/11/1998</t>
  </si>
  <si>
    <t>Nhóm: BAS1221 - 3</t>
  </si>
  <si>
    <t>B16DCQT003</t>
  </si>
  <si>
    <t>An</t>
  </si>
  <si>
    <t>503 - A2</t>
  </si>
  <si>
    <t>B16DCQT011</t>
  </si>
  <si>
    <t>Trần Quốc</t>
  </si>
  <si>
    <t>B16DCQT028</t>
  </si>
  <si>
    <t>Khuất Quang</t>
  </si>
  <si>
    <t>07/09/1998</t>
  </si>
  <si>
    <t>B16DCQT023</t>
  </si>
  <si>
    <t>Đỗ Tiến</t>
  </si>
  <si>
    <t>Đạt</t>
  </si>
  <si>
    <t>02/05/1998</t>
  </si>
  <si>
    <t>B16DCQT027</t>
  </si>
  <si>
    <t>Lê Trương</t>
  </si>
  <si>
    <t>Đồng</t>
  </si>
  <si>
    <t>26/02/1998</t>
  </si>
  <si>
    <t>B16DCQT075</t>
  </si>
  <si>
    <t>B16DCQT088</t>
  </si>
  <si>
    <t>Thân Dương</t>
  </si>
  <si>
    <t>Lợi</t>
  </si>
  <si>
    <t>25/03/1998</t>
  </si>
  <si>
    <t>B16DCQT103</t>
  </si>
  <si>
    <t>Mạch Thị Bích</t>
  </si>
  <si>
    <t>18/11/1998</t>
  </si>
  <si>
    <t>B16DCQT107</t>
  </si>
  <si>
    <t>Ngô Thị Hồng</t>
  </si>
  <si>
    <t>07/01/1998</t>
  </si>
  <si>
    <t>B16DCQT119</t>
  </si>
  <si>
    <t>Chu Thị Như</t>
  </si>
  <si>
    <t>16/06/1998</t>
  </si>
  <si>
    <t>B16DCQT156</t>
  </si>
  <si>
    <t>Nguyễn Đình Anh</t>
  </si>
  <si>
    <t>B16DCQT128</t>
  </si>
  <si>
    <t>Phan Thị</t>
  </si>
  <si>
    <t>31/10/1998</t>
  </si>
  <si>
    <t>B16DCQT132</t>
  </si>
  <si>
    <t>Phan Văn</t>
  </si>
  <si>
    <t>Thiện</t>
  </si>
  <si>
    <t>13/05/1998</t>
  </si>
  <si>
    <t>Nhóm: BAS1221 -4</t>
  </si>
  <si>
    <t>B16DCMR015</t>
  </si>
  <si>
    <t>Vũ Văn Ngọc</t>
  </si>
  <si>
    <t>Dương</t>
  </si>
  <si>
    <t>B16DCMR023</t>
  </si>
  <si>
    <t>Bùi Hoàng</t>
  </si>
  <si>
    <t>Hải</t>
  </si>
  <si>
    <t>07/07/1998</t>
  </si>
  <si>
    <t>B16DCMR029</t>
  </si>
  <si>
    <t>Lê Mỹ</t>
  </si>
  <si>
    <t>Hạnh</t>
  </si>
  <si>
    <t>01/11/1998</t>
  </si>
  <si>
    <t>B16DCMR035</t>
  </si>
  <si>
    <t>Nguyễn Thúy</t>
  </si>
  <si>
    <t>B16DCMR065</t>
  </si>
  <si>
    <t>Nguyễn Thị Thanh</t>
  </si>
  <si>
    <t>Loan</t>
  </si>
  <si>
    <t>26/05/1998</t>
  </si>
  <si>
    <t>B16DCMR069</t>
  </si>
  <si>
    <t>Hoàng Thanh</t>
  </si>
  <si>
    <t>Mai</t>
  </si>
  <si>
    <t>01/12/1998</t>
  </si>
  <si>
    <t>B16DCMR113</t>
  </si>
  <si>
    <t>02/06/1998</t>
  </si>
  <si>
    <t>Nhóm: BAS1221 - 5</t>
  </si>
  <si>
    <t>B16DCMR058</t>
  </si>
  <si>
    <t>207A3</t>
  </si>
  <si>
    <t>B16DCMR064</t>
  </si>
  <si>
    <t>Vương Huyền</t>
  </si>
  <si>
    <t>21/01/1998</t>
  </si>
  <si>
    <t>B16DCMR110</t>
  </si>
  <si>
    <t>Cao Mạnh</t>
  </si>
  <si>
    <t>02/02/1998</t>
  </si>
  <si>
    <t>B16DCMR112</t>
  </si>
  <si>
    <t>Nguyễn Ngọc Anh</t>
  </si>
  <si>
    <t>14/06/1998</t>
  </si>
  <si>
    <t>B16DCMR102</t>
  </si>
  <si>
    <t>Tạ Thị</t>
  </si>
  <si>
    <t>Trà</t>
  </si>
  <si>
    <t>24/04/1998</t>
  </si>
  <si>
    <t>B16DCMR116</t>
  </si>
  <si>
    <t>Đặng Thế</t>
  </si>
  <si>
    <t>Vinh</t>
  </si>
  <si>
    <t>24/04/1995</t>
  </si>
  <si>
    <t>Nhóm: BAS1221 - 6</t>
  </si>
  <si>
    <t>B16DCKT065</t>
  </si>
  <si>
    <t>B16DCKT122</t>
  </si>
  <si>
    <t>Nguyễn Thị Hoài</t>
  </si>
  <si>
    <t>Thanh</t>
  </si>
  <si>
    <t>28/07/1998</t>
  </si>
  <si>
    <t>Nhóm: BAS1221 - 7</t>
  </si>
  <si>
    <t>B16DCKT011</t>
  </si>
  <si>
    <t>Phạm Thị Thanh</t>
  </si>
  <si>
    <t>Bình</t>
  </si>
  <si>
    <t>11/10/1998</t>
  </si>
  <si>
    <t>B16DCKT064</t>
  </si>
  <si>
    <t>03/02/1998</t>
  </si>
  <si>
    <t>B16DCKT083</t>
  </si>
  <si>
    <t>Lê Thị Hiền</t>
  </si>
  <si>
    <t>Lương</t>
  </si>
  <si>
    <t>03/09/1998</t>
  </si>
  <si>
    <t>B16DCKT091</t>
  </si>
  <si>
    <t>B16DCKT139</t>
  </si>
  <si>
    <t>B16DCKT140</t>
  </si>
  <si>
    <t>Nguyễn Thị Huyền</t>
  </si>
  <si>
    <t>18/09/1998</t>
  </si>
  <si>
    <t>B16DCKT156</t>
  </si>
  <si>
    <t>Vũ Thị</t>
  </si>
  <si>
    <t>Xuân</t>
  </si>
  <si>
    <t>04/02/1998</t>
  </si>
  <si>
    <t xml:space="preserve">                              SỐ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</si>
</sst>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[Red]\(0.0\)"/>
    <numFmt numFmtId="165" formatCode="#,##0.0"/>
  </numFmts>
  <fonts count="33" x14ac:knownFonts="1">
    <font>
      <sz val="11"/>
      <color theme="1"/>
      <name val="Arial"/>
      <family val="2"/>
      <charset val="163"/>
      <scheme val="minor"/>
    </font>
    <font>
      <sz val="12"/>
      <name val=".VnTime"/>
      <family val="2"/>
    </font>
    <font>
      <sz val="12"/>
      <name val="Times New Roman"/>
      <family val="1"/>
    </font>
    <font>
      <sz val="20"/>
      <name val="Times New Roman"/>
      <family val="1"/>
    </font>
    <font>
      <sz val="12"/>
      <color theme="0"/>
      <name val="Times New Roman"/>
      <family val="1"/>
    </font>
    <font>
      <sz val="11"/>
      <name val=".VnTime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sz val="8"/>
      <color theme="0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u/>
      <sz val="8.25"/>
      <color indexed="12"/>
      <name val=".VnTime"/>
      <family val="2"/>
    </font>
    <font>
      <sz val="10"/>
      <color theme="0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Times New Roman"/>
      <family val="1"/>
    </font>
    <font>
      <b/>
      <sz val="10"/>
      <name val="Arial"/>
      <family val="2"/>
    </font>
    <font>
      <sz val="13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sz val="16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  <family val="2"/>
    </font>
    <font>
      <b/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5" fillId="0" borderId="0"/>
    <xf numFmtId="0" fontId="5" fillId="0" borderId="0"/>
    <xf numFmtId="0" fontId="29" fillId="0" borderId="0"/>
  </cellStyleXfs>
  <cellXfs count="160">
    <xf numFmtId="0" fontId="0" fillId="0" borderId="0" xfId="0"/>
    <xf numFmtId="0" fontId="2" fillId="0" borderId="0" xfId="1" applyFont="1" applyFill="1" applyProtection="1">
      <protection locked="0"/>
    </xf>
    <xf numFmtId="0" fontId="2" fillId="0" borderId="0" xfId="1" applyFont="1" applyFill="1" applyAlignment="1" applyProtection="1">
      <alignment horizontal="left" inden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8" fillId="0" borderId="0" xfId="1" applyFont="1" applyFill="1" applyProtection="1">
      <protection locked="0"/>
    </xf>
    <xf numFmtId="0" fontId="10" fillId="0" borderId="0" xfId="1" applyFont="1" applyAlignment="1" applyProtection="1">
      <alignment horizontal="justify"/>
      <protection locked="0"/>
    </xf>
    <xf numFmtId="0" fontId="11" fillId="0" borderId="0" xfId="1" applyFont="1" applyBorder="1" applyAlignment="1" applyProtection="1">
      <alignment horizontal="justify"/>
      <protection locked="0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12" fillId="0" borderId="0" xfId="2" applyFont="1" applyFill="1" applyAlignment="1" applyProtection="1">
      <alignment horizontal="center"/>
      <protection locked="0"/>
    </xf>
    <xf numFmtId="0" fontId="12" fillId="0" borderId="0" xfId="2" applyFont="1" applyFill="1" applyAlignment="1" applyProtection="1">
      <alignment horizontal="left" indent="1"/>
      <protection locked="0"/>
    </xf>
    <xf numFmtId="0" fontId="13" fillId="0" borderId="0" xfId="2" applyFont="1" applyFill="1" applyAlignment="1" applyProtection="1">
      <protection locked="0"/>
    </xf>
    <xf numFmtId="0" fontId="14" fillId="0" borderId="0" xfId="2" applyFont="1" applyFill="1" applyAlignment="1" applyProtection="1"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Fill="1" applyBorder="1" applyAlignment="1" applyProtection="1">
      <alignment vertical="center" wrapText="1"/>
      <protection locked="0"/>
    </xf>
    <xf numFmtId="0" fontId="8" fillId="0" borderId="0" xfId="2" applyFont="1" applyFill="1" applyAlignment="1" applyProtection="1">
      <alignment horizontal="left" vertical="center" indent="1"/>
      <protection locked="0"/>
    </xf>
    <xf numFmtId="0" fontId="8" fillId="0" borderId="0" xfId="2" applyFont="1" applyFill="1" applyProtection="1">
      <protection locked="0"/>
    </xf>
    <xf numFmtId="0" fontId="8" fillId="0" borderId="0" xfId="2" applyFont="1" applyFill="1" applyAlignment="1" applyProtection="1">
      <alignment horizontal="left" indent="1"/>
      <protection locked="0"/>
    </xf>
    <xf numFmtId="0" fontId="14" fillId="0" borderId="0" xfId="4" applyFont="1" applyFill="1" applyAlignment="1" applyProtection="1">
      <alignment horizontal="center"/>
      <protection locked="0"/>
    </xf>
    <xf numFmtId="0" fontId="19" fillId="0" borderId="0" xfId="3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17" fillId="0" borderId="7" xfId="1" applyFont="1" applyFill="1" applyBorder="1" applyAlignment="1" applyProtection="1">
      <alignment horizontal="center" vertical="center" wrapText="1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Border="1" applyAlignment="1" applyProtection="1">
      <alignment horizontal="left" vertical="center" wrapText="1"/>
      <protection hidden="1"/>
    </xf>
    <xf numFmtId="0" fontId="16" fillId="0" borderId="0" xfId="3" applyFont="1" applyFill="1" applyBorder="1" applyAlignment="1" applyProtection="1">
      <alignment horizontal="left" vertical="center" wrapText="1"/>
    </xf>
    <xf numFmtId="0" fontId="16" fillId="0" borderId="0" xfId="3" applyFont="1" applyFill="1" applyBorder="1" applyAlignment="1" applyProtection="1">
      <alignment horizontal="center" vertical="center" wrapText="1"/>
      <protection hidden="1"/>
    </xf>
    <xf numFmtId="10" fontId="4" fillId="0" borderId="0" xfId="1" applyNumberFormat="1" applyFont="1" applyFill="1" applyBorder="1" applyAlignment="1" applyProtection="1">
      <alignment horizontal="center" vertical="center"/>
      <protection hidden="1"/>
    </xf>
    <xf numFmtId="10" fontId="19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1" applyFont="1" applyFill="1" applyBorder="1" applyAlignment="1" applyProtection="1">
      <alignment horizontal="center" vertical="center"/>
      <protection hidden="1"/>
    </xf>
    <xf numFmtId="10" fontId="2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2" borderId="4" xfId="1" applyFont="1" applyFill="1" applyBorder="1" applyAlignment="1" applyProtection="1">
      <alignment horizontal="center" vertical="center" wrapText="1"/>
      <protection locked="0"/>
    </xf>
    <xf numFmtId="0" fontId="14" fillId="2" borderId="4" xfId="1" applyFont="1" applyFill="1" applyBorder="1" applyAlignment="1" applyProtection="1">
      <alignment horizontal="center"/>
      <protection locked="0"/>
    </xf>
    <xf numFmtId="0" fontId="14" fillId="0" borderId="5" xfId="1" applyFont="1" applyFill="1" applyBorder="1" applyAlignment="1" applyProtection="1">
      <alignment vertical="center" textRotation="90" wrapText="1"/>
      <protection locked="0"/>
    </xf>
    <xf numFmtId="0" fontId="14" fillId="0" borderId="11" xfId="1" applyFont="1" applyFill="1" applyBorder="1" applyAlignment="1" applyProtection="1">
      <alignment vertical="center" textRotation="90" wrapText="1"/>
      <protection locked="0"/>
    </xf>
    <xf numFmtId="0" fontId="14" fillId="2" borderId="4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wrapText="1"/>
      <protection locked="0"/>
    </xf>
    <xf numFmtId="0" fontId="16" fillId="0" borderId="0" xfId="3" applyFont="1" applyFill="1" applyBorder="1" applyAlignment="1" applyProtection="1">
      <alignment vertical="center" wrapText="1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left" vertical="center" indent="1"/>
    </xf>
    <xf numFmtId="0" fontId="17" fillId="0" borderId="14" xfId="1" applyFont="1" applyFill="1" applyBorder="1" applyAlignment="1">
      <alignment vertical="center"/>
    </xf>
    <xf numFmtId="14" fontId="6" fillId="0" borderId="12" xfId="1" applyNumberFormat="1" applyFont="1" applyFill="1" applyBorder="1" applyAlignment="1">
      <alignment horizontal="center" vertical="center"/>
    </xf>
    <xf numFmtId="164" fontId="6" fillId="0" borderId="14" xfId="5" quotePrefix="1" applyNumberFormat="1" applyFont="1" applyBorder="1" applyAlignment="1" applyProtection="1">
      <alignment horizontal="center" vertical="center"/>
      <protection locked="0"/>
    </xf>
    <xf numFmtId="0" fontId="6" fillId="0" borderId="14" xfId="5" applyFont="1" applyBorder="1" applyAlignment="1" applyProtection="1">
      <alignment horizontal="center" vertical="center"/>
      <protection locked="0"/>
    </xf>
    <xf numFmtId="165" fontId="6" fillId="0" borderId="12" xfId="1" applyNumberFormat="1" applyFont="1" applyFill="1" applyBorder="1" applyAlignment="1" applyProtection="1">
      <alignment horizontal="center" vertical="center"/>
      <protection locked="0"/>
    </xf>
    <xf numFmtId="165" fontId="22" fillId="0" borderId="12" xfId="1" applyNumberFormat="1" applyFont="1" applyFill="1" applyBorder="1" applyAlignment="1" applyProtection="1">
      <alignment horizontal="center" vertical="center"/>
      <protection hidden="1"/>
    </xf>
    <xf numFmtId="0" fontId="6" fillId="0" borderId="12" xfId="1" applyFont="1" applyFill="1" applyBorder="1" applyAlignment="1" applyProtection="1">
      <alignment horizontal="center"/>
      <protection hidden="1"/>
    </xf>
    <xf numFmtId="165" fontId="6" fillId="0" borderId="12" xfId="1" quotePrefix="1" applyNumberFormat="1" applyFont="1" applyFill="1" applyBorder="1" applyAlignment="1" applyProtection="1">
      <alignment horizontal="center"/>
      <protection hidden="1"/>
    </xf>
    <xf numFmtId="0" fontId="6" fillId="0" borderId="12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Border="1" applyProtection="1">
      <protection hidden="1"/>
    </xf>
    <xf numFmtId="0" fontId="4" fillId="0" borderId="0" xfId="1" applyFont="1" applyFill="1" applyBorder="1" applyProtection="1">
      <protection hidden="1"/>
    </xf>
    <xf numFmtId="0" fontId="2" fillId="0" borderId="0" xfId="1" applyFont="1" applyFill="1" applyBorder="1" applyProtection="1">
      <protection locked="0"/>
    </xf>
    <xf numFmtId="0" fontId="8" fillId="0" borderId="0" xfId="2" applyFont="1" applyFill="1" applyBorder="1" applyAlignment="1" applyProtection="1">
      <alignment horizontal="center"/>
      <protection locked="0"/>
    </xf>
    <xf numFmtId="0" fontId="8" fillId="0" borderId="0" xfId="6" applyFont="1" applyFill="1" applyBorder="1" applyAlignment="1" applyProtection="1">
      <alignment horizontal="left" vertical="center"/>
      <protection locked="0"/>
    </xf>
    <xf numFmtId="0" fontId="8" fillId="0" borderId="0" xfId="6" applyFont="1" applyFill="1" applyBorder="1" applyAlignment="1" applyProtection="1">
      <alignment horizontal="left" vertical="center" indent="1"/>
      <protection locked="0"/>
    </xf>
    <xf numFmtId="0" fontId="8" fillId="0" borderId="0" xfId="6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center" wrapText="1"/>
      <protection locked="0"/>
    </xf>
    <xf numFmtId="0" fontId="23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Protection="1">
      <protection locked="0"/>
    </xf>
    <xf numFmtId="0" fontId="24" fillId="0" borderId="0" xfId="6" quotePrefix="1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left" vertical="center" indent="1"/>
      <protection hidden="1"/>
    </xf>
    <xf numFmtId="0" fontId="24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center"/>
      <protection hidden="1"/>
    </xf>
    <xf numFmtId="0" fontId="6" fillId="0" borderId="0" xfId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left" vertical="center" indent="1"/>
      <protection hidden="1"/>
    </xf>
    <xf numFmtId="0" fontId="13" fillId="0" borderId="0" xfId="6" quotePrefix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 applyProtection="1">
      <alignment horizontal="left" vertical="center" indent="1"/>
      <protection hidden="1"/>
    </xf>
    <xf numFmtId="0" fontId="13" fillId="0" borderId="0" xfId="1" applyFont="1" applyFill="1" applyProtection="1">
      <protection locked="0"/>
    </xf>
    <xf numFmtId="0" fontId="13" fillId="0" borderId="0" xfId="1" applyFont="1" applyFill="1" applyBorder="1" applyAlignment="1" applyProtection="1">
      <alignment horizontal="center" vertical="center"/>
      <protection hidden="1"/>
    </xf>
    <xf numFmtId="0" fontId="14" fillId="0" borderId="0" xfId="2" applyFont="1" applyFill="1" applyBorder="1" applyAlignment="1" applyProtection="1">
      <protection locked="0"/>
    </xf>
    <xf numFmtId="0" fontId="14" fillId="0" borderId="0" xfId="7" applyFont="1" applyFill="1" applyBorder="1" applyAlignment="1" applyProtection="1">
      <alignment vertical="center"/>
      <protection locked="0"/>
    </xf>
    <xf numFmtId="0" fontId="8" fillId="0" borderId="0" xfId="7" applyFont="1" applyFill="1" applyBorder="1" applyAlignment="1" applyProtection="1">
      <alignment horizontal="left" vertical="center"/>
      <protection locked="0"/>
    </xf>
    <xf numFmtId="0" fontId="8" fillId="0" borderId="0" xfId="7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wrapText="1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Fill="1" applyAlignment="1" applyProtection="1">
      <alignment horizontal="left" indent="1"/>
      <protection locked="0"/>
    </xf>
    <xf numFmtId="0" fontId="8" fillId="0" borderId="0" xfId="7" applyFont="1" applyFill="1" applyBorder="1" applyAlignment="1" applyProtection="1">
      <alignment horizontal="left" vertical="center" indent="1"/>
      <protection locked="0"/>
    </xf>
    <xf numFmtId="0" fontId="10" fillId="0" borderId="0" xfId="1" applyFont="1" applyBorder="1" applyAlignment="1" applyProtection="1">
      <alignment horizontal="justify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>
      <alignment vertical="center"/>
    </xf>
    <xf numFmtId="1" fontId="6" fillId="0" borderId="12" xfId="1" applyNumberFormat="1" applyFont="1" applyFill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horizontal="center"/>
      <protection hidden="1"/>
    </xf>
    <xf numFmtId="0" fontId="24" fillId="0" borderId="0" xfId="6" applyFont="1" applyFill="1" applyBorder="1" applyAlignment="1" applyProtection="1">
      <alignment horizontal="center" vertical="center"/>
      <protection hidden="1"/>
    </xf>
    <xf numFmtId="0" fontId="24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 applyProtection="1">
      <alignment horizontal="center"/>
      <protection locked="0"/>
    </xf>
    <xf numFmtId="0" fontId="14" fillId="0" borderId="0" xfId="2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14" fillId="0" borderId="0" xfId="7" applyFont="1" applyFill="1" applyBorder="1" applyAlignment="1" applyProtection="1">
      <alignment horizontal="center" vertical="center"/>
      <protection locked="0"/>
    </xf>
    <xf numFmtId="0" fontId="6" fillId="0" borderId="0" xfId="6" quotePrefix="1" applyFont="1" applyFill="1" applyBorder="1" applyAlignment="1" applyProtection="1">
      <alignment horizontal="right" vertic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Protection="1">
      <protection hidden="1"/>
    </xf>
    <xf numFmtId="0" fontId="16" fillId="0" borderId="0" xfId="3" applyFont="1" applyFill="1" applyBorder="1" applyAlignment="1" applyProtection="1">
      <alignment horizontal="left" vertical="center" wrapText="1"/>
      <protection locked="0"/>
    </xf>
    <xf numFmtId="10" fontId="4" fillId="0" borderId="0" xfId="1" applyNumberFormat="1" applyFont="1" applyFill="1" applyBorder="1" applyAlignment="1" applyProtection="1">
      <alignment horizontal="center" vertical="center"/>
      <protection locked="0"/>
    </xf>
    <xf numFmtId="10" fontId="19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0" fontId="6" fillId="0" borderId="14" xfId="5" quotePrefix="1" applyFont="1" applyBorder="1" applyAlignment="1" applyProtection="1">
      <alignment horizontal="center" vertical="center"/>
      <protection locked="0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vertical="center"/>
    </xf>
    <xf numFmtId="0" fontId="17" fillId="0" borderId="17" xfId="1" applyFont="1" applyFill="1" applyBorder="1" applyAlignment="1">
      <alignment vertical="center"/>
    </xf>
    <xf numFmtId="14" fontId="6" fillId="0" borderId="15" xfId="1" applyNumberFormat="1" applyFont="1" applyFill="1" applyBorder="1" applyAlignment="1">
      <alignment horizontal="center" vertical="center"/>
    </xf>
    <xf numFmtId="164" fontId="6" fillId="0" borderId="17" xfId="5" quotePrefix="1" applyNumberFormat="1" applyFont="1" applyBorder="1" applyAlignment="1" applyProtection="1">
      <alignment horizontal="center" vertical="center"/>
      <protection locked="0"/>
    </xf>
    <xf numFmtId="0" fontId="6" fillId="0" borderId="17" xfId="5" applyFont="1" applyBorder="1" applyAlignment="1" applyProtection="1">
      <alignment horizontal="center" vertical="center"/>
      <protection locked="0"/>
    </xf>
    <xf numFmtId="165" fontId="6" fillId="0" borderId="15" xfId="1" applyNumberFormat="1" applyFont="1" applyFill="1" applyBorder="1" applyAlignment="1" applyProtection="1">
      <alignment horizontal="center" vertical="center"/>
      <protection locked="0"/>
    </xf>
    <xf numFmtId="165" fontId="22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15" xfId="1" applyFont="1" applyFill="1" applyBorder="1" applyAlignment="1" applyProtection="1">
      <alignment horizontal="center"/>
      <protection hidden="1"/>
    </xf>
    <xf numFmtId="165" fontId="6" fillId="0" borderId="15" xfId="1" quotePrefix="1" applyNumberFormat="1" applyFont="1" applyFill="1" applyBorder="1" applyAlignment="1" applyProtection="1">
      <alignment horizontal="center"/>
      <protection hidden="1"/>
    </xf>
    <xf numFmtId="0" fontId="6" fillId="0" borderId="15" xfId="1" applyFont="1" applyFill="1" applyBorder="1" applyAlignment="1" applyProtection="1">
      <alignment horizontal="center" vertical="center"/>
      <protection hidden="1"/>
    </xf>
    <xf numFmtId="1" fontId="6" fillId="0" borderId="15" xfId="1" applyNumberFormat="1" applyFont="1" applyFill="1" applyBorder="1" applyAlignment="1" applyProtection="1">
      <alignment horizontal="center"/>
      <protection hidden="1"/>
    </xf>
    <xf numFmtId="0" fontId="8" fillId="0" borderId="12" xfId="8" applyFont="1" applyBorder="1" applyAlignment="1">
      <alignment horizontal="center" vertical="center"/>
    </xf>
    <xf numFmtId="0" fontId="7" fillId="0" borderId="0" xfId="1" applyFont="1" applyFill="1" applyAlignment="1" applyProtection="1">
      <alignment horizontal="center"/>
      <protection locked="0"/>
    </xf>
    <xf numFmtId="0" fontId="14" fillId="0" borderId="0" xfId="1" applyFont="1" applyFill="1" applyAlignment="1" applyProtection="1">
      <alignment horizontal="center"/>
      <protection locked="0"/>
    </xf>
    <xf numFmtId="0" fontId="14" fillId="0" borderId="0" xfId="2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wrapText="1"/>
      <protection locked="0"/>
    </xf>
    <xf numFmtId="0" fontId="14" fillId="0" borderId="0" xfId="7" applyFont="1" applyFill="1" applyBorder="1" applyAlignment="1" applyProtection="1">
      <alignment horizontal="center" vertical="center"/>
      <protection locked="0"/>
    </xf>
    <xf numFmtId="0" fontId="6" fillId="0" borderId="0" xfId="6" quotePrefix="1" applyFont="1" applyFill="1" applyBorder="1" applyAlignment="1" applyProtection="1">
      <alignment horizontal="right" vertic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17" fillId="0" borderId="1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Fill="1" applyBorder="1" applyAlignment="1" applyProtection="1">
      <alignment horizontal="center" vertical="center" wrapText="1"/>
      <protection locked="0"/>
    </xf>
    <xf numFmtId="0" fontId="17" fillId="0" borderId="7" xfId="1" applyFont="1" applyFill="1" applyBorder="1" applyAlignment="1" applyProtection="1">
      <alignment horizontal="center" vertical="center" wrapText="1"/>
      <protection locked="0"/>
    </xf>
    <xf numFmtId="0" fontId="17" fillId="0" borderId="5" xfId="1" applyFont="1" applyFill="1" applyBorder="1" applyAlignment="1" applyProtection="1">
      <alignment horizontal="center" vertical="center" wrapText="1"/>
      <protection locked="0"/>
    </xf>
    <xf numFmtId="0" fontId="17" fillId="0" borderId="11" xfId="1" applyFont="1" applyFill="1" applyBorder="1" applyAlignment="1" applyProtection="1">
      <alignment horizontal="center" vertical="center" wrapText="1"/>
      <protection locked="0"/>
    </xf>
    <xf numFmtId="0" fontId="17" fillId="0" borderId="6" xfId="1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Fill="1" applyBorder="1" applyAlignment="1" applyProtection="1">
      <alignment horizontal="left"/>
      <protection locked="0"/>
    </xf>
    <xf numFmtId="0" fontId="17" fillId="0" borderId="4" xfId="1" applyFont="1" applyFill="1" applyBorder="1" applyAlignment="1" applyProtection="1">
      <alignment horizontal="center" vertical="center" wrapText="1"/>
      <protection locked="0"/>
    </xf>
    <xf numFmtId="0" fontId="17" fillId="0" borderId="4" xfId="1" applyFont="1" applyFill="1" applyBorder="1" applyAlignment="1" applyProtection="1">
      <alignment horizontal="center" vertical="center" textRotation="90" wrapText="1"/>
      <protection locked="0"/>
    </xf>
    <xf numFmtId="0" fontId="16" fillId="0" borderId="0" xfId="3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Alignment="1" applyProtection="1">
      <alignment horizontal="right" vertical="center"/>
      <protection locked="0"/>
    </xf>
    <xf numFmtId="0" fontId="14" fillId="0" borderId="0" xfId="2" applyFont="1" applyFill="1" applyAlignment="1" applyProtection="1">
      <alignment horizontal="left" vertical="center"/>
      <protection locked="0"/>
    </xf>
    <xf numFmtId="0" fontId="17" fillId="0" borderId="1" xfId="1" applyFont="1" applyFill="1" applyBorder="1" applyAlignment="1" applyProtection="1">
      <alignment horizontal="center" vertical="center"/>
      <protection locked="0"/>
    </xf>
    <xf numFmtId="0" fontId="17" fillId="0" borderId="7" xfId="1" applyFont="1" applyFill="1" applyBorder="1" applyAlignment="1" applyProtection="1">
      <alignment horizontal="center" vertical="center"/>
      <protection locked="0"/>
    </xf>
    <xf numFmtId="0" fontId="17" fillId="0" borderId="2" xfId="1" applyFont="1" applyFill="1" applyBorder="1" applyAlignment="1" applyProtection="1">
      <alignment horizontal="center" vertical="center" wrapText="1"/>
      <protection locked="0"/>
    </xf>
    <xf numFmtId="0" fontId="17" fillId="0" borderId="3" xfId="1" applyFont="1" applyFill="1" applyBorder="1" applyAlignment="1" applyProtection="1">
      <alignment horizontal="center" vertical="center" wrapText="1"/>
      <protection locked="0"/>
    </xf>
    <xf numFmtId="0" fontId="17" fillId="0" borderId="8" xfId="1" applyFont="1" applyFill="1" applyBorder="1" applyAlignment="1" applyProtection="1">
      <alignment horizontal="center" vertical="center" wrapText="1"/>
      <protection locked="0"/>
    </xf>
    <xf numFmtId="0" fontId="17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Alignment="1" applyProtection="1">
      <alignment horizontal="center"/>
      <protection locked="0"/>
    </xf>
    <xf numFmtId="0" fontId="27" fillId="0" borderId="0" xfId="2" applyFont="1" applyFill="1" applyAlignment="1" applyProtection="1">
      <alignment horizontal="center"/>
      <protection locked="0"/>
    </xf>
    <xf numFmtId="0" fontId="9" fillId="0" borderId="0" xfId="2" applyFont="1" applyFill="1" applyAlignment="1" applyProtection="1">
      <alignment horizontal="center"/>
      <protection locked="0"/>
    </xf>
    <xf numFmtId="0" fontId="8" fillId="0" borderId="0" xfId="1" applyFont="1" applyFill="1" applyAlignment="1" applyProtection="1">
      <alignment horizontal="center"/>
      <protection locked="0"/>
    </xf>
    <xf numFmtId="0" fontId="14" fillId="0" borderId="0" xfId="2" applyFont="1" applyFill="1" applyAlignment="1" applyProtection="1">
      <alignment horizontal="right" vertical="center"/>
      <protection locked="0"/>
    </xf>
    <xf numFmtId="0" fontId="7" fillId="0" borderId="0" xfId="2" applyFont="1" applyFill="1" applyAlignment="1" applyProtection="1">
      <alignment horizontal="left" vertical="center"/>
      <protection locked="0"/>
    </xf>
    <xf numFmtId="0" fontId="31" fillId="0" borderId="0" xfId="2" applyFont="1" applyFill="1" applyAlignment="1" applyProtection="1">
      <alignment horizontal="left" vertical="center"/>
      <protection locked="0"/>
    </xf>
    <xf numFmtId="0" fontId="30" fillId="0" borderId="0" xfId="2" applyFont="1" applyFill="1" applyAlignment="1" applyProtection="1">
      <alignment horizontal="left" vertical="center"/>
      <protection locked="0"/>
    </xf>
    <xf numFmtId="0" fontId="13" fillId="0" borderId="0" xfId="2" applyFont="1" applyFill="1" applyAlignment="1" applyProtection="1">
      <alignment horizontal="left" vertic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7" fillId="0" borderId="0" xfId="2" applyFont="1" applyFill="1" applyAlignment="1" applyProtection="1">
      <alignment horizontal="center"/>
      <protection locked="0"/>
    </xf>
    <xf numFmtId="0" fontId="14" fillId="0" borderId="0" xfId="2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Border="1" applyAlignment="1" applyProtection="1">
      <protection locked="0"/>
    </xf>
    <xf numFmtId="0" fontId="32" fillId="0" borderId="0" xfId="2" applyFont="1" applyFill="1" applyAlignment="1" applyProtection="1">
      <alignment horizontal="left" vertical="center"/>
      <protection locked="0"/>
    </xf>
    <xf numFmtId="165" fontId="6" fillId="0" borderId="12" xfId="1" quotePrefix="1" applyNumberFormat="1" applyFont="1" applyFill="1" applyBorder="1" applyAlignment="1" applyProtection="1">
      <alignment horizontal="center" vertical="center"/>
      <protection locked="0"/>
    </xf>
    <xf numFmtId="0" fontId="6" fillId="0" borderId="17" xfId="5" quotePrefix="1" applyFont="1" applyBorder="1" applyAlignment="1" applyProtection="1">
      <alignment horizontal="center" vertical="center"/>
      <protection locked="0"/>
    </xf>
  </cellXfs>
  <cellStyles count="9">
    <cellStyle name="Hyperlink" xfId="4" builtinId="8"/>
    <cellStyle name="Normal" xfId="0" builtinId="0"/>
    <cellStyle name="Normal 2" xfId="1"/>
    <cellStyle name="Normal 4" xfId="8"/>
    <cellStyle name="Normal_Bao cao tong hop ket qua thi ket thuc hoc phan_KT2" xfId="3"/>
    <cellStyle name="Normal_DS C07VT1" xfId="6"/>
    <cellStyle name="Normal_DS D07DT2" xfId="7"/>
    <cellStyle name="Normal_DS_lop khoa_2009 (kem theo cac QD thanh lap lop)" xfId="5"/>
    <cellStyle name="Normal_Sheet1" xfId="2"/>
  </cellStyles>
  <dxfs count="7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49"/>
  <sheetViews>
    <sheetView workbookViewId="0">
      <pane ySplit="3" topLeftCell="A28" activePane="bottomLeft" state="frozen"/>
      <selection activeCell="P5" sqref="P5:U5"/>
      <selection pane="bottomLeft" activeCell="A38" sqref="A38:XFD38"/>
    </sheetView>
  </sheetViews>
  <sheetFormatPr defaultColWidth="9" defaultRowHeight="15.75" x14ac:dyDescent="0.25"/>
  <cols>
    <col min="1" max="1" width="0.625" style="1" customWidth="1"/>
    <col min="2" max="2" width="4.25" style="1" customWidth="1"/>
    <col min="3" max="3" width="12.75" style="1" customWidth="1"/>
    <col min="4" max="4" width="15.625" style="1" customWidth="1"/>
    <col min="5" max="5" width="6.5" style="1" customWidth="1"/>
    <col min="6" max="6" width="8.75" style="1" customWidth="1"/>
    <col min="7" max="7" width="11.37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5.625" style="1" customWidth="1"/>
    <col min="20" max="20" width="2.5" style="1" hidden="1" customWidth="1"/>
    <col min="21" max="21" width="6.5" style="1" customWidth="1"/>
    <col min="22" max="22" width="6.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262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614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264</v>
      </c>
      <c r="H5" s="136"/>
      <c r="I5" s="136"/>
      <c r="J5" s="136"/>
      <c r="K5" s="136"/>
      <c r="L5" s="136"/>
      <c r="M5" s="136"/>
      <c r="N5" s="136"/>
      <c r="O5" s="136" t="s">
        <v>74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2.2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2.2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Pháp luật đại cương</v>
      </c>
      <c r="Y8" s="26" t="str">
        <f>+O4</f>
        <v>Nhóm: BAS1221 - 7</v>
      </c>
      <c r="Z8" s="27">
        <f>+$AI$8+$AK$8+$AG$8</f>
        <v>12</v>
      </c>
      <c r="AA8" s="8">
        <f>COUNTIF($S$9:$S$80,"Khiển trách")</f>
        <v>0</v>
      </c>
      <c r="AB8" s="8">
        <f>COUNTIF($S$9:$S$80,"Cảnh cáo")</f>
        <v>0</v>
      </c>
      <c r="AC8" s="8">
        <f>COUNTIF($S$9:$S$80,"Đình chỉ thi")</f>
        <v>0</v>
      </c>
      <c r="AD8" s="28">
        <f>+($AA$8+$AB$8+$AC$8)/$Z$8*100%</f>
        <v>0</v>
      </c>
      <c r="AE8" s="8">
        <f>SUM(COUNTIF($S$9:$S$78,"Vắng"),COUNTIF($S$9:$S$78,"Vắng có phép"))</f>
        <v>0</v>
      </c>
      <c r="AF8" s="29">
        <f>+$AE$8/$Z$8</f>
        <v>0</v>
      </c>
      <c r="AG8" s="30">
        <f>COUNTIF($W$9:$W$78,"Thi lại")</f>
        <v>2</v>
      </c>
      <c r="AH8" s="29">
        <f>+$AG$8/$Z$8</f>
        <v>0.16666666666666666</v>
      </c>
      <c r="AI8" s="30">
        <f>COUNTIF($W$9:$W$79,"Học lại")</f>
        <v>0</v>
      </c>
      <c r="AJ8" s="29">
        <f>+$AI$8/$Z$8</f>
        <v>0</v>
      </c>
      <c r="AK8" s="8">
        <f>COUNTIF($W$10:$W$79,"Đạt")</f>
        <v>10</v>
      </c>
      <c r="AL8" s="28">
        <f>+$AK$8/$Z$8</f>
        <v>0.83333333333333337</v>
      </c>
    </row>
    <row r="9" spans="2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24" customHeight="1" x14ac:dyDescent="0.25">
      <c r="B10" s="103">
        <v>1</v>
      </c>
      <c r="C10" s="104" t="s">
        <v>615</v>
      </c>
      <c r="D10" s="105" t="s">
        <v>616</v>
      </c>
      <c r="E10" s="106" t="s">
        <v>617</v>
      </c>
      <c r="F10" s="107" t="s">
        <v>618</v>
      </c>
      <c r="G10" s="104" t="s">
        <v>192</v>
      </c>
      <c r="H10" s="108">
        <v>10</v>
      </c>
      <c r="I10" s="108">
        <v>6</v>
      </c>
      <c r="J10" s="108" t="s">
        <v>49</v>
      </c>
      <c r="K10" s="108">
        <v>6</v>
      </c>
      <c r="L10" s="159"/>
      <c r="M10" s="159"/>
      <c r="N10" s="159"/>
      <c r="O10" s="110">
        <v>3</v>
      </c>
      <c r="P10" s="111">
        <f>ROUND(SUMPRODUCT(H10:O10,$H$9:$O$9)/100,1)</f>
        <v>4.5999999999999996</v>
      </c>
      <c r="Q10" s="112" t="str">
        <f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D</v>
      </c>
      <c r="R10" s="113" t="str">
        <f>IF($P10&lt;4,"Kém",IF(AND($P10&gt;=4,$P10&lt;=5.4),"Trung bình yếu",IF(AND($P10&gt;=5.5,$P10&lt;=6.9),"Trung bình",IF(AND($P10&gt;=7,$P10&lt;=8.4),"Khá",IF(AND($P10&gt;=8.5,$P10&lt;=10),"Giỏi","")))))</f>
        <v>Trung bình yếu</v>
      </c>
      <c r="S10" s="114" t="str">
        <f>+IF(OR($H10=0,$I10=0,$J10=0,$K10=0),"Không đủ ĐKDT","")</f>
        <v/>
      </c>
      <c r="T10" s="86" t="s">
        <v>590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2:38" ht="24" customHeight="1" x14ac:dyDescent="0.25">
      <c r="B11" s="39">
        <v>2</v>
      </c>
      <c r="C11" s="40" t="s">
        <v>193</v>
      </c>
      <c r="D11" s="85" t="s">
        <v>194</v>
      </c>
      <c r="E11" s="42" t="s">
        <v>190</v>
      </c>
      <c r="F11" s="43" t="s">
        <v>195</v>
      </c>
      <c r="G11" s="40" t="s">
        <v>186</v>
      </c>
      <c r="H11" s="44">
        <v>9</v>
      </c>
      <c r="I11" s="44">
        <v>6</v>
      </c>
      <c r="J11" s="44" t="s">
        <v>49</v>
      </c>
      <c r="K11" s="44">
        <v>6</v>
      </c>
      <c r="L11" s="45"/>
      <c r="M11" s="45"/>
      <c r="N11" s="45"/>
      <c r="O11" s="46">
        <v>2</v>
      </c>
      <c r="P11" s="47">
        <f>ROUND(SUMPRODUCT(H11:O11,$H$9:$O$9)/100,1)</f>
        <v>3.9</v>
      </c>
      <c r="Q11" s="48" t="str">
        <f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F</v>
      </c>
      <c r="R11" s="49" t="str">
        <f>IF($P11&lt;4,"Kém",IF(AND($P11&gt;=4,$P11&lt;=5.4),"Trung bình yếu",IF(AND($P11&gt;=5.5,$P11&lt;=6.9),"Trung bình",IF(AND($P11&gt;=7,$P11&lt;=8.4),"Khá",IF(AND($P11&gt;=8.5,$P11&lt;=10),"Giỏi","")))))</f>
        <v>Kém</v>
      </c>
      <c r="S11" s="50" t="str">
        <f>+IF(OR($H11=0,$I11=0,$J11=0,$K11=0),"Không đủ ĐKDT","")</f>
        <v/>
      </c>
      <c r="T11" s="86" t="s">
        <v>590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Thi lại</v>
      </c>
      <c r="X11" s="38"/>
      <c r="Y11" s="38"/>
      <c r="Z11" s="38"/>
      <c r="AA11" s="20"/>
      <c r="AB11" s="20"/>
      <c r="AC11" s="20"/>
      <c r="AD11" s="20"/>
      <c r="AE11" s="13"/>
      <c r="AF11" s="20"/>
      <c r="AG11" s="20"/>
      <c r="AH11" s="20"/>
      <c r="AI11" s="20"/>
      <c r="AJ11" s="20"/>
      <c r="AK11" s="20"/>
      <c r="AL11" s="21"/>
    </row>
    <row r="12" spans="2:38" ht="24" customHeight="1" x14ac:dyDescent="0.25">
      <c r="B12" s="39">
        <v>3</v>
      </c>
      <c r="C12" s="40" t="s">
        <v>205</v>
      </c>
      <c r="D12" s="85" t="s">
        <v>206</v>
      </c>
      <c r="E12" s="42" t="s">
        <v>207</v>
      </c>
      <c r="F12" s="43" t="s">
        <v>142</v>
      </c>
      <c r="G12" s="40" t="s">
        <v>192</v>
      </c>
      <c r="H12" s="44">
        <v>10</v>
      </c>
      <c r="I12" s="44">
        <v>6</v>
      </c>
      <c r="J12" s="44" t="s">
        <v>49</v>
      </c>
      <c r="K12" s="44">
        <v>6</v>
      </c>
      <c r="L12" s="45"/>
      <c r="M12" s="45"/>
      <c r="N12" s="45"/>
      <c r="O12" s="46">
        <v>6</v>
      </c>
      <c r="P12" s="47">
        <f>ROUND(SUMPRODUCT(H12:O12,$H$9:$O$9)/100,1)</f>
        <v>6.4</v>
      </c>
      <c r="Q12" s="48" t="str">
        <f>IF(AND($P12&gt;=9,$P12&lt;=10),"A+","")&amp;IF(AND($P12&gt;=8.5,$P12&lt;=8.9),"A","")&amp;IF(AND($P12&gt;=8,$P12&lt;=8.4),"B+","")&amp;IF(AND($P12&gt;=7,$P12&lt;=7.9),"B","")&amp;IF(AND($P12&gt;=6.5,$P12&lt;=6.9),"C+","")&amp;IF(AND($P12&gt;=5.5,$P12&lt;=6.4),"C","")&amp;IF(AND($P12&gt;=5,$P12&lt;=5.4),"D+","")&amp;IF(AND($P12&gt;=4,$P12&lt;=4.9),"D","")&amp;IF(AND($P12&lt;4),"F","")</f>
        <v>C</v>
      </c>
      <c r="R12" s="49" t="str">
        <f>IF($P12&lt;4,"Kém",IF(AND($P12&gt;=4,$P12&lt;=5.4),"Trung bình yếu",IF(AND($P12&gt;=5.5,$P12&lt;=6.9),"Trung bình",IF(AND($P12&gt;=7,$P12&lt;=8.4),"Khá",IF(AND($P12&gt;=8.5,$P12&lt;=10),"Giỏi","")))))</f>
        <v>Trung bình</v>
      </c>
      <c r="S12" s="50" t="str">
        <f>+IF(OR($H12=0,$I12=0,$J12=0,$K12=0),"Không đủ ĐKDT","")</f>
        <v/>
      </c>
      <c r="T12" s="86" t="s">
        <v>590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98"/>
      <c r="Y12" s="98"/>
      <c r="Z12" s="96"/>
      <c r="AA12" s="13"/>
      <c r="AB12" s="13"/>
      <c r="AC12" s="13"/>
      <c r="AD12" s="99"/>
      <c r="AE12" s="13"/>
      <c r="AF12" s="100"/>
      <c r="AG12" s="101"/>
      <c r="AH12" s="100"/>
      <c r="AI12" s="101"/>
      <c r="AJ12" s="100"/>
      <c r="AK12" s="13"/>
      <c r="AL12" s="99"/>
    </row>
    <row r="13" spans="2:38" ht="24" customHeight="1" x14ac:dyDescent="0.25">
      <c r="B13" s="39">
        <v>4</v>
      </c>
      <c r="C13" s="40" t="s">
        <v>619</v>
      </c>
      <c r="D13" s="85" t="s">
        <v>266</v>
      </c>
      <c r="E13" s="42" t="s">
        <v>493</v>
      </c>
      <c r="F13" s="43" t="s">
        <v>620</v>
      </c>
      <c r="G13" s="40" t="s">
        <v>186</v>
      </c>
      <c r="H13" s="44">
        <v>10</v>
      </c>
      <c r="I13" s="44">
        <v>6</v>
      </c>
      <c r="J13" s="44" t="s">
        <v>49</v>
      </c>
      <c r="K13" s="44">
        <v>6</v>
      </c>
      <c r="L13" s="45"/>
      <c r="M13" s="45"/>
      <c r="N13" s="45"/>
      <c r="O13" s="46">
        <v>6.5</v>
      </c>
      <c r="P13" s="47">
        <f>ROUND(SUMPRODUCT(H13:O13,$H$9:$O$9)/100,1)</f>
        <v>6.7</v>
      </c>
      <c r="Q13" s="48" t="str">
        <f>IF(AND($P13&gt;=9,$P13&lt;=10),"A+","")&amp;IF(AND($P13&gt;=8.5,$P13&lt;=8.9),"A","")&amp;IF(AND($P13&gt;=8,$P13&lt;=8.4),"B+","")&amp;IF(AND($P13&gt;=7,$P13&lt;=7.9),"B","")&amp;IF(AND($P13&gt;=6.5,$P13&lt;=6.9),"C+","")&amp;IF(AND($P13&gt;=5.5,$P13&lt;=6.4),"C","")&amp;IF(AND($P13&gt;=5,$P13&lt;=5.4),"D+","")&amp;IF(AND($P13&gt;=4,$P13&lt;=4.9),"D","")&amp;IF(AND($P13&lt;4),"F","")</f>
        <v>C+</v>
      </c>
      <c r="R13" s="49" t="str">
        <f>IF($P13&lt;4,"Kém",IF(AND($P13&gt;=4,$P13&lt;=5.4),"Trung bình yếu",IF(AND($P13&gt;=5.5,$P13&lt;=6.9),"Trung bình",IF(AND($P13&gt;=7,$P13&lt;=8.4),"Khá",IF(AND($P13&gt;=8.5,$P13&lt;=10),"Giỏi","")))))</f>
        <v>Trung bình</v>
      </c>
      <c r="S13" s="50" t="str">
        <f>+IF(OR($H13=0,$I13=0,$J13=0,$K13=0),"Không đủ ĐKDT","")</f>
        <v/>
      </c>
      <c r="T13" s="86" t="s">
        <v>590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24" customHeight="1" x14ac:dyDescent="0.25">
      <c r="B14" s="39">
        <v>5</v>
      </c>
      <c r="C14" s="40" t="s">
        <v>621</v>
      </c>
      <c r="D14" s="85" t="s">
        <v>622</v>
      </c>
      <c r="E14" s="42" t="s">
        <v>623</v>
      </c>
      <c r="F14" s="43" t="s">
        <v>624</v>
      </c>
      <c r="G14" s="40" t="s">
        <v>192</v>
      </c>
      <c r="H14" s="44">
        <v>10</v>
      </c>
      <c r="I14" s="44">
        <v>6</v>
      </c>
      <c r="J14" s="44" t="s">
        <v>49</v>
      </c>
      <c r="K14" s="44">
        <v>6</v>
      </c>
      <c r="L14" s="45"/>
      <c r="M14" s="45"/>
      <c r="N14" s="45"/>
      <c r="O14" s="46">
        <v>4</v>
      </c>
      <c r="P14" s="47">
        <f>ROUND(SUMPRODUCT(H14:O14,$H$9:$O$9)/100,1)</f>
        <v>5.2</v>
      </c>
      <c r="Q14" s="48" t="str">
        <f>IF(AND($P14&gt;=9,$P14&lt;=10),"A+","")&amp;IF(AND($P14&gt;=8.5,$P14&lt;=8.9),"A","")&amp;IF(AND($P14&gt;=8,$P14&lt;=8.4),"B+","")&amp;IF(AND($P14&gt;=7,$P14&lt;=7.9),"B","")&amp;IF(AND($P14&gt;=6.5,$P14&lt;=6.9),"C+","")&amp;IF(AND($P14&gt;=5.5,$P14&lt;=6.4),"C","")&amp;IF(AND($P14&gt;=5,$P14&lt;=5.4),"D+","")&amp;IF(AND($P14&gt;=4,$P14&lt;=4.9),"D","")&amp;IF(AND($P14&lt;4),"F","")</f>
        <v>D+</v>
      </c>
      <c r="R14" s="49" t="str">
        <f>IF($P14&lt;4,"Kém",IF(AND($P14&gt;=4,$P14&lt;=5.4),"Trung bình yếu",IF(AND($P14&gt;=5.5,$P14&lt;=6.9),"Trung bình",IF(AND($P14&gt;=7,$P14&lt;=8.4),"Khá",IF(AND($P14&gt;=8.5,$P14&lt;=10),"Giỏi","")))))</f>
        <v>Trung bình yếu</v>
      </c>
      <c r="S14" s="50" t="str">
        <f>+IF(OR($H14=0,$I14=0,$J14=0,$K14=0),"Không đủ ĐKDT","")</f>
        <v/>
      </c>
      <c r="T14" s="86" t="s">
        <v>590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Đạt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24" customHeight="1" x14ac:dyDescent="0.25">
      <c r="B15" s="39">
        <v>6</v>
      </c>
      <c r="C15" s="40" t="s">
        <v>625</v>
      </c>
      <c r="D15" s="85" t="s">
        <v>350</v>
      </c>
      <c r="E15" s="42" t="s">
        <v>384</v>
      </c>
      <c r="F15" s="43" t="s">
        <v>198</v>
      </c>
      <c r="G15" s="40" t="s">
        <v>192</v>
      </c>
      <c r="H15" s="44">
        <v>6</v>
      </c>
      <c r="I15" s="44">
        <v>6</v>
      </c>
      <c r="J15" s="44" t="s">
        <v>49</v>
      </c>
      <c r="K15" s="44">
        <v>6</v>
      </c>
      <c r="L15" s="45"/>
      <c r="M15" s="45"/>
      <c r="N15" s="45"/>
      <c r="O15" s="46">
        <v>1</v>
      </c>
      <c r="P15" s="47">
        <f>ROUND(SUMPRODUCT(H15:O15,$H$9:$O$9)/100,1)</f>
        <v>3</v>
      </c>
      <c r="Q15" s="48" t="str">
        <f>IF(AND($P15&gt;=9,$P15&lt;=10),"A+","")&amp;IF(AND($P15&gt;=8.5,$P15&lt;=8.9),"A","")&amp;IF(AND($P15&gt;=8,$P15&lt;=8.4),"B+","")&amp;IF(AND($P15&gt;=7,$P15&lt;=7.9),"B","")&amp;IF(AND($P15&gt;=6.5,$P15&lt;=6.9),"C+","")&amp;IF(AND($P15&gt;=5.5,$P15&lt;=6.4),"C","")&amp;IF(AND($P15&gt;=5,$P15&lt;=5.4),"D+","")&amp;IF(AND($P15&gt;=4,$P15&lt;=4.9),"D","")&amp;IF(AND($P15&lt;4),"F","")</f>
        <v>F</v>
      </c>
      <c r="R15" s="49" t="str">
        <f>IF($P15&lt;4,"Kém",IF(AND($P15&gt;=4,$P15&lt;=5.4),"Trung bình yếu",IF(AND($P15&gt;=5.5,$P15&lt;=6.9),"Trung bình",IF(AND($P15&gt;=7,$P15&lt;=8.4),"Khá",IF(AND($P15&gt;=8.5,$P15&lt;=10),"Giỏi","")))))</f>
        <v>Kém</v>
      </c>
      <c r="S15" s="50" t="str">
        <f>+IF(OR($H15=0,$I15=0,$J15=0,$K15=0),"Không đủ ĐKDT","")</f>
        <v/>
      </c>
      <c r="T15" s="86" t="s">
        <v>590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Thi lại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24" customHeight="1" x14ac:dyDescent="0.25">
      <c r="B16" s="39">
        <v>7</v>
      </c>
      <c r="C16" s="40" t="s">
        <v>237</v>
      </c>
      <c r="D16" s="85" t="s">
        <v>238</v>
      </c>
      <c r="E16" s="42" t="s">
        <v>239</v>
      </c>
      <c r="F16" s="43" t="s">
        <v>240</v>
      </c>
      <c r="G16" s="40" t="s">
        <v>192</v>
      </c>
      <c r="H16" s="44">
        <v>6</v>
      </c>
      <c r="I16" s="44">
        <v>6</v>
      </c>
      <c r="J16" s="44" t="s">
        <v>49</v>
      </c>
      <c r="K16" s="44">
        <v>6</v>
      </c>
      <c r="L16" s="45"/>
      <c r="M16" s="45"/>
      <c r="N16" s="45"/>
      <c r="O16" s="46">
        <v>6</v>
      </c>
      <c r="P16" s="47">
        <f>ROUND(SUMPRODUCT(H16:O16,$H$9:$O$9)/100,1)</f>
        <v>6</v>
      </c>
      <c r="Q16" s="48" t="str">
        <f>IF(AND($P16&gt;=9,$P16&lt;=10),"A+","")&amp;IF(AND($P16&gt;=8.5,$P16&lt;=8.9),"A","")&amp;IF(AND($P16&gt;=8,$P16&lt;=8.4),"B+","")&amp;IF(AND($P16&gt;=7,$P16&lt;=7.9),"B","")&amp;IF(AND($P16&gt;=6.5,$P16&lt;=6.9),"C+","")&amp;IF(AND($P16&gt;=5.5,$P16&lt;=6.4),"C","")&amp;IF(AND($P16&gt;=5,$P16&lt;=5.4),"D+","")&amp;IF(AND($P16&gt;=4,$P16&lt;=4.9),"D","")&amp;IF(AND($P16&lt;4),"F","")</f>
        <v>C</v>
      </c>
      <c r="R16" s="49" t="str">
        <f>IF($P16&lt;4,"Kém",IF(AND($P16&gt;=4,$P16&lt;=5.4),"Trung bình yếu",IF(AND($P16&gt;=5.5,$P16&lt;=6.9),"Trung bình",IF(AND($P16&gt;=7,$P16&lt;=8.4),"Khá",IF(AND($P16&gt;=8.5,$P16&lt;=10),"Giỏi","")))))</f>
        <v>Trung bình</v>
      </c>
      <c r="S16" s="50" t="str">
        <f>+IF(OR($H16=0,$I16=0,$J16=0,$K16=0),"Không đủ ĐKDT","")</f>
        <v/>
      </c>
      <c r="T16" s="86" t="s">
        <v>590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Đạt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24" customHeight="1" x14ac:dyDescent="0.25">
      <c r="B17" s="39">
        <v>8</v>
      </c>
      <c r="C17" s="40" t="s">
        <v>626</v>
      </c>
      <c r="D17" s="85" t="s">
        <v>144</v>
      </c>
      <c r="E17" s="42" t="s">
        <v>109</v>
      </c>
      <c r="F17" s="43" t="s">
        <v>548</v>
      </c>
      <c r="G17" s="40" t="s">
        <v>192</v>
      </c>
      <c r="H17" s="44">
        <v>9</v>
      </c>
      <c r="I17" s="44">
        <v>6</v>
      </c>
      <c r="J17" s="44" t="s">
        <v>49</v>
      </c>
      <c r="K17" s="44">
        <v>6</v>
      </c>
      <c r="L17" s="102"/>
      <c r="M17" s="45"/>
      <c r="N17" s="45"/>
      <c r="O17" s="46">
        <v>6</v>
      </c>
      <c r="P17" s="47">
        <f>ROUND(SUMPRODUCT(H17:O17,$H$9:$O$9)/100,1)</f>
        <v>6.3</v>
      </c>
      <c r="Q17" s="48" t="str">
        <f>IF(AND($P17&gt;=9,$P17&lt;=10),"A+","")&amp;IF(AND($P17&gt;=8.5,$P17&lt;=8.9),"A","")&amp;IF(AND($P17&gt;=8,$P17&lt;=8.4),"B+","")&amp;IF(AND($P17&gt;=7,$P17&lt;=7.9),"B","")&amp;IF(AND($P17&gt;=6.5,$P17&lt;=6.9),"C+","")&amp;IF(AND($P17&gt;=5.5,$P17&lt;=6.4),"C","")&amp;IF(AND($P17&gt;=5,$P17&lt;=5.4),"D+","")&amp;IF(AND($P17&gt;=4,$P17&lt;=4.9),"D","")&amp;IF(AND($P17&lt;4),"F","")</f>
        <v>C</v>
      </c>
      <c r="R17" s="49" t="str">
        <f>IF($P17&lt;4,"Kém",IF(AND($P17&gt;=4,$P17&lt;=5.4),"Trung bình yếu",IF(AND($P17&gt;=5.5,$P17&lt;=6.9),"Trung bình",IF(AND($P17&gt;=7,$P17&lt;=8.4),"Khá",IF(AND($P17&gt;=8.5,$P17&lt;=10),"Giỏi","")))))</f>
        <v>Trung bình</v>
      </c>
      <c r="S17" s="50" t="str">
        <f>+IF(OR($H17=0,$I17=0,$J17=0,$K17=0),"Không đủ ĐKDT","")</f>
        <v/>
      </c>
      <c r="T17" s="86" t="s">
        <v>590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Đạt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24" customHeight="1" x14ac:dyDescent="0.25">
      <c r="B18" s="39">
        <v>9</v>
      </c>
      <c r="C18" s="40" t="s">
        <v>627</v>
      </c>
      <c r="D18" s="85" t="s">
        <v>628</v>
      </c>
      <c r="E18" s="42" t="s">
        <v>109</v>
      </c>
      <c r="F18" s="43" t="s">
        <v>629</v>
      </c>
      <c r="G18" s="40" t="s">
        <v>186</v>
      </c>
      <c r="H18" s="44">
        <v>10</v>
      </c>
      <c r="I18" s="44">
        <v>6</v>
      </c>
      <c r="J18" s="44" t="s">
        <v>49</v>
      </c>
      <c r="K18" s="44">
        <v>6</v>
      </c>
      <c r="L18" s="45"/>
      <c r="M18" s="45"/>
      <c r="N18" s="45"/>
      <c r="O18" s="46">
        <v>5</v>
      </c>
      <c r="P18" s="47">
        <f>ROUND(SUMPRODUCT(H18:O18,$H$9:$O$9)/100,1)</f>
        <v>5.8</v>
      </c>
      <c r="Q18" s="48" t="str">
        <f>IF(AND($P18&gt;=9,$P18&lt;=10),"A+","")&amp;IF(AND($P18&gt;=8.5,$P18&lt;=8.9),"A","")&amp;IF(AND($P18&gt;=8,$P18&lt;=8.4),"B+","")&amp;IF(AND($P18&gt;=7,$P18&lt;=7.9),"B","")&amp;IF(AND($P18&gt;=6.5,$P18&lt;=6.9),"C+","")&amp;IF(AND($P18&gt;=5.5,$P18&lt;=6.4),"C","")&amp;IF(AND($P18&gt;=5,$P18&lt;=5.4),"D+","")&amp;IF(AND($P18&gt;=4,$P18&lt;=4.9),"D","")&amp;IF(AND($P18&lt;4),"F","")</f>
        <v>C</v>
      </c>
      <c r="R18" s="49" t="str">
        <f>IF($P18&lt;4,"Kém",IF(AND($P18&gt;=4,$P18&lt;=5.4),"Trung bình yếu",IF(AND($P18&gt;=5.5,$P18&lt;=6.9),"Trung bình",IF(AND($P18&gt;=7,$P18&lt;=8.4),"Khá",IF(AND($P18&gt;=8.5,$P18&lt;=10),"Giỏi","")))))</f>
        <v>Trung bình</v>
      </c>
      <c r="S18" s="50" t="str">
        <f>+IF(OR($H18=0,$I18=0,$J18=0,$K18=0),"Không đủ ĐKDT","")</f>
        <v/>
      </c>
      <c r="T18" s="86" t="s">
        <v>590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Đạt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24" customHeight="1" x14ac:dyDescent="0.25">
      <c r="B19" s="39">
        <v>10</v>
      </c>
      <c r="C19" s="40" t="s">
        <v>253</v>
      </c>
      <c r="D19" s="85" t="s">
        <v>254</v>
      </c>
      <c r="E19" s="42" t="s">
        <v>109</v>
      </c>
      <c r="F19" s="43" t="s">
        <v>255</v>
      </c>
      <c r="G19" s="40" t="s">
        <v>192</v>
      </c>
      <c r="H19" s="44">
        <v>10</v>
      </c>
      <c r="I19" s="44">
        <v>6</v>
      </c>
      <c r="J19" s="44" t="s">
        <v>49</v>
      </c>
      <c r="K19" s="44">
        <v>6</v>
      </c>
      <c r="L19" s="45"/>
      <c r="M19" s="45"/>
      <c r="N19" s="45"/>
      <c r="O19" s="46">
        <v>6</v>
      </c>
      <c r="P19" s="47">
        <f>ROUND(SUMPRODUCT(H19:O19,$H$9:$O$9)/100,1)</f>
        <v>6.4</v>
      </c>
      <c r="Q19" s="48" t="str">
        <f>IF(AND($P19&gt;=9,$P19&lt;=10),"A+","")&amp;IF(AND($P19&gt;=8.5,$P19&lt;=8.9),"A","")&amp;IF(AND($P19&gt;=8,$P19&lt;=8.4),"B+","")&amp;IF(AND($P19&gt;=7,$P19&lt;=7.9),"B","")&amp;IF(AND($P19&gt;=6.5,$P19&lt;=6.9),"C+","")&amp;IF(AND($P19&gt;=5.5,$P19&lt;=6.4),"C","")&amp;IF(AND($P19&gt;=5,$P19&lt;=5.4),"D+","")&amp;IF(AND($P19&gt;=4,$P19&lt;=4.9),"D","")&amp;IF(AND($P19&lt;4),"F","")</f>
        <v>C</v>
      </c>
      <c r="R19" s="49" t="str">
        <f>IF($P19&lt;4,"Kém",IF(AND($P19&gt;=4,$P19&lt;=5.4),"Trung bình yếu",IF(AND($P19&gt;=5.5,$P19&lt;=6.9),"Trung bình",IF(AND($P19&gt;=7,$P19&lt;=8.4),"Khá",IF(AND($P19&gt;=8.5,$P19&lt;=10),"Giỏi","")))))</f>
        <v>Trung bình</v>
      </c>
      <c r="S19" s="50" t="str">
        <f>+IF(OR($H19=0,$I19=0,$J19=0,$K19=0),"Không đủ ĐKDT","")</f>
        <v/>
      </c>
      <c r="T19" s="86" t="s">
        <v>590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Đạt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24" customHeight="1" x14ac:dyDescent="0.25">
      <c r="B20" s="39">
        <v>11</v>
      </c>
      <c r="C20" s="40" t="s">
        <v>256</v>
      </c>
      <c r="D20" s="85" t="s">
        <v>257</v>
      </c>
      <c r="E20" s="42" t="s">
        <v>258</v>
      </c>
      <c r="F20" s="43" t="s">
        <v>259</v>
      </c>
      <c r="G20" s="40" t="s">
        <v>186</v>
      </c>
      <c r="H20" s="44">
        <v>9</v>
      </c>
      <c r="I20" s="44">
        <v>6</v>
      </c>
      <c r="J20" s="44" t="s">
        <v>49</v>
      </c>
      <c r="K20" s="44">
        <v>6</v>
      </c>
      <c r="L20" s="45"/>
      <c r="M20" s="45"/>
      <c r="N20" s="45"/>
      <c r="O20" s="46">
        <v>5</v>
      </c>
      <c r="P20" s="47">
        <f>ROUND(SUMPRODUCT(H20:O20,$H$9:$O$9)/100,1)</f>
        <v>5.7</v>
      </c>
      <c r="Q20" s="48" t="str">
        <f>IF(AND($P20&gt;=9,$P20&lt;=10),"A+","")&amp;IF(AND($P20&gt;=8.5,$P20&lt;=8.9),"A","")&amp;IF(AND($P20&gt;=8,$P20&lt;=8.4),"B+","")&amp;IF(AND($P20&gt;=7,$P20&lt;=7.9),"B","")&amp;IF(AND($P20&gt;=6.5,$P20&lt;=6.9),"C+","")&amp;IF(AND($P20&gt;=5.5,$P20&lt;=6.4),"C","")&amp;IF(AND($P20&gt;=5,$P20&lt;=5.4),"D+","")&amp;IF(AND($P20&gt;=4,$P20&lt;=4.9),"D","")&amp;IF(AND($P20&lt;4),"F","")</f>
        <v>C</v>
      </c>
      <c r="R20" s="49" t="str">
        <f>IF($P20&lt;4,"Kém",IF(AND($P20&gt;=4,$P20&lt;=5.4),"Trung bình yếu",IF(AND($P20&gt;=5.5,$P20&lt;=6.9),"Trung bình",IF(AND($P20&gt;=7,$P20&lt;=8.4),"Khá",IF(AND($P20&gt;=8.5,$P20&lt;=10),"Giỏi","")))))</f>
        <v>Trung bình</v>
      </c>
      <c r="S20" s="50" t="str">
        <f>+IF(OR($H20=0,$I20=0,$J20=0,$K20=0),"Không đủ ĐKDT","")</f>
        <v/>
      </c>
      <c r="T20" s="86" t="s">
        <v>590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Đạt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24" customHeight="1" x14ac:dyDescent="0.25">
      <c r="B21" s="39">
        <v>12</v>
      </c>
      <c r="C21" s="40" t="s">
        <v>630</v>
      </c>
      <c r="D21" s="85" t="s">
        <v>631</v>
      </c>
      <c r="E21" s="42" t="s">
        <v>632</v>
      </c>
      <c r="F21" s="43" t="s">
        <v>633</v>
      </c>
      <c r="G21" s="40" t="s">
        <v>186</v>
      </c>
      <c r="H21" s="44">
        <v>8</v>
      </c>
      <c r="I21" s="44">
        <v>6</v>
      </c>
      <c r="J21" s="44" t="s">
        <v>49</v>
      </c>
      <c r="K21" s="44">
        <v>6</v>
      </c>
      <c r="L21" s="45"/>
      <c r="M21" s="45"/>
      <c r="N21" s="45"/>
      <c r="O21" s="46">
        <v>5</v>
      </c>
      <c r="P21" s="47">
        <f>ROUND(SUMPRODUCT(H21:O21,$H$9:$O$9)/100,1)</f>
        <v>5.6</v>
      </c>
      <c r="Q21" s="48" t="str">
        <f>IF(AND($P21&gt;=9,$P21&lt;=10),"A+","")&amp;IF(AND($P21&gt;=8.5,$P21&lt;=8.9),"A","")&amp;IF(AND($P21&gt;=8,$P21&lt;=8.4),"B+","")&amp;IF(AND($P21&gt;=7,$P21&lt;=7.9),"B","")&amp;IF(AND($P21&gt;=6.5,$P21&lt;=6.9),"C+","")&amp;IF(AND($P21&gt;=5.5,$P21&lt;=6.4),"C","")&amp;IF(AND($P21&gt;=5,$P21&lt;=5.4),"D+","")&amp;IF(AND($P21&gt;=4,$P21&lt;=4.9),"D","")&amp;IF(AND($P21&lt;4),"F","")</f>
        <v>C</v>
      </c>
      <c r="R21" s="49" t="str">
        <f>IF($P21&lt;4,"Kém",IF(AND($P21&gt;=4,$P21&lt;=5.4),"Trung bình yếu",IF(AND($P21&gt;=5.5,$P21&lt;=6.9),"Trung bình",IF(AND($P21&gt;=7,$P21&lt;=8.4),"Khá",IF(AND($P21&gt;=8.5,$P21&lt;=10),"Giỏi","")))))</f>
        <v>Trung bình</v>
      </c>
      <c r="S21" s="50" t="str">
        <f>+IF(OR($H21=0,$I21=0,$J21=0,$K21=0),"Không đủ ĐKDT","")</f>
        <v/>
      </c>
      <c r="T21" s="86" t="s">
        <v>590</v>
      </c>
      <c r="U21" s="5"/>
      <c r="V21" s="87"/>
      <c r="W21" s="97" t="str">
        <f>IF(S21="Không đủ ĐKDT","Học lại",IF(S21="Đình chỉ thi","Học lại",IF(AND(MID(G21,2,2)&lt;"12",S21="Vắng"),"Thi lại",IF(S21="Vắng có phép", "Thi lại",IF(AND((MID(G21,2,2)&lt;"12"),P21&lt;4.5),"Thi lại",IF(AND((MID(G21,2,2)&lt;"16"),P21&lt;4),"Học lại",IF(AND((MID(G21,2,2)&gt;"15"),P21&lt;4),"Thi lại","Đạt")))))))</f>
        <v>Đạt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6.5" x14ac:dyDescent="0.25">
      <c r="A22" s="53"/>
      <c r="B22" s="54"/>
      <c r="C22" s="55"/>
      <c r="D22" s="55"/>
      <c r="E22" s="57"/>
      <c r="F22" s="57"/>
      <c r="G22" s="57"/>
      <c r="H22" s="58"/>
      <c r="I22" s="59"/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5"/>
    </row>
    <row r="23" spans="1:38" ht="16.5" x14ac:dyDescent="0.25">
      <c r="A23" s="53"/>
      <c r="B23" s="131" t="s">
        <v>50</v>
      </c>
      <c r="C23" s="131"/>
      <c r="D23" s="55"/>
      <c r="E23" s="57"/>
      <c r="F23" s="57"/>
      <c r="G23" s="57"/>
      <c r="H23" s="58"/>
      <c r="I23" s="59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5"/>
    </row>
    <row r="24" spans="1:38" x14ac:dyDescent="0.25">
      <c r="A24" s="53"/>
      <c r="B24" s="61" t="s">
        <v>51</v>
      </c>
      <c r="C24" s="61"/>
      <c r="D24" s="88">
        <f>+$Z$8</f>
        <v>12</v>
      </c>
      <c r="E24" s="63" t="s">
        <v>52</v>
      </c>
      <c r="F24" s="122" t="s">
        <v>53</v>
      </c>
      <c r="G24" s="122"/>
      <c r="H24" s="122"/>
      <c r="I24" s="122"/>
      <c r="J24" s="122"/>
      <c r="K24" s="122"/>
      <c r="L24" s="122"/>
      <c r="M24" s="122"/>
      <c r="N24" s="122"/>
      <c r="O24" s="64">
        <f>$Z$8 -COUNTIF($S$9:$S$210,"Vắng") -COUNTIF($S$9:$S$210,"Vắng có phép") - COUNTIF($S$9:$S$210,"Đình chỉ thi") - COUNTIF($S$9:$S$210,"Không đủ ĐKDT")</f>
        <v>12</v>
      </c>
      <c r="P24" s="64"/>
      <c r="Q24" s="64"/>
      <c r="R24" s="65"/>
      <c r="S24" s="66" t="s">
        <v>52</v>
      </c>
      <c r="T24" s="65"/>
      <c r="U24" s="5"/>
    </row>
    <row r="25" spans="1:38" x14ac:dyDescent="0.25">
      <c r="A25" s="53"/>
      <c r="B25" s="61" t="s">
        <v>54</v>
      </c>
      <c r="C25" s="61"/>
      <c r="D25" s="88">
        <f>+$AK$8</f>
        <v>10</v>
      </c>
      <c r="E25" s="63" t="s">
        <v>52</v>
      </c>
      <c r="F25" s="122" t="s">
        <v>55</v>
      </c>
      <c r="G25" s="122"/>
      <c r="H25" s="122"/>
      <c r="I25" s="122"/>
      <c r="J25" s="122"/>
      <c r="K25" s="122"/>
      <c r="L25" s="122"/>
      <c r="M25" s="122"/>
      <c r="N25" s="122"/>
      <c r="O25" s="67">
        <f>COUNTIF($S$9:$S$86,"Vắng")</f>
        <v>0</v>
      </c>
      <c r="P25" s="67"/>
      <c r="Q25" s="67"/>
      <c r="R25" s="68"/>
      <c r="S25" s="66" t="s">
        <v>52</v>
      </c>
      <c r="T25" s="68"/>
      <c r="U25" s="5"/>
    </row>
    <row r="26" spans="1:38" x14ac:dyDescent="0.25">
      <c r="A26" s="53"/>
      <c r="B26" s="61" t="s">
        <v>56</v>
      </c>
      <c r="C26" s="61"/>
      <c r="D26" s="89">
        <f>COUNTIF(W10:W21,"Học lại")</f>
        <v>0</v>
      </c>
      <c r="E26" s="63" t="s">
        <v>52</v>
      </c>
      <c r="F26" s="122" t="s">
        <v>57</v>
      </c>
      <c r="G26" s="122"/>
      <c r="H26" s="122"/>
      <c r="I26" s="122"/>
      <c r="J26" s="122"/>
      <c r="K26" s="122"/>
      <c r="L26" s="122"/>
      <c r="M26" s="122"/>
      <c r="N26" s="122"/>
      <c r="O26" s="64">
        <f>COUNTIF($S$9:$S$86,"Vắng có phép")</f>
        <v>0</v>
      </c>
      <c r="P26" s="64"/>
      <c r="Q26" s="64"/>
      <c r="R26" s="65"/>
      <c r="S26" s="66" t="s">
        <v>52</v>
      </c>
      <c r="T26" s="65"/>
      <c r="U26" s="5"/>
    </row>
    <row r="27" spans="1:38" ht="16.5" x14ac:dyDescent="0.25">
      <c r="A27" s="53"/>
      <c r="B27" s="54"/>
      <c r="C27" s="55"/>
      <c r="D27" s="55"/>
      <c r="E27" s="57"/>
      <c r="F27" s="57"/>
      <c r="G27" s="57"/>
      <c r="H27" s="58"/>
      <c r="I27" s="59"/>
      <c r="J27" s="59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5"/>
    </row>
    <row r="28" spans="1:38" x14ac:dyDescent="0.25">
      <c r="B28" s="70" t="s">
        <v>58</v>
      </c>
      <c r="C28" s="70"/>
      <c r="D28" s="73">
        <f>COUNTIF(W10:W21,"Thi lại")</f>
        <v>2</v>
      </c>
      <c r="E28" s="72" t="s">
        <v>52</v>
      </c>
      <c r="F28" s="5"/>
      <c r="G28" s="5"/>
      <c r="H28" s="5"/>
      <c r="I28" s="5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5"/>
    </row>
    <row r="29" spans="1:38" x14ac:dyDescent="0.25">
      <c r="B29" s="70"/>
      <c r="C29" s="70"/>
      <c r="D29" s="73"/>
      <c r="E29" s="72"/>
      <c r="F29" s="5"/>
      <c r="G29" s="5"/>
      <c r="H29" s="5"/>
      <c r="I29" s="5"/>
      <c r="J29" s="123" t="s">
        <v>260</v>
      </c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5"/>
    </row>
    <row r="30" spans="1:38" x14ac:dyDescent="0.25">
      <c r="A30" s="74"/>
      <c r="B30" s="119" t="s">
        <v>60</v>
      </c>
      <c r="C30" s="119"/>
      <c r="D30" s="119"/>
      <c r="E30" s="119"/>
      <c r="F30" s="119"/>
      <c r="G30" s="119"/>
      <c r="H30" s="119"/>
      <c r="I30" s="75"/>
      <c r="J30" s="124" t="s">
        <v>61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5"/>
    </row>
    <row r="31" spans="1:38" x14ac:dyDescent="0.25">
      <c r="A31" s="53"/>
      <c r="B31" s="54"/>
      <c r="C31" s="76"/>
      <c r="D31" s="76"/>
      <c r="E31" s="77"/>
      <c r="F31" s="77"/>
      <c r="G31" s="77"/>
      <c r="H31" s="78"/>
      <c r="I31" s="79"/>
      <c r="J31" s="79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38" s="53" customFormat="1" x14ac:dyDescent="0.25">
      <c r="B32" s="119" t="s">
        <v>62</v>
      </c>
      <c r="C32" s="119"/>
      <c r="D32" s="121" t="s">
        <v>634</v>
      </c>
      <c r="E32" s="121"/>
      <c r="F32" s="121"/>
      <c r="G32" s="121"/>
      <c r="H32" s="121"/>
      <c r="I32" s="79"/>
      <c r="J32" s="79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53" customFormat="1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53" customFormat="1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53" customFormat="1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53" customFormat="1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53" customFormat="1" ht="32.25" hidden="1" customHeight="1" x14ac:dyDescent="0.25">
      <c r="A40" s="1"/>
      <c r="B40" s="119" t="s">
        <v>85</v>
      </c>
      <c r="C40" s="119"/>
      <c r="D40" s="119"/>
      <c r="E40" s="119"/>
      <c r="F40" s="119"/>
      <c r="G40" s="119"/>
      <c r="H40" s="119"/>
      <c r="I40" s="75"/>
      <c r="J40" s="120" t="s">
        <v>67</v>
      </c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53" customFormat="1" hidden="1" x14ac:dyDescent="0.25">
      <c r="A41" s="1"/>
      <c r="B41" s="54"/>
      <c r="C41" s="76"/>
      <c r="D41" s="76"/>
      <c r="E41" s="77"/>
      <c r="F41" s="77"/>
      <c r="G41" s="77"/>
      <c r="H41" s="78"/>
      <c r="I41" s="79"/>
      <c r="J41" s="79"/>
      <c r="K41" s="5"/>
      <c r="L41" s="5"/>
      <c r="M41" s="5"/>
      <c r="N41" s="5"/>
      <c r="O41" s="5"/>
      <c r="P41" s="5"/>
      <c r="Q41" s="5"/>
      <c r="R41" s="5"/>
      <c r="S41" s="5"/>
      <c r="T41" s="5"/>
      <c r="U41" s="1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53" customFormat="1" hidden="1" x14ac:dyDescent="0.25">
      <c r="A42" s="1"/>
      <c r="B42" s="119" t="s">
        <v>62</v>
      </c>
      <c r="C42" s="119"/>
      <c r="D42" s="121" t="s">
        <v>180</v>
      </c>
      <c r="E42" s="121"/>
      <c r="F42" s="121"/>
      <c r="G42" s="121"/>
      <c r="H42" s="121"/>
      <c r="I42" s="79"/>
      <c r="J42" s="79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1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s="53" customFormat="1" hidden="1" x14ac:dyDescent="0.25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1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idden="1" x14ac:dyDescent="0.25"/>
    <row r="45" spans="1:38" hidden="1" x14ac:dyDescent="0.25"/>
    <row r="46" spans="1:38" hidden="1" x14ac:dyDescent="0.25"/>
    <row r="47" spans="1:38" hidden="1" x14ac:dyDescent="0.25">
      <c r="B47" s="117"/>
      <c r="C47" s="117"/>
      <c r="D47" s="117"/>
      <c r="E47" s="117"/>
      <c r="F47" s="117"/>
      <c r="G47" s="117"/>
      <c r="H47" s="117"/>
      <c r="I47" s="117"/>
      <c r="J47" s="117" t="s">
        <v>69</v>
      </c>
      <c r="K47" s="117"/>
      <c r="L47" s="117"/>
      <c r="M47" s="117"/>
      <c r="N47" s="117"/>
      <c r="O47" s="117"/>
      <c r="P47" s="117"/>
      <c r="Q47" s="117"/>
      <c r="R47" s="117"/>
      <c r="S47" s="117"/>
      <c r="T47" s="117"/>
    </row>
    <row r="48" spans="1:38" hidden="1" x14ac:dyDescent="0.25"/>
    <row r="49" hidden="1" x14ac:dyDescent="0.25"/>
  </sheetData>
  <sheetProtection formatCells="0" formatColumns="0" formatRows="0" insertColumns="0" insertRows="0" insertHyperlinks="0" deleteColumns="0" deleteRows="0" sort="0" autoFilter="0" pivotTables="0"/>
  <autoFilter ref="A8:AL21">
    <filterColumn colId="3" showButton="0"/>
  </autoFilter>
  <mergeCells count="54">
    <mergeCell ref="B47:C47"/>
    <mergeCell ref="D47:I47"/>
    <mergeCell ref="J47:T47"/>
    <mergeCell ref="B40:H40"/>
    <mergeCell ref="J40:T40"/>
    <mergeCell ref="B42:C42"/>
    <mergeCell ref="D42:H42"/>
    <mergeCell ref="F26:N26"/>
    <mergeCell ref="J28:T28"/>
    <mergeCell ref="J29:T29"/>
    <mergeCell ref="B30:H30"/>
    <mergeCell ref="J30:T30"/>
    <mergeCell ref="B32:C32"/>
    <mergeCell ref="D32:H32"/>
    <mergeCell ref="S7:S9"/>
    <mergeCell ref="T7:T9"/>
    <mergeCell ref="B9:G9"/>
    <mergeCell ref="B23:C23"/>
    <mergeCell ref="F24:N24"/>
    <mergeCell ref="F25:N25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21">
    <cfRule type="cellIs" dxfId="73" priority="8" operator="greaterThan">
      <formula>10</formula>
    </cfRule>
  </conditionalFormatting>
  <conditionalFormatting sqref="C48:C1048576 C1:C39">
    <cfRule type="duplicateValues" dxfId="72" priority="6"/>
  </conditionalFormatting>
  <conditionalFormatting sqref="C40:C47">
    <cfRule type="duplicateValues" dxfId="71" priority="4"/>
  </conditionalFormatting>
  <dataValidations count="1">
    <dataValidation allowBlank="1" showInputMessage="1" showErrorMessage="1" errorTitle="Không xóa dữ liệu" error="Không xóa dữ liệu" prompt="Không xóa dữ liệu" sqref="D26 X2:AL8 W10:W21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39"/>
  <sheetViews>
    <sheetView workbookViewId="0">
      <pane ySplit="3" topLeftCell="A16" activePane="bottomLeft" state="frozen"/>
      <selection activeCell="S11" sqref="S11"/>
      <selection pane="bottomLeft" activeCell="A30" sqref="A30:XFD30"/>
    </sheetView>
  </sheetViews>
  <sheetFormatPr defaultColWidth="9" defaultRowHeight="15.75" x14ac:dyDescent="0.25"/>
  <cols>
    <col min="1" max="1" width="0.625" style="1" customWidth="1"/>
    <col min="2" max="2" width="3.625" style="1" customWidth="1"/>
    <col min="3" max="3" width="14.25" style="1" customWidth="1"/>
    <col min="4" max="4" width="11.625" style="1" customWidth="1"/>
    <col min="5" max="5" width="6.375" style="1" customWidth="1"/>
    <col min="6" max="6" width="9.125" style="1" customWidth="1"/>
    <col min="7" max="7" width="13.12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6.75" style="1" customWidth="1"/>
    <col min="20" max="20" width="6.5" style="1" hidden="1" customWidth="1"/>
    <col min="21" max="21" width="6.5" style="1" customWidth="1"/>
    <col min="22" max="22" width="6.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1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1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1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1:38" ht="23.25" customHeight="1" x14ac:dyDescent="0.25">
      <c r="B4" s="147" t="s">
        <v>6</v>
      </c>
      <c r="C4" s="147"/>
      <c r="D4" s="148" t="s">
        <v>315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0" t="s">
        <v>316</v>
      </c>
      <c r="P4" s="151"/>
      <c r="Q4" s="151"/>
      <c r="R4" s="151"/>
      <c r="S4" s="148"/>
      <c r="T4" s="148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1:38" ht="17.25" customHeight="1" x14ac:dyDescent="0.25">
      <c r="B5" s="135" t="s">
        <v>17</v>
      </c>
      <c r="C5" s="135"/>
      <c r="D5" s="83"/>
      <c r="G5" s="136" t="s">
        <v>132</v>
      </c>
      <c r="H5" s="136"/>
      <c r="I5" s="136"/>
      <c r="J5" s="136"/>
      <c r="K5" s="136"/>
      <c r="L5" s="136"/>
      <c r="M5" s="136"/>
      <c r="N5" s="136"/>
      <c r="O5" s="136" t="s">
        <v>133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ht="31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1:38" ht="31.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Tâm lý quản lý</v>
      </c>
      <c r="Y8" s="26" t="str">
        <f>+O4</f>
        <v>Nhóm: BSA1236 - 1</v>
      </c>
      <c r="Z8" s="27">
        <f>+$AI$8+$AK$8+$AG$8</f>
        <v>4</v>
      </c>
      <c r="AA8" s="8">
        <f>COUNTIF($S$9:$S$72,"Khiển trách")</f>
        <v>0</v>
      </c>
      <c r="AB8" s="8">
        <f>COUNTIF($S$9:$S$72,"Cảnh cáo")</f>
        <v>0</v>
      </c>
      <c r="AC8" s="8">
        <f>COUNTIF($S$9:$S$72,"Đình chỉ thi")</f>
        <v>0</v>
      </c>
      <c r="AD8" s="28">
        <f>+($AA$8+$AB$8+$AC$8)/$Z$8*100%</f>
        <v>0</v>
      </c>
      <c r="AE8" s="8">
        <f>SUM(COUNTIF($S$9:$S$70,"Vắng"),COUNTIF($S$9:$S$70,"Vắng có phép"))</f>
        <v>1</v>
      </c>
      <c r="AF8" s="29">
        <f>+$AE$8/$Z$8</f>
        <v>0.25</v>
      </c>
      <c r="AG8" s="30">
        <f>COUNTIF($W$9:$W$70,"Thi lại")</f>
        <v>1</v>
      </c>
      <c r="AH8" s="29">
        <f>+$AG$8/$Z$8</f>
        <v>0.25</v>
      </c>
      <c r="AI8" s="30">
        <f>COUNTIF($W$9:$W$71,"Học lại")</f>
        <v>0</v>
      </c>
      <c r="AJ8" s="29">
        <f>+$AI$8/$Z$8</f>
        <v>0</v>
      </c>
      <c r="AK8" s="8">
        <f>COUNTIF($W$10:$W$71,"Đạt")</f>
        <v>3</v>
      </c>
      <c r="AL8" s="28">
        <f>+$AK$8/$Z$8</f>
        <v>0.75</v>
      </c>
    </row>
    <row r="9" spans="1:38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22.5" customHeight="1" x14ac:dyDescent="0.25">
      <c r="B10" s="39">
        <v>1</v>
      </c>
      <c r="C10" s="40" t="s">
        <v>282</v>
      </c>
      <c r="D10" s="85" t="s">
        <v>283</v>
      </c>
      <c r="E10" s="42" t="s">
        <v>156</v>
      </c>
      <c r="F10" s="43" t="s">
        <v>284</v>
      </c>
      <c r="G10" s="40" t="s">
        <v>281</v>
      </c>
      <c r="H10" s="44">
        <v>9</v>
      </c>
      <c r="I10" s="44">
        <v>6</v>
      </c>
      <c r="J10" s="44" t="s">
        <v>49</v>
      </c>
      <c r="K10" s="44">
        <v>5</v>
      </c>
      <c r="L10" s="45"/>
      <c r="M10" s="45"/>
      <c r="N10" s="45"/>
      <c r="O10" s="46">
        <v>5</v>
      </c>
      <c r="P10" s="47">
        <f>ROUND(SUMPRODUCT(H10:O10,$H$9:$O$9)/100,1)</f>
        <v>5.5</v>
      </c>
      <c r="Q10" s="48" t="str">
        <f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C</v>
      </c>
      <c r="R10" s="49" t="str">
        <f>IF($P10&lt;4,"Kém",IF(AND($P10&gt;=4,$P10&lt;=5.4),"Trung bình yếu",IF(AND($P10&gt;=5.5,$P10&lt;=6.9),"Trung bình",IF(AND($P10&gt;=7,$P10&lt;=8.4),"Khá",IF(AND($P10&gt;=8.5,$P10&lt;=10),"Giỏi","")))))</f>
        <v>Trung bình</v>
      </c>
      <c r="S10" s="50" t="str">
        <f>+IF(OR($H10=0,$I10=0,$J10=0,$K10=0),"Không đủ ĐKDT","")</f>
        <v/>
      </c>
      <c r="T10" s="86" t="s">
        <v>91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2.5" customHeight="1" x14ac:dyDescent="0.25">
      <c r="B11" s="39">
        <v>2</v>
      </c>
      <c r="C11" s="40" t="s">
        <v>285</v>
      </c>
      <c r="D11" s="85" t="s">
        <v>286</v>
      </c>
      <c r="E11" s="42" t="s">
        <v>287</v>
      </c>
      <c r="F11" s="43" t="s">
        <v>170</v>
      </c>
      <c r="G11" s="116" t="s">
        <v>269</v>
      </c>
      <c r="H11" s="44">
        <v>7</v>
      </c>
      <c r="I11" s="44">
        <v>6</v>
      </c>
      <c r="J11" s="44" t="s">
        <v>49</v>
      </c>
      <c r="K11" s="44">
        <v>6</v>
      </c>
      <c r="L11" s="45"/>
      <c r="M11" s="45"/>
      <c r="N11" s="45"/>
      <c r="O11" s="46">
        <v>0</v>
      </c>
      <c r="P11" s="47">
        <f>ROUND(SUMPRODUCT(H11:O11,$H$9:$O$9)/100,1)</f>
        <v>2.5</v>
      </c>
      <c r="Q11" s="48" t="str">
        <f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F</v>
      </c>
      <c r="R11" s="49" t="str">
        <f>IF($P11&lt;4,"Kém",IF(AND($P11&gt;=4,$P11&lt;=5.4),"Trung bình yếu",IF(AND($P11&gt;=5.5,$P11&lt;=6.9),"Trung bình",IF(AND($P11&gt;=7,$P11&lt;=8.4),"Khá",IF(AND($P11&gt;=8.5,$P11&lt;=10),"Giỏi","")))))</f>
        <v>Kém</v>
      </c>
      <c r="S11" s="50" t="s">
        <v>82</v>
      </c>
      <c r="T11" s="86" t="s">
        <v>91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Thi lại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22.5" customHeight="1" x14ac:dyDescent="0.25">
      <c r="B12" s="39">
        <v>3</v>
      </c>
      <c r="C12" s="40" t="s">
        <v>317</v>
      </c>
      <c r="D12" s="85" t="s">
        <v>144</v>
      </c>
      <c r="E12" s="42" t="s">
        <v>235</v>
      </c>
      <c r="F12" s="43" t="s">
        <v>318</v>
      </c>
      <c r="G12" s="40" t="s">
        <v>281</v>
      </c>
      <c r="H12" s="44">
        <v>9</v>
      </c>
      <c r="I12" s="44">
        <v>7</v>
      </c>
      <c r="J12" s="44" t="s">
        <v>49</v>
      </c>
      <c r="K12" s="44">
        <v>7</v>
      </c>
      <c r="L12" s="45"/>
      <c r="M12" s="45"/>
      <c r="N12" s="45"/>
      <c r="O12" s="46">
        <v>5.5</v>
      </c>
      <c r="P12" s="47">
        <f>ROUND(SUMPRODUCT(H12:O12,$H$9:$O$9)/100,1)</f>
        <v>6.3</v>
      </c>
      <c r="Q12" s="48" t="str">
        <f>IF(AND($P12&gt;=9,$P12&lt;=10),"A+","")&amp;IF(AND($P12&gt;=8.5,$P12&lt;=8.9),"A","")&amp;IF(AND($P12&gt;=8,$P12&lt;=8.4),"B+","")&amp;IF(AND($P12&gt;=7,$P12&lt;=7.9),"B","")&amp;IF(AND($P12&gt;=6.5,$P12&lt;=6.9),"C+","")&amp;IF(AND($P12&gt;=5.5,$P12&lt;=6.4),"C","")&amp;IF(AND($P12&gt;=5,$P12&lt;=5.4),"D+","")&amp;IF(AND($P12&gt;=4,$P12&lt;=4.9),"D","")&amp;IF(AND($P12&lt;4),"F","")</f>
        <v>C</v>
      </c>
      <c r="R12" s="49" t="str">
        <f>IF($P12&lt;4,"Kém",IF(AND($P12&gt;=4,$P12&lt;=5.4),"Trung bình yếu",IF(AND($P12&gt;=5.5,$P12&lt;=6.9),"Trung bình",IF(AND($P12&gt;=7,$P12&lt;=8.4),"Khá",IF(AND($P12&gt;=8.5,$P12&lt;=10),"Giỏi","")))))</f>
        <v>Trung bình</v>
      </c>
      <c r="S12" s="50" t="str">
        <f>+IF(OR($H12=0,$I12=0,$J12=0,$K12=0),"Không đủ ĐKDT","")</f>
        <v/>
      </c>
      <c r="T12" s="86" t="s">
        <v>91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x14ac:dyDescent="0.25">
      <c r="B13" s="39">
        <v>4</v>
      </c>
      <c r="C13" s="40" t="s">
        <v>319</v>
      </c>
      <c r="D13" s="85" t="s">
        <v>320</v>
      </c>
      <c r="E13" s="42" t="s">
        <v>321</v>
      </c>
      <c r="F13" s="43" t="s">
        <v>322</v>
      </c>
      <c r="G13" s="40" t="s">
        <v>281</v>
      </c>
      <c r="H13" s="44">
        <v>9</v>
      </c>
      <c r="I13" s="44">
        <v>7</v>
      </c>
      <c r="J13" s="44" t="s">
        <v>49</v>
      </c>
      <c r="K13" s="44">
        <v>8</v>
      </c>
      <c r="L13" s="102"/>
      <c r="M13" s="45"/>
      <c r="N13" s="45"/>
      <c r="O13" s="46">
        <v>7</v>
      </c>
      <c r="P13" s="47">
        <f>ROUND(SUMPRODUCT(H13:O13,$H$9:$O$9)/100,1)</f>
        <v>7.4</v>
      </c>
      <c r="Q13" s="48" t="str">
        <f>IF(AND($P13&gt;=9,$P13&lt;=10),"A+","")&amp;IF(AND($P13&gt;=8.5,$P13&lt;=8.9),"A","")&amp;IF(AND($P13&gt;=8,$P13&lt;=8.4),"B+","")&amp;IF(AND($P13&gt;=7,$P13&lt;=7.9),"B","")&amp;IF(AND($P13&gt;=6.5,$P13&lt;=6.9),"C+","")&amp;IF(AND($P13&gt;=5.5,$P13&lt;=6.4),"C","")&amp;IF(AND($P13&gt;=5,$P13&lt;=5.4),"D+","")&amp;IF(AND($P13&gt;=4,$P13&lt;=4.9),"D","")&amp;IF(AND($P13&lt;4),"F","")</f>
        <v>B</v>
      </c>
      <c r="R13" s="49" t="str">
        <f>IF($P13&lt;4,"Kém",IF(AND($P13&gt;=4,$P13&lt;=5.4),"Trung bình yếu",IF(AND($P13&gt;=5.5,$P13&lt;=6.9),"Trung bình",IF(AND($P13&gt;=7,$P13&lt;=8.4),"Khá",IF(AND($P13&gt;=8.5,$P13&lt;=10),"Giỏi","")))))</f>
        <v>Khá</v>
      </c>
      <c r="S13" s="50" t="str">
        <f>+IF(OR($H13=0,$I13=0,$J13=0,$K13=0),"Không đủ ĐKDT","")</f>
        <v/>
      </c>
      <c r="T13" s="86" t="s">
        <v>91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16.5" x14ac:dyDescent="0.25">
      <c r="A14" s="53"/>
      <c r="B14" s="54"/>
      <c r="C14" s="55"/>
      <c r="D14" s="55"/>
      <c r="E14" s="57"/>
      <c r="F14" s="57"/>
      <c r="G14" s="57"/>
      <c r="H14" s="58"/>
      <c r="I14" s="59"/>
      <c r="J14" s="59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5"/>
    </row>
    <row r="15" spans="1:38" ht="16.5" x14ac:dyDescent="0.25">
      <c r="A15" s="53"/>
      <c r="B15" s="131" t="s">
        <v>50</v>
      </c>
      <c r="C15" s="131"/>
      <c r="D15" s="55"/>
      <c r="E15" s="57"/>
      <c r="F15" s="57"/>
      <c r="G15" s="57"/>
      <c r="H15" s="58"/>
      <c r="I15" s="59"/>
      <c r="J15" s="59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5"/>
    </row>
    <row r="16" spans="1:38" x14ac:dyDescent="0.25">
      <c r="A16" s="53"/>
      <c r="B16" s="61" t="s">
        <v>51</v>
      </c>
      <c r="C16" s="61"/>
      <c r="D16" s="88">
        <f>+$Z$8</f>
        <v>4</v>
      </c>
      <c r="E16" s="63" t="s">
        <v>52</v>
      </c>
      <c r="F16" s="122" t="s">
        <v>53</v>
      </c>
      <c r="G16" s="122"/>
      <c r="H16" s="122"/>
      <c r="I16" s="122"/>
      <c r="J16" s="122"/>
      <c r="K16" s="122"/>
      <c r="L16" s="122"/>
      <c r="M16" s="122"/>
      <c r="N16" s="122"/>
      <c r="O16" s="64">
        <f>$Z$8 -COUNTIF($S$9:$S$202,"Vắng") -COUNTIF($S$9:$S$202,"Vắng có phép") - COUNTIF($S$9:$S$202,"Đình chỉ thi") - COUNTIF($S$9:$S$202,"Không đủ ĐKDT")</f>
        <v>3</v>
      </c>
      <c r="P16" s="64"/>
      <c r="Q16" s="64"/>
      <c r="R16" s="65"/>
      <c r="S16" s="66" t="s">
        <v>52</v>
      </c>
      <c r="T16" s="65"/>
      <c r="U16" s="5"/>
    </row>
    <row r="17" spans="1:38" x14ac:dyDescent="0.25">
      <c r="A17" s="53"/>
      <c r="B17" s="61" t="s">
        <v>54</v>
      </c>
      <c r="C17" s="61"/>
      <c r="D17" s="88">
        <f>+$AK$8</f>
        <v>3</v>
      </c>
      <c r="E17" s="63" t="s">
        <v>52</v>
      </c>
      <c r="F17" s="122" t="s">
        <v>55</v>
      </c>
      <c r="G17" s="122"/>
      <c r="H17" s="122"/>
      <c r="I17" s="122"/>
      <c r="J17" s="122"/>
      <c r="K17" s="122"/>
      <c r="L17" s="122"/>
      <c r="M17" s="122"/>
      <c r="N17" s="122"/>
      <c r="O17" s="67">
        <f>COUNTIF($S$9:$S$78,"Vắng")</f>
        <v>1</v>
      </c>
      <c r="P17" s="67"/>
      <c r="Q17" s="67"/>
      <c r="R17" s="68"/>
      <c r="S17" s="66" t="s">
        <v>52</v>
      </c>
      <c r="T17" s="68"/>
      <c r="U17" s="5"/>
    </row>
    <row r="18" spans="1:38" x14ac:dyDescent="0.25">
      <c r="A18" s="53"/>
      <c r="B18" s="61" t="s">
        <v>56</v>
      </c>
      <c r="C18" s="61"/>
      <c r="D18" s="89">
        <f>COUNTIF(W10:W13,"Học lại")</f>
        <v>0</v>
      </c>
      <c r="E18" s="63" t="s">
        <v>52</v>
      </c>
      <c r="F18" s="122" t="s">
        <v>57</v>
      </c>
      <c r="G18" s="122"/>
      <c r="H18" s="122"/>
      <c r="I18" s="122"/>
      <c r="J18" s="122"/>
      <c r="K18" s="122"/>
      <c r="L18" s="122"/>
      <c r="M18" s="122"/>
      <c r="N18" s="122"/>
      <c r="O18" s="64">
        <f>COUNTIF($S$9:$S$78,"Vắng có phép")</f>
        <v>0</v>
      </c>
      <c r="P18" s="64"/>
      <c r="Q18" s="64"/>
      <c r="R18" s="65"/>
      <c r="S18" s="66" t="s">
        <v>52</v>
      </c>
      <c r="T18" s="65"/>
      <c r="U18" s="5"/>
    </row>
    <row r="19" spans="1:38" ht="16.5" x14ac:dyDescent="0.25">
      <c r="A19" s="53"/>
      <c r="B19" s="54"/>
      <c r="C19" s="55"/>
      <c r="D19" s="55"/>
      <c r="E19" s="57"/>
      <c r="F19" s="57"/>
      <c r="G19" s="57"/>
      <c r="H19" s="58"/>
      <c r="I19" s="59"/>
      <c r="J19" s="59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5"/>
    </row>
    <row r="20" spans="1:38" x14ac:dyDescent="0.25">
      <c r="B20" s="70" t="s">
        <v>58</v>
      </c>
      <c r="C20" s="70"/>
      <c r="D20" s="73">
        <f>COUNTIF(W10:W13,"Thi lại")</f>
        <v>1</v>
      </c>
      <c r="E20" s="72" t="s">
        <v>52</v>
      </c>
      <c r="F20" s="5"/>
      <c r="G20" s="5"/>
      <c r="H20" s="5"/>
      <c r="I20" s="5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5"/>
    </row>
    <row r="21" spans="1:38" x14ac:dyDescent="0.25">
      <c r="B21" s="70"/>
      <c r="C21" s="70"/>
      <c r="D21" s="73"/>
      <c r="E21" s="72"/>
      <c r="F21" s="5"/>
      <c r="G21" s="5"/>
      <c r="H21" s="5"/>
      <c r="I21" s="5"/>
      <c r="J21" s="123" t="s">
        <v>260</v>
      </c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5"/>
    </row>
    <row r="22" spans="1:38" x14ac:dyDescent="0.25">
      <c r="A22" s="74"/>
      <c r="B22" s="119" t="s">
        <v>60</v>
      </c>
      <c r="C22" s="119"/>
      <c r="D22" s="119"/>
      <c r="E22" s="119"/>
      <c r="F22" s="119"/>
      <c r="G22" s="119"/>
      <c r="H22" s="119"/>
      <c r="I22" s="75"/>
      <c r="J22" s="124" t="s">
        <v>61</v>
      </c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5"/>
    </row>
    <row r="23" spans="1:38" x14ac:dyDescent="0.25">
      <c r="A23" s="53"/>
      <c r="B23" s="54"/>
      <c r="C23" s="76"/>
      <c r="D23" s="76"/>
      <c r="E23" s="77"/>
      <c r="F23" s="77"/>
      <c r="G23" s="77"/>
      <c r="H23" s="78"/>
      <c r="I23" s="79"/>
      <c r="J23" s="79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38" s="53" customFormat="1" x14ac:dyDescent="0.25">
      <c r="B24" s="119" t="s">
        <v>62</v>
      </c>
      <c r="C24" s="119"/>
      <c r="D24" s="121" t="s">
        <v>323</v>
      </c>
      <c r="E24" s="121"/>
      <c r="F24" s="121"/>
      <c r="G24" s="121"/>
      <c r="H24" s="121"/>
      <c r="I24" s="79"/>
      <c r="J24" s="79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5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53" customFormat="1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53" customForma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53" customFormat="1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53" customFormat="1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53" customFormat="1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hidden="1" x14ac:dyDescent="0.25">
      <c r="A32" s="1"/>
      <c r="B32" s="119" t="s">
        <v>85</v>
      </c>
      <c r="C32" s="119"/>
      <c r="D32" s="119"/>
      <c r="E32" s="119"/>
      <c r="F32" s="119"/>
      <c r="G32" s="119"/>
      <c r="H32" s="119"/>
      <c r="I32" s="75"/>
      <c r="J32" s="120" t="s">
        <v>67</v>
      </c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53" customFormat="1" hidden="1" x14ac:dyDescent="0.25">
      <c r="A33" s="1"/>
      <c r="B33" s="54"/>
      <c r="C33" s="76"/>
      <c r="D33" s="76"/>
      <c r="E33" s="77"/>
      <c r="F33" s="77"/>
      <c r="G33" s="77"/>
      <c r="H33" s="78"/>
      <c r="I33" s="79"/>
      <c r="J33" s="79"/>
      <c r="K33" s="5"/>
      <c r="L33" s="5"/>
      <c r="M33" s="5"/>
      <c r="N33" s="5"/>
      <c r="O33" s="5"/>
      <c r="P33" s="5"/>
      <c r="Q33" s="5"/>
      <c r="R33" s="5"/>
      <c r="S33" s="5"/>
      <c r="T33" s="5"/>
      <c r="U33" s="1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hidden="1" x14ac:dyDescent="0.25">
      <c r="A34" s="1"/>
      <c r="B34" s="119" t="s">
        <v>62</v>
      </c>
      <c r="C34" s="119"/>
      <c r="D34" s="121" t="s">
        <v>180</v>
      </c>
      <c r="E34" s="121"/>
      <c r="F34" s="121"/>
      <c r="G34" s="121"/>
      <c r="H34" s="121"/>
      <c r="I34" s="79"/>
      <c r="J34" s="79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1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hidden="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1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hidden="1" x14ac:dyDescent="0.25"/>
    <row r="37" spans="1:38" hidden="1" x14ac:dyDescent="0.25"/>
    <row r="38" spans="1:38" hidden="1" x14ac:dyDescent="0.25"/>
    <row r="39" spans="1:38" hidden="1" x14ac:dyDescent="0.25">
      <c r="B39" s="117"/>
      <c r="C39" s="117"/>
      <c r="D39" s="117"/>
      <c r="E39" s="117"/>
      <c r="F39" s="117"/>
      <c r="G39" s="117"/>
      <c r="H39" s="117"/>
      <c r="I39" s="117"/>
      <c r="J39" s="117" t="s">
        <v>69</v>
      </c>
      <c r="K39" s="117"/>
      <c r="L39" s="117"/>
      <c r="M39" s="117"/>
      <c r="N39" s="117"/>
      <c r="O39" s="117"/>
      <c r="P39" s="117"/>
      <c r="Q39" s="117"/>
      <c r="R39" s="117"/>
      <c r="S39" s="117"/>
      <c r="T39" s="117"/>
    </row>
  </sheetData>
  <sheetProtection formatCells="0" formatColumns="0" formatRows="0" insertColumns="0" insertRows="0" insertHyperlinks="0" deleteColumns="0" deleteRows="0" sort="0" autoFilter="0" pivotTables="0"/>
  <autoFilter ref="A8:AL13">
    <filterColumn colId="3" showButton="0"/>
  </autoFilter>
  <mergeCells count="54">
    <mergeCell ref="B1:G1"/>
    <mergeCell ref="H1:T1"/>
    <mergeCell ref="B2:G2"/>
    <mergeCell ref="H2:T2"/>
    <mergeCell ref="B4:C4"/>
    <mergeCell ref="D4:N4"/>
    <mergeCell ref="O4:T4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J7:J8"/>
    <mergeCell ref="K7:K8"/>
    <mergeCell ref="L7:L8"/>
    <mergeCell ref="M7:M8"/>
    <mergeCell ref="AI4:AJ6"/>
    <mergeCell ref="B24:C24"/>
    <mergeCell ref="D24:H24"/>
    <mergeCell ref="S7:S9"/>
    <mergeCell ref="T7:T9"/>
    <mergeCell ref="B9:G9"/>
    <mergeCell ref="B15:C15"/>
    <mergeCell ref="F16:N16"/>
    <mergeCell ref="F17:N17"/>
    <mergeCell ref="N7:N8"/>
    <mergeCell ref="O7:O8"/>
    <mergeCell ref="P7:P9"/>
    <mergeCell ref="Q7:Q8"/>
    <mergeCell ref="R7:R8"/>
    <mergeCell ref="H7:H8"/>
    <mergeCell ref="I7:I8"/>
    <mergeCell ref="F18:N18"/>
    <mergeCell ref="J20:T20"/>
    <mergeCell ref="J21:T21"/>
    <mergeCell ref="B22:H22"/>
    <mergeCell ref="J22:T22"/>
    <mergeCell ref="B39:C39"/>
    <mergeCell ref="D39:I39"/>
    <mergeCell ref="J39:T39"/>
    <mergeCell ref="B32:H32"/>
    <mergeCell ref="J32:T32"/>
    <mergeCell ref="B34:C34"/>
    <mergeCell ref="D34:H34"/>
  </mergeCells>
  <conditionalFormatting sqref="H10:O13">
    <cfRule type="cellIs" dxfId="42" priority="8" operator="greaterThan">
      <formula>10</formula>
    </cfRule>
  </conditionalFormatting>
  <conditionalFormatting sqref="C40:C1048576 C1:C31">
    <cfRule type="duplicateValues" dxfId="41" priority="6"/>
  </conditionalFormatting>
  <conditionalFormatting sqref="C32:C39">
    <cfRule type="duplicateValues" dxfId="40" priority="4"/>
  </conditionalFormatting>
  <dataValidations count="1">
    <dataValidation allowBlank="1" showInputMessage="1" showErrorMessage="1" errorTitle="Không xóa dữ liệu" error="Không xóa dữ liệu" prompt="Không xóa dữ liệu" sqref="D18 X2:AL8 W10:W13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47"/>
  <sheetViews>
    <sheetView workbookViewId="0">
      <pane ySplit="3" topLeftCell="A31" activePane="bottomLeft" state="frozen"/>
      <selection activeCell="S11" sqref="S11"/>
      <selection pane="bottomLeft" activeCell="A38" sqref="A38:XFD38"/>
    </sheetView>
  </sheetViews>
  <sheetFormatPr defaultColWidth="9" defaultRowHeight="15.75" x14ac:dyDescent="0.25"/>
  <cols>
    <col min="1" max="1" width="0.625" style="1" customWidth="1"/>
    <col min="2" max="2" width="4" style="1" customWidth="1"/>
    <col min="3" max="3" width="13.125" style="1" customWidth="1"/>
    <col min="4" max="4" width="14" style="1" customWidth="1"/>
    <col min="5" max="5" width="6.375" style="1" customWidth="1"/>
    <col min="6" max="6" width="9.125" style="1" customWidth="1"/>
    <col min="7" max="7" width="11.62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5.625" style="1" customWidth="1"/>
    <col min="20" max="20" width="6.5" style="1" hidden="1" customWidth="1"/>
    <col min="21" max="21" width="2.75" style="1" customWidth="1"/>
    <col min="22" max="22" width="2.7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315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9" t="s">
        <v>324</v>
      </c>
      <c r="P4" s="149"/>
      <c r="Q4" s="149"/>
      <c r="R4" s="149"/>
      <c r="S4" s="149"/>
      <c r="T4" s="149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132</v>
      </c>
      <c r="H5" s="136"/>
      <c r="I5" s="136"/>
      <c r="J5" s="136"/>
      <c r="K5" s="136"/>
      <c r="L5" s="136"/>
      <c r="M5" s="136"/>
      <c r="N5" s="136"/>
      <c r="O5" s="136" t="s">
        <v>133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2.2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2.2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Tâm lý quản lý</v>
      </c>
      <c r="Y8" s="26" t="str">
        <f>+O4</f>
        <v>Nhóm: BSA1236 - 2</v>
      </c>
      <c r="Z8" s="27">
        <f>+$AI$8+$AK$8+$AG$8</f>
        <v>12</v>
      </c>
      <c r="AA8" s="8">
        <f>COUNTIF($S$9:$S$79,"Khiển trách")</f>
        <v>0</v>
      </c>
      <c r="AB8" s="8">
        <f>COUNTIF($S$9:$S$79,"Cảnh cáo")</f>
        <v>0</v>
      </c>
      <c r="AC8" s="8">
        <f>COUNTIF($S$9:$S$79,"Đình chỉ thi")</f>
        <v>0</v>
      </c>
      <c r="AD8" s="28">
        <f>+($AA$8+$AB$8+$AC$8)/$Z$8*100%</f>
        <v>0</v>
      </c>
      <c r="AE8" s="8">
        <f>SUM(COUNTIF($S$9:$S$77,"Vắng"),COUNTIF($S$9:$S$77,"Vắng có phép"))</f>
        <v>2</v>
      </c>
      <c r="AF8" s="29">
        <f>+$AE$8/$Z$8</f>
        <v>0.16666666666666666</v>
      </c>
      <c r="AG8" s="30">
        <f>COUNTIF($W$9:$W$77,"Thi lại")</f>
        <v>4</v>
      </c>
      <c r="AH8" s="29">
        <f>+$AG$8/$Z$8</f>
        <v>0.33333333333333331</v>
      </c>
      <c r="AI8" s="30">
        <f>COUNTIF($W$9:$W$78,"Học lại")</f>
        <v>0</v>
      </c>
      <c r="AJ8" s="29">
        <f>+$AI$8/$Z$8</f>
        <v>0</v>
      </c>
      <c r="AK8" s="8">
        <f>COUNTIF($W$10:$W$78,"Đạt")</f>
        <v>8</v>
      </c>
      <c r="AL8" s="28">
        <f>+$AK$8/$Z$8</f>
        <v>0.66666666666666663</v>
      </c>
    </row>
    <row r="9" spans="2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21" customHeight="1" x14ac:dyDescent="0.25">
      <c r="B10" s="39">
        <v>1</v>
      </c>
      <c r="C10" s="40" t="s">
        <v>325</v>
      </c>
      <c r="D10" s="85" t="s">
        <v>144</v>
      </c>
      <c r="E10" s="42" t="s">
        <v>326</v>
      </c>
      <c r="F10" s="43" t="s">
        <v>327</v>
      </c>
      <c r="G10" s="40" t="s">
        <v>328</v>
      </c>
      <c r="H10" s="44">
        <v>9</v>
      </c>
      <c r="I10" s="44">
        <v>7</v>
      </c>
      <c r="J10" s="44" t="s">
        <v>49</v>
      </c>
      <c r="K10" s="44">
        <v>7</v>
      </c>
      <c r="L10" s="102"/>
      <c r="M10" s="45"/>
      <c r="N10" s="45"/>
      <c r="O10" s="46">
        <v>6.5</v>
      </c>
      <c r="P10" s="47">
        <f>ROUND(SUMPRODUCT(H10:O10,$H$9:$O$9)/100,1)</f>
        <v>6.9</v>
      </c>
      <c r="Q10" s="48" t="str">
        <f t="shared" ref="Q10:Q21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C+</v>
      </c>
      <c r="R10" s="49" t="str">
        <f t="shared" ref="R10:R21" si="1">IF($P10&lt;4,"Kém",IF(AND($P10&gt;=4,$P10&lt;=5.4),"Trung bình yếu",IF(AND($P10&gt;=5.5,$P10&lt;=6.9),"Trung bình",IF(AND($P10&gt;=7,$P10&lt;=8.4),"Khá",IF(AND($P10&gt;=8.5,$P10&lt;=10),"Giỏi","")))))</f>
        <v>Trung bình</v>
      </c>
      <c r="S10" s="50" t="str">
        <f>+IF(OR($H10=0,$I10=0,$J10=0,$K10=0),"Không đủ ĐKDT","")</f>
        <v/>
      </c>
      <c r="T10" s="86" t="s">
        <v>329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2:38" ht="21" customHeight="1" x14ac:dyDescent="0.25">
      <c r="B11" s="39">
        <v>2</v>
      </c>
      <c r="C11" s="40" t="s">
        <v>330</v>
      </c>
      <c r="D11" s="85" t="s">
        <v>331</v>
      </c>
      <c r="E11" s="42" t="s">
        <v>326</v>
      </c>
      <c r="F11" s="43" t="s">
        <v>332</v>
      </c>
      <c r="G11" s="40" t="s">
        <v>333</v>
      </c>
      <c r="H11" s="44">
        <v>9</v>
      </c>
      <c r="I11" s="44">
        <v>7</v>
      </c>
      <c r="J11" s="44" t="s">
        <v>49</v>
      </c>
      <c r="K11" s="44">
        <v>8</v>
      </c>
      <c r="L11" s="102"/>
      <c r="M11" s="102"/>
      <c r="N11" s="102"/>
      <c r="O11" s="46">
        <v>5</v>
      </c>
      <c r="P11" s="47">
        <f>ROUND(SUMPRODUCT(H11:O11,$H$9:$O$9)/100,1)</f>
        <v>6.2</v>
      </c>
      <c r="Q11" s="48" t="str">
        <f t="shared" si="0"/>
        <v>C</v>
      </c>
      <c r="R11" s="49" t="str">
        <f t="shared" si="1"/>
        <v>Trung bình</v>
      </c>
      <c r="S11" s="50" t="str">
        <f>+IF(OR($H11=0,$I11=0,$J11=0,$K11=0),"Không đủ ĐKDT","")</f>
        <v/>
      </c>
      <c r="T11" s="86" t="s">
        <v>329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Đạt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2:38" ht="21" customHeight="1" x14ac:dyDescent="0.25">
      <c r="B12" s="39">
        <v>3</v>
      </c>
      <c r="C12" s="40" t="s">
        <v>334</v>
      </c>
      <c r="D12" s="85" t="s">
        <v>335</v>
      </c>
      <c r="E12" s="42" t="s">
        <v>336</v>
      </c>
      <c r="F12" s="43" t="s">
        <v>213</v>
      </c>
      <c r="G12" s="40" t="s">
        <v>328</v>
      </c>
      <c r="H12" s="44">
        <v>9</v>
      </c>
      <c r="I12" s="44">
        <v>6</v>
      </c>
      <c r="J12" s="44" t="s">
        <v>49</v>
      </c>
      <c r="K12" s="44">
        <v>6</v>
      </c>
      <c r="L12" s="45"/>
      <c r="M12" s="45"/>
      <c r="N12" s="45"/>
      <c r="O12" s="46">
        <v>5.5</v>
      </c>
      <c r="P12" s="47">
        <f>ROUND(SUMPRODUCT(H12:O12,$H$9:$O$9)/100,1)</f>
        <v>6</v>
      </c>
      <c r="Q12" s="48" t="str">
        <f t="shared" si="0"/>
        <v>C</v>
      </c>
      <c r="R12" s="49" t="str">
        <f t="shared" si="1"/>
        <v>Trung bình</v>
      </c>
      <c r="S12" s="50" t="str">
        <f>+IF(OR($H12=0,$I12=0,$J12=0,$K12=0),"Không đủ ĐKDT","")</f>
        <v/>
      </c>
      <c r="T12" s="86" t="s">
        <v>329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38" ht="21" customHeight="1" x14ac:dyDescent="0.25">
      <c r="B13" s="39">
        <v>4</v>
      </c>
      <c r="C13" s="40" t="s">
        <v>337</v>
      </c>
      <c r="D13" s="85" t="s">
        <v>338</v>
      </c>
      <c r="E13" s="42" t="s">
        <v>339</v>
      </c>
      <c r="F13" s="43" t="s">
        <v>340</v>
      </c>
      <c r="G13" s="40" t="s">
        <v>328</v>
      </c>
      <c r="H13" s="44">
        <v>9</v>
      </c>
      <c r="I13" s="44">
        <v>6</v>
      </c>
      <c r="J13" s="44" t="s">
        <v>49</v>
      </c>
      <c r="K13" s="44">
        <v>6</v>
      </c>
      <c r="L13" s="45"/>
      <c r="M13" s="45"/>
      <c r="N13" s="45"/>
      <c r="O13" s="46">
        <v>0</v>
      </c>
      <c r="P13" s="47">
        <f>ROUND(SUMPRODUCT(H13:O13,$H$9:$O$9)/100,1)</f>
        <v>2.7</v>
      </c>
      <c r="Q13" s="48" t="str">
        <f t="shared" si="0"/>
        <v>F</v>
      </c>
      <c r="R13" s="49" t="str">
        <f t="shared" si="1"/>
        <v>Kém</v>
      </c>
      <c r="S13" s="50" t="s">
        <v>341</v>
      </c>
      <c r="T13" s="86" t="s">
        <v>329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Thi lại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21" customHeight="1" x14ac:dyDescent="0.25">
      <c r="B14" s="39">
        <v>5</v>
      </c>
      <c r="C14" s="40" t="s">
        <v>342</v>
      </c>
      <c r="D14" s="85" t="s">
        <v>343</v>
      </c>
      <c r="E14" s="42" t="s">
        <v>339</v>
      </c>
      <c r="F14" s="43" t="s">
        <v>344</v>
      </c>
      <c r="G14" s="40" t="s">
        <v>333</v>
      </c>
      <c r="H14" s="44">
        <v>9</v>
      </c>
      <c r="I14" s="44">
        <v>7</v>
      </c>
      <c r="J14" s="44" t="s">
        <v>49</v>
      </c>
      <c r="K14" s="44">
        <v>7</v>
      </c>
      <c r="L14" s="45"/>
      <c r="M14" s="45"/>
      <c r="N14" s="45"/>
      <c r="O14" s="46">
        <v>8</v>
      </c>
      <c r="P14" s="47">
        <f>ROUND(SUMPRODUCT(H14:O14,$H$9:$O$9)/100,1)</f>
        <v>7.8</v>
      </c>
      <c r="Q14" s="48" t="str">
        <f t="shared" si="0"/>
        <v>B</v>
      </c>
      <c r="R14" s="49" t="str">
        <f t="shared" si="1"/>
        <v>Khá</v>
      </c>
      <c r="S14" s="50" t="str">
        <f>+IF(OR($H14=0,$I14=0,$J14=0,$K14=0),"Không đủ ĐKDT","")</f>
        <v/>
      </c>
      <c r="T14" s="86" t="s">
        <v>329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Đạt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21" customHeight="1" x14ac:dyDescent="0.25">
      <c r="B15" s="39">
        <v>6</v>
      </c>
      <c r="C15" s="40" t="s">
        <v>345</v>
      </c>
      <c r="D15" s="85" t="s">
        <v>346</v>
      </c>
      <c r="E15" s="42" t="s">
        <v>347</v>
      </c>
      <c r="F15" s="43" t="s">
        <v>348</v>
      </c>
      <c r="G15" s="40" t="s">
        <v>333</v>
      </c>
      <c r="H15" s="44">
        <v>9</v>
      </c>
      <c r="I15" s="44">
        <v>7</v>
      </c>
      <c r="J15" s="44" t="s">
        <v>49</v>
      </c>
      <c r="K15" s="44">
        <v>7</v>
      </c>
      <c r="L15" s="102"/>
      <c r="M15" s="45"/>
      <c r="N15" s="45"/>
      <c r="O15" s="46">
        <v>6</v>
      </c>
      <c r="P15" s="47">
        <f>ROUND(SUMPRODUCT(H15:O15,$H$9:$O$9)/100,1)</f>
        <v>6.6</v>
      </c>
      <c r="Q15" s="48" t="str">
        <f t="shared" si="0"/>
        <v>C+</v>
      </c>
      <c r="R15" s="49" t="str">
        <f t="shared" si="1"/>
        <v>Trung bình</v>
      </c>
      <c r="S15" s="50" t="str">
        <f>+IF(OR($H15=0,$I15=0,$J15=0,$K15=0),"Không đủ ĐKDT","")</f>
        <v/>
      </c>
      <c r="T15" s="86" t="s">
        <v>329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Đạt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21" customHeight="1" x14ac:dyDescent="0.25">
      <c r="B16" s="39">
        <v>7</v>
      </c>
      <c r="C16" s="40" t="s">
        <v>349</v>
      </c>
      <c r="D16" s="85" t="s">
        <v>350</v>
      </c>
      <c r="E16" s="42" t="s">
        <v>351</v>
      </c>
      <c r="F16" s="43" t="s">
        <v>352</v>
      </c>
      <c r="G16" s="40" t="s">
        <v>333</v>
      </c>
      <c r="H16" s="44">
        <v>9</v>
      </c>
      <c r="I16" s="44">
        <v>6</v>
      </c>
      <c r="J16" s="44" t="s">
        <v>49</v>
      </c>
      <c r="K16" s="44">
        <v>7</v>
      </c>
      <c r="L16" s="45"/>
      <c r="M16" s="45"/>
      <c r="N16" s="45"/>
      <c r="O16" s="46">
        <v>0</v>
      </c>
      <c r="P16" s="47">
        <f>ROUND(SUMPRODUCT(H16:O16,$H$9:$O$9)/100,1)</f>
        <v>2.9</v>
      </c>
      <c r="Q16" s="48" t="str">
        <f t="shared" si="0"/>
        <v>F</v>
      </c>
      <c r="R16" s="49" t="str">
        <f t="shared" si="1"/>
        <v>Kém</v>
      </c>
      <c r="S16" s="50" t="s">
        <v>82</v>
      </c>
      <c r="T16" s="86" t="s">
        <v>329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Thi lại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21" customHeight="1" x14ac:dyDescent="0.25">
      <c r="B17" s="39">
        <v>8</v>
      </c>
      <c r="C17" s="40" t="s">
        <v>353</v>
      </c>
      <c r="D17" s="85" t="s">
        <v>354</v>
      </c>
      <c r="E17" s="42" t="s">
        <v>355</v>
      </c>
      <c r="F17" s="43" t="s">
        <v>356</v>
      </c>
      <c r="G17" s="40" t="s">
        <v>333</v>
      </c>
      <c r="H17" s="44">
        <v>9</v>
      </c>
      <c r="I17" s="44">
        <v>7</v>
      </c>
      <c r="J17" s="44" t="s">
        <v>49</v>
      </c>
      <c r="K17" s="44">
        <v>7</v>
      </c>
      <c r="L17" s="102"/>
      <c r="M17" s="45"/>
      <c r="N17" s="45"/>
      <c r="O17" s="46">
        <v>2</v>
      </c>
      <c r="P17" s="47">
        <f>ROUND(SUMPRODUCT(H17:O17,$H$9:$O$9)/100,1)</f>
        <v>4.2</v>
      </c>
      <c r="Q17" s="48" t="str">
        <f t="shared" si="0"/>
        <v>D</v>
      </c>
      <c r="R17" s="49" t="str">
        <f t="shared" si="1"/>
        <v>Trung bình yếu</v>
      </c>
      <c r="S17" s="50" t="str">
        <f>+IF(OR($H17=0,$I17=0,$J17=0,$K17=0),"Không đủ ĐKDT","")</f>
        <v/>
      </c>
      <c r="T17" s="86" t="s">
        <v>329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Đạt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21" customHeight="1" x14ac:dyDescent="0.25">
      <c r="B18" s="39">
        <v>9</v>
      </c>
      <c r="C18" s="40" t="s">
        <v>357</v>
      </c>
      <c r="D18" s="85" t="s">
        <v>144</v>
      </c>
      <c r="E18" s="42" t="s">
        <v>290</v>
      </c>
      <c r="F18" s="43" t="s">
        <v>358</v>
      </c>
      <c r="G18" s="116" t="s">
        <v>328</v>
      </c>
      <c r="H18" s="44">
        <v>9</v>
      </c>
      <c r="I18" s="44">
        <v>7</v>
      </c>
      <c r="J18" s="44" t="s">
        <v>49</v>
      </c>
      <c r="K18" s="44">
        <v>7</v>
      </c>
      <c r="L18" s="45"/>
      <c r="M18" s="45"/>
      <c r="N18" s="45"/>
      <c r="O18" s="46">
        <v>0</v>
      </c>
      <c r="P18" s="47">
        <f>ROUND(SUMPRODUCT(H18:O18,$H$9:$O$9)/100,1)</f>
        <v>3</v>
      </c>
      <c r="Q18" s="48" t="str">
        <f t="shared" si="0"/>
        <v>F</v>
      </c>
      <c r="R18" s="49" t="str">
        <f t="shared" si="1"/>
        <v>Kém</v>
      </c>
      <c r="S18" s="50" t="s">
        <v>341</v>
      </c>
      <c r="T18" s="86" t="s">
        <v>329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Thi lại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21" customHeight="1" x14ac:dyDescent="0.25">
      <c r="B19" s="39">
        <v>10</v>
      </c>
      <c r="C19" s="40" t="s">
        <v>359</v>
      </c>
      <c r="D19" s="85" t="s">
        <v>360</v>
      </c>
      <c r="E19" s="42" t="s">
        <v>361</v>
      </c>
      <c r="F19" s="43" t="s">
        <v>362</v>
      </c>
      <c r="G19" s="116" t="s">
        <v>328</v>
      </c>
      <c r="H19" s="44">
        <v>9</v>
      </c>
      <c r="I19" s="44">
        <v>6</v>
      </c>
      <c r="J19" s="44" t="s">
        <v>49</v>
      </c>
      <c r="K19" s="44">
        <v>7</v>
      </c>
      <c r="L19" s="102"/>
      <c r="M19" s="45"/>
      <c r="N19" s="45"/>
      <c r="O19" s="46">
        <v>5</v>
      </c>
      <c r="P19" s="47">
        <f>ROUND(SUMPRODUCT(H19:O19,$H$9:$O$9)/100,1)</f>
        <v>5.9</v>
      </c>
      <c r="Q19" s="48" t="str">
        <f t="shared" si="0"/>
        <v>C</v>
      </c>
      <c r="R19" s="49" t="str">
        <f t="shared" si="1"/>
        <v>Trung bình</v>
      </c>
      <c r="S19" s="50" t="str">
        <f>+IF(OR($H19=0,$I19=0,$J19=0,$K19=0),"Không đủ ĐKDT","")</f>
        <v/>
      </c>
      <c r="T19" s="86" t="s">
        <v>329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Đạt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21" customHeight="1" x14ac:dyDescent="0.25">
      <c r="B20" s="39">
        <v>11</v>
      </c>
      <c r="C20" s="40" t="s">
        <v>363</v>
      </c>
      <c r="D20" s="85" t="s">
        <v>364</v>
      </c>
      <c r="E20" s="42" t="s">
        <v>365</v>
      </c>
      <c r="F20" s="43" t="s">
        <v>366</v>
      </c>
      <c r="G20" s="40" t="s">
        <v>328</v>
      </c>
      <c r="H20" s="44">
        <v>9</v>
      </c>
      <c r="I20" s="44">
        <v>6</v>
      </c>
      <c r="J20" s="44" t="s">
        <v>49</v>
      </c>
      <c r="K20" s="44">
        <v>7</v>
      </c>
      <c r="L20" s="102"/>
      <c r="M20" s="45"/>
      <c r="N20" s="45"/>
      <c r="O20" s="46">
        <v>6</v>
      </c>
      <c r="P20" s="47">
        <f>ROUND(SUMPRODUCT(H20:O20,$H$9:$O$9)/100,1)</f>
        <v>6.5</v>
      </c>
      <c r="Q20" s="48" t="str">
        <f t="shared" si="0"/>
        <v>C+</v>
      </c>
      <c r="R20" s="49" t="str">
        <f t="shared" si="1"/>
        <v>Trung bình</v>
      </c>
      <c r="S20" s="50" t="str">
        <f>+IF(OR($H20=0,$I20=0,$J20=0,$K20=0),"Không đủ ĐKDT","")</f>
        <v/>
      </c>
      <c r="T20" s="86" t="s">
        <v>329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Đạt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x14ac:dyDescent="0.25">
      <c r="B21" s="39">
        <v>12</v>
      </c>
      <c r="C21" s="40" t="s">
        <v>367</v>
      </c>
      <c r="D21" s="85" t="s">
        <v>368</v>
      </c>
      <c r="E21" s="42" t="s">
        <v>369</v>
      </c>
      <c r="F21" s="43" t="s">
        <v>370</v>
      </c>
      <c r="G21" s="40" t="s">
        <v>333</v>
      </c>
      <c r="H21" s="44">
        <v>8</v>
      </c>
      <c r="I21" s="44">
        <v>7</v>
      </c>
      <c r="J21" s="44" t="s">
        <v>49</v>
      </c>
      <c r="K21" s="44">
        <v>6</v>
      </c>
      <c r="L21" s="45"/>
      <c r="M21" s="45"/>
      <c r="N21" s="45"/>
      <c r="O21" s="46">
        <v>0</v>
      </c>
      <c r="P21" s="47">
        <f>ROUND(SUMPRODUCT(H21:O21,$H$9:$O$9)/100,1)</f>
        <v>2.7</v>
      </c>
      <c r="Q21" s="48" t="str">
        <f t="shared" si="0"/>
        <v>F</v>
      </c>
      <c r="R21" s="49" t="str">
        <f t="shared" si="1"/>
        <v>Kém</v>
      </c>
      <c r="S21" s="50" t="s">
        <v>82</v>
      </c>
      <c r="T21" s="86" t="s">
        <v>329</v>
      </c>
      <c r="U21" s="5"/>
      <c r="V21" s="87"/>
      <c r="W21" s="97" t="str">
        <f>IF(S21="Không đủ ĐKDT","Học lại",IF(S21="Đình chỉ thi","Học lại",IF(AND(MID(G21,2,2)&lt;"12",S21="Vắng"),"Thi lại",IF(S21="Vắng có phép", "Thi lại",IF(AND((MID(G21,2,2)&lt;"12"),P21&lt;4.5),"Thi lại",IF(AND((MID(G21,2,2)&lt;"16"),P21&lt;4),"Học lại",IF(AND((MID(G21,2,2)&gt;"15"),P21&lt;4),"Thi lại","Đạt")))))))</f>
        <v>Thi lại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6.5" x14ac:dyDescent="0.25">
      <c r="A22" s="53"/>
      <c r="B22" s="54"/>
      <c r="C22" s="55"/>
      <c r="D22" s="55"/>
      <c r="E22" s="57"/>
      <c r="F22" s="57"/>
      <c r="G22" s="57"/>
      <c r="H22" s="58"/>
      <c r="I22" s="59"/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5"/>
    </row>
    <row r="23" spans="1:38" ht="16.5" x14ac:dyDescent="0.25">
      <c r="A23" s="53"/>
      <c r="B23" s="131" t="s">
        <v>50</v>
      </c>
      <c r="C23" s="131"/>
      <c r="D23" s="55"/>
      <c r="E23" s="57"/>
      <c r="F23" s="57"/>
      <c r="G23" s="57"/>
      <c r="H23" s="58"/>
      <c r="I23" s="59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5"/>
    </row>
    <row r="24" spans="1:38" x14ac:dyDescent="0.25">
      <c r="A24" s="53"/>
      <c r="B24" s="61" t="s">
        <v>51</v>
      </c>
      <c r="C24" s="61"/>
      <c r="D24" s="88">
        <f>+$Z$8</f>
        <v>12</v>
      </c>
      <c r="E24" s="63" t="s">
        <v>52</v>
      </c>
      <c r="F24" s="122" t="s">
        <v>53</v>
      </c>
      <c r="G24" s="122"/>
      <c r="H24" s="122"/>
      <c r="I24" s="122"/>
      <c r="J24" s="122"/>
      <c r="K24" s="122"/>
      <c r="L24" s="122"/>
      <c r="M24" s="122"/>
      <c r="N24" s="122"/>
      <c r="O24" s="64">
        <f>$Z$8 -COUNTIF($S$9:$S$209,"Vắng") -COUNTIF($S$9:$S$209,"Vắng có phép") - COUNTIF($S$9:$S$209,"Đình chỉ thi") - COUNTIF($S$9:$S$209,"Không đủ ĐKDT")</f>
        <v>10</v>
      </c>
      <c r="P24" s="64"/>
      <c r="Q24" s="64"/>
      <c r="R24" s="65"/>
      <c r="S24" s="66" t="s">
        <v>52</v>
      </c>
      <c r="T24" s="65"/>
      <c r="U24" s="5"/>
    </row>
    <row r="25" spans="1:38" x14ac:dyDescent="0.25">
      <c r="A25" s="53"/>
      <c r="B25" s="61" t="s">
        <v>54</v>
      </c>
      <c r="C25" s="61"/>
      <c r="D25" s="88">
        <f>+$AK$8</f>
        <v>8</v>
      </c>
      <c r="E25" s="63" t="s">
        <v>52</v>
      </c>
      <c r="F25" s="122" t="s">
        <v>55</v>
      </c>
      <c r="G25" s="122"/>
      <c r="H25" s="122"/>
      <c r="I25" s="122"/>
      <c r="J25" s="122"/>
      <c r="K25" s="122"/>
      <c r="L25" s="122"/>
      <c r="M25" s="122"/>
      <c r="N25" s="122"/>
      <c r="O25" s="67">
        <f>COUNTIF($S$9:$S$85,"Vắng")</f>
        <v>2</v>
      </c>
      <c r="P25" s="67"/>
      <c r="Q25" s="67"/>
      <c r="R25" s="68"/>
      <c r="S25" s="66" t="s">
        <v>52</v>
      </c>
      <c r="T25" s="68"/>
      <c r="U25" s="5"/>
    </row>
    <row r="26" spans="1:38" x14ac:dyDescent="0.25">
      <c r="A26" s="53"/>
      <c r="B26" s="61" t="s">
        <v>56</v>
      </c>
      <c r="C26" s="61"/>
      <c r="D26" s="89">
        <f>COUNTIF(W10:W21,"Học lại")</f>
        <v>0</v>
      </c>
      <c r="E26" s="63" t="s">
        <v>52</v>
      </c>
      <c r="F26" s="122" t="s">
        <v>57</v>
      </c>
      <c r="G26" s="122"/>
      <c r="H26" s="122"/>
      <c r="I26" s="122"/>
      <c r="J26" s="122"/>
      <c r="K26" s="122"/>
      <c r="L26" s="122"/>
      <c r="M26" s="122"/>
      <c r="N26" s="122"/>
      <c r="O26" s="64">
        <f>COUNTIF($S$9:$S$85,"Vắng có phép")</f>
        <v>0</v>
      </c>
      <c r="P26" s="64"/>
      <c r="Q26" s="64"/>
      <c r="R26" s="65"/>
      <c r="S26" s="66" t="s">
        <v>52</v>
      </c>
      <c r="T26" s="65"/>
      <c r="U26" s="5"/>
    </row>
    <row r="27" spans="1:38" ht="16.5" x14ac:dyDescent="0.25">
      <c r="A27" s="53"/>
      <c r="B27" s="54"/>
      <c r="C27" s="55"/>
      <c r="D27" s="55"/>
      <c r="E27" s="57"/>
      <c r="F27" s="57"/>
      <c r="G27" s="57"/>
      <c r="H27" s="58"/>
      <c r="I27" s="59"/>
      <c r="J27" s="59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5"/>
    </row>
    <row r="28" spans="1:38" x14ac:dyDescent="0.25">
      <c r="B28" s="70" t="s">
        <v>58</v>
      </c>
      <c r="C28" s="70"/>
      <c r="D28" s="73">
        <f>COUNTIF(W10:W21,"Thi lại")</f>
        <v>4</v>
      </c>
      <c r="E28" s="72" t="s">
        <v>52</v>
      </c>
      <c r="F28" s="5"/>
      <c r="G28" s="5"/>
      <c r="H28" s="5"/>
      <c r="I28" s="5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5"/>
    </row>
    <row r="29" spans="1:38" x14ac:dyDescent="0.25">
      <c r="B29" s="70"/>
      <c r="C29" s="70"/>
      <c r="D29" s="73"/>
      <c r="E29" s="72"/>
      <c r="F29" s="5"/>
      <c r="G29" s="5"/>
      <c r="H29" s="5"/>
      <c r="I29" s="5"/>
      <c r="J29" s="123" t="s">
        <v>260</v>
      </c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5"/>
    </row>
    <row r="30" spans="1:38" x14ac:dyDescent="0.25">
      <c r="A30" s="74"/>
      <c r="B30" s="119" t="s">
        <v>60</v>
      </c>
      <c r="C30" s="119"/>
      <c r="D30" s="119"/>
      <c r="E30" s="119"/>
      <c r="F30" s="119"/>
      <c r="G30" s="119"/>
      <c r="H30" s="119"/>
      <c r="I30" s="75"/>
      <c r="J30" s="124" t="s">
        <v>61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5"/>
    </row>
    <row r="31" spans="1:38" x14ac:dyDescent="0.25">
      <c r="A31" s="53"/>
      <c r="B31" s="54"/>
      <c r="C31" s="76"/>
      <c r="D31" s="76"/>
      <c r="E31" s="77"/>
      <c r="F31" s="77"/>
      <c r="G31" s="77"/>
      <c r="H31" s="78"/>
      <c r="I31" s="79"/>
      <c r="J31" s="79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38" s="53" customFormat="1" x14ac:dyDescent="0.25">
      <c r="B32" s="119" t="s">
        <v>62</v>
      </c>
      <c r="C32" s="119"/>
      <c r="D32" s="121" t="s">
        <v>179</v>
      </c>
      <c r="E32" s="121"/>
      <c r="F32" s="121"/>
      <c r="G32" s="121"/>
      <c r="H32" s="121"/>
      <c r="I32" s="79"/>
      <c r="J32" s="79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53" customFormat="1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53" customFormat="1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53" customFormat="1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53" customFormat="1" hidden="1" x14ac:dyDescent="0.25">
      <c r="A39" s="1"/>
      <c r="B39" s="119" t="s">
        <v>85</v>
      </c>
      <c r="C39" s="119"/>
      <c r="D39" s="119"/>
      <c r="E39" s="119"/>
      <c r="F39" s="119"/>
      <c r="G39" s="119"/>
      <c r="H39" s="119"/>
      <c r="I39" s="75"/>
      <c r="J39" s="120" t="s">
        <v>67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53" customFormat="1" hidden="1" x14ac:dyDescent="0.25">
      <c r="A40" s="1"/>
      <c r="B40" s="54"/>
      <c r="C40" s="76"/>
      <c r="D40" s="76"/>
      <c r="E40" s="77"/>
      <c r="F40" s="77"/>
      <c r="G40" s="77"/>
      <c r="H40" s="78"/>
      <c r="I40" s="79"/>
      <c r="J40" s="79"/>
      <c r="K40" s="5"/>
      <c r="L40" s="5"/>
      <c r="M40" s="5"/>
      <c r="N40" s="5"/>
      <c r="O40" s="5"/>
      <c r="P40" s="5"/>
      <c r="Q40" s="5"/>
      <c r="R40" s="5"/>
      <c r="S40" s="5"/>
      <c r="T40" s="5"/>
      <c r="U40" s="1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53" customFormat="1" hidden="1" x14ac:dyDescent="0.25">
      <c r="A41" s="1"/>
      <c r="B41" s="119" t="s">
        <v>62</v>
      </c>
      <c r="C41" s="119"/>
      <c r="D41" s="121" t="s">
        <v>180</v>
      </c>
      <c r="E41" s="121"/>
      <c r="F41" s="121"/>
      <c r="G41" s="121"/>
      <c r="H41" s="121"/>
      <c r="I41" s="79"/>
      <c r="J41" s="79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1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53" customFormat="1" hidden="1" x14ac:dyDescent="0.2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1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idden="1" x14ac:dyDescent="0.25"/>
    <row r="44" spans="1:38" hidden="1" x14ac:dyDescent="0.25"/>
    <row r="45" spans="1:38" hidden="1" x14ac:dyDescent="0.25"/>
    <row r="46" spans="1:38" hidden="1" x14ac:dyDescent="0.25">
      <c r="B46" s="117"/>
      <c r="C46" s="117"/>
      <c r="D46" s="117"/>
      <c r="E46" s="117"/>
      <c r="F46" s="117"/>
      <c r="G46" s="117"/>
      <c r="H46" s="117"/>
      <c r="I46" s="117"/>
      <c r="J46" s="117" t="s">
        <v>69</v>
      </c>
      <c r="K46" s="117"/>
      <c r="L46" s="117"/>
      <c r="M46" s="117"/>
      <c r="N46" s="117"/>
      <c r="O46" s="117"/>
      <c r="P46" s="117"/>
      <c r="Q46" s="117"/>
      <c r="R46" s="117"/>
      <c r="S46" s="117"/>
      <c r="T46" s="117"/>
    </row>
    <row r="47" spans="1:38" hidden="1" x14ac:dyDescent="0.25"/>
  </sheetData>
  <sheetProtection formatCells="0" formatColumns="0" formatRows="0" insertColumns="0" insertRows="0" insertHyperlinks="0" deleteColumns="0" deleteRows="0" sort="0" autoFilter="0" pivotTables="0"/>
  <autoFilter ref="A8:AL21">
    <filterColumn colId="3" showButton="0"/>
  </autoFilter>
  <mergeCells count="54">
    <mergeCell ref="B46:C46"/>
    <mergeCell ref="D46:I46"/>
    <mergeCell ref="J46:T46"/>
    <mergeCell ref="B39:H39"/>
    <mergeCell ref="J39:T39"/>
    <mergeCell ref="B41:C41"/>
    <mergeCell ref="D41:H41"/>
    <mergeCell ref="F26:N26"/>
    <mergeCell ref="J28:T28"/>
    <mergeCell ref="J29:T29"/>
    <mergeCell ref="B30:H30"/>
    <mergeCell ref="J30:T30"/>
    <mergeCell ref="B32:C32"/>
    <mergeCell ref="D32:H32"/>
    <mergeCell ref="S7:S9"/>
    <mergeCell ref="T7:T9"/>
    <mergeCell ref="B9:G9"/>
    <mergeCell ref="B23:C23"/>
    <mergeCell ref="F24:N24"/>
    <mergeCell ref="F25:N25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21">
    <cfRule type="cellIs" dxfId="39" priority="8" operator="greaterThan">
      <formula>10</formula>
    </cfRule>
  </conditionalFormatting>
  <conditionalFormatting sqref="C1:C38 C47:C1048576">
    <cfRule type="duplicateValues" dxfId="38" priority="6"/>
  </conditionalFormatting>
  <conditionalFormatting sqref="C39:C46">
    <cfRule type="duplicateValues" dxfId="37" priority="3"/>
  </conditionalFormatting>
  <dataValidations count="1">
    <dataValidation allowBlank="1" showInputMessage="1" showErrorMessage="1" errorTitle="Không xóa dữ liệu" error="Không xóa dữ liệu" prompt="Không xóa dữ liệu" sqref="D26 X2:AL8 W10:W21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50"/>
  <sheetViews>
    <sheetView workbookViewId="0">
      <pane ySplit="3" topLeftCell="A34" activePane="bottomLeft" state="frozen"/>
      <selection activeCell="S11" sqref="S11"/>
      <selection pane="bottomLeft" activeCell="A41" sqref="A41:XFD41"/>
    </sheetView>
  </sheetViews>
  <sheetFormatPr defaultColWidth="9" defaultRowHeight="15.75" x14ac:dyDescent="0.25"/>
  <cols>
    <col min="1" max="1" width="0.625" style="1" customWidth="1"/>
    <col min="2" max="2" width="3.625" style="1" customWidth="1"/>
    <col min="3" max="3" width="13.75" style="1" customWidth="1"/>
    <col min="4" max="4" width="13.375" style="1" customWidth="1"/>
    <col min="5" max="5" width="6.375" style="1" customWidth="1"/>
    <col min="6" max="6" width="8.75" style="1" customWidth="1"/>
    <col min="7" max="7" width="11.2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7.375" style="1" customWidth="1"/>
    <col min="20" max="20" width="0.375" style="1" hidden="1" customWidth="1"/>
    <col min="21" max="21" width="6.5" style="1" customWidth="1"/>
    <col min="22" max="22" width="6.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315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7" t="s">
        <v>398</v>
      </c>
      <c r="P4" s="157"/>
      <c r="Q4" s="157"/>
      <c r="R4" s="157"/>
      <c r="S4" s="157"/>
      <c r="T4" s="157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132</v>
      </c>
      <c r="H5" s="136"/>
      <c r="I5" s="136"/>
      <c r="J5" s="136"/>
      <c r="K5" s="136"/>
      <c r="L5" s="136"/>
      <c r="M5" s="136"/>
      <c r="N5" s="136"/>
      <c r="O5" s="136" t="s">
        <v>133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1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1.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Tâm lý quản lý</v>
      </c>
      <c r="Y8" s="26" t="str">
        <f>+O4</f>
        <v>Nhóm: BSA1236 - 3</v>
      </c>
      <c r="Z8" s="27">
        <f>+$AI$8+$AK$8+$AG$8</f>
        <v>15</v>
      </c>
      <c r="AA8" s="8">
        <f>COUNTIF($S$9:$S$83,"Khiển trách")</f>
        <v>0</v>
      </c>
      <c r="AB8" s="8">
        <f>COUNTIF($S$9:$S$83,"Cảnh cáo")</f>
        <v>0</v>
      </c>
      <c r="AC8" s="8">
        <f>COUNTIF($S$9:$S$83,"Đình chỉ thi")</f>
        <v>0</v>
      </c>
      <c r="AD8" s="28">
        <f>+($AA$8+$AB$8+$AC$8)/$Z$8*100%</f>
        <v>0</v>
      </c>
      <c r="AE8" s="8">
        <f>SUM(COUNTIF($S$9:$S$81,"Vắng"),COUNTIF($S$9:$S$81,"Vắng có phép"))</f>
        <v>1</v>
      </c>
      <c r="AF8" s="29">
        <f>+$AE$8/$Z$8</f>
        <v>6.6666666666666666E-2</v>
      </c>
      <c r="AG8" s="30">
        <f>COUNTIF($W$9:$W$81,"Thi lại")</f>
        <v>5</v>
      </c>
      <c r="AH8" s="29">
        <f>+$AG$8/$Z$8</f>
        <v>0.33333333333333331</v>
      </c>
      <c r="AI8" s="30">
        <f>COUNTIF($W$9:$W$82,"Học lại")</f>
        <v>0</v>
      </c>
      <c r="AJ8" s="29">
        <f>+$AI$8/$Z$8</f>
        <v>0</v>
      </c>
      <c r="AK8" s="8">
        <f>COUNTIF($W$10:$W$82,"Đạt")</f>
        <v>10</v>
      </c>
      <c r="AL8" s="28">
        <f>+$AK$8/$Z$8</f>
        <v>0.66666666666666663</v>
      </c>
    </row>
    <row r="9" spans="2:38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18" customHeight="1" x14ac:dyDescent="0.25">
      <c r="B10" s="39">
        <v>1</v>
      </c>
      <c r="C10" s="40" t="s">
        <v>399</v>
      </c>
      <c r="D10" s="85" t="s">
        <v>400</v>
      </c>
      <c r="E10" s="42" t="s">
        <v>184</v>
      </c>
      <c r="F10" s="43" t="s">
        <v>198</v>
      </c>
      <c r="G10" s="40" t="s">
        <v>401</v>
      </c>
      <c r="H10" s="44">
        <v>9</v>
      </c>
      <c r="I10" s="44">
        <v>6</v>
      </c>
      <c r="J10" s="44" t="s">
        <v>49</v>
      </c>
      <c r="K10" s="44">
        <v>7</v>
      </c>
      <c r="L10" s="45"/>
      <c r="M10" s="45"/>
      <c r="N10" s="45"/>
      <c r="O10" s="46">
        <v>7</v>
      </c>
      <c r="P10" s="47">
        <f>ROUND(SUMPRODUCT(H10:O10,$H$9:$O$9)/100,1)</f>
        <v>7.1</v>
      </c>
      <c r="Q10" s="48" t="str">
        <f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B</v>
      </c>
      <c r="R10" s="49" t="str">
        <f>IF($P10&lt;4,"Kém",IF(AND($P10&gt;=4,$P10&lt;=5.4),"Trung bình yếu",IF(AND($P10&gt;=5.5,$P10&lt;=6.9),"Trung bình",IF(AND($P10&gt;=7,$P10&lt;=8.4),"Khá",IF(AND($P10&gt;=8.5,$P10&lt;=10),"Giỏi","")))))</f>
        <v>Khá</v>
      </c>
      <c r="S10" s="50" t="str">
        <f>+IF(OR($H10=0,$I10=0,$J10=0,$K10=0),"Không đủ ĐKDT","")</f>
        <v/>
      </c>
      <c r="T10" s="86" t="s">
        <v>329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98"/>
      <c r="Y10" s="98"/>
      <c r="Z10" s="96"/>
      <c r="AA10" s="13"/>
      <c r="AB10" s="13"/>
      <c r="AC10" s="13"/>
      <c r="AD10" s="99"/>
      <c r="AE10" s="13"/>
      <c r="AF10" s="100"/>
      <c r="AG10" s="101"/>
      <c r="AH10" s="100"/>
      <c r="AI10" s="101"/>
      <c r="AJ10" s="100"/>
      <c r="AK10" s="13"/>
      <c r="AL10" s="99"/>
    </row>
    <row r="11" spans="2:38" ht="18" customHeight="1" x14ac:dyDescent="0.25">
      <c r="B11" s="39">
        <v>2</v>
      </c>
      <c r="C11" s="40" t="s">
        <v>402</v>
      </c>
      <c r="D11" s="85" t="s">
        <v>403</v>
      </c>
      <c r="E11" s="42" t="s">
        <v>216</v>
      </c>
      <c r="F11" s="43" t="s">
        <v>404</v>
      </c>
      <c r="G11" s="40" t="s">
        <v>401</v>
      </c>
      <c r="H11" s="44">
        <v>7</v>
      </c>
      <c r="I11" s="44">
        <v>6</v>
      </c>
      <c r="J11" s="44" t="s">
        <v>49</v>
      </c>
      <c r="K11" s="44">
        <v>6</v>
      </c>
      <c r="L11" s="45"/>
      <c r="M11" s="45"/>
      <c r="N11" s="45"/>
      <c r="O11" s="46">
        <v>0</v>
      </c>
      <c r="P11" s="47">
        <f>ROUND(SUMPRODUCT(H11:O11,$H$9:$O$9)/100,1)</f>
        <v>2.5</v>
      </c>
      <c r="Q11" s="48" t="str">
        <f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F</v>
      </c>
      <c r="R11" s="49" t="str">
        <f>IF($P11&lt;4,"Kém",IF(AND($P11&gt;=4,$P11&lt;=5.4),"Trung bình yếu",IF(AND($P11&gt;=5.5,$P11&lt;=6.9),"Trung bình",IF(AND($P11&gt;=7,$P11&lt;=8.4),"Khá",IF(AND($P11&gt;=8.5,$P11&lt;=10),"Giỏi","")))))</f>
        <v>Kém</v>
      </c>
      <c r="S11" s="50" t="s">
        <v>82</v>
      </c>
      <c r="T11" s="86" t="s">
        <v>329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Thi lại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2:38" ht="18" customHeight="1" x14ac:dyDescent="0.25">
      <c r="B12" s="39">
        <v>3</v>
      </c>
      <c r="C12" s="40" t="s">
        <v>405</v>
      </c>
      <c r="D12" s="85" t="s">
        <v>406</v>
      </c>
      <c r="E12" s="42" t="s">
        <v>407</v>
      </c>
      <c r="F12" s="43" t="s">
        <v>408</v>
      </c>
      <c r="G12" s="40" t="s">
        <v>401</v>
      </c>
      <c r="H12" s="44">
        <v>8</v>
      </c>
      <c r="I12" s="44">
        <v>6</v>
      </c>
      <c r="J12" s="44" t="s">
        <v>49</v>
      </c>
      <c r="K12" s="44">
        <v>6</v>
      </c>
      <c r="L12" s="102"/>
      <c r="M12" s="45"/>
      <c r="N12" s="45"/>
      <c r="O12" s="46">
        <v>2</v>
      </c>
      <c r="P12" s="47">
        <f>ROUND(SUMPRODUCT(H12:O12,$H$9:$O$9)/100,1)</f>
        <v>3.8</v>
      </c>
      <c r="Q12" s="48" t="str">
        <f>IF(AND($P12&gt;=9,$P12&lt;=10),"A+","")&amp;IF(AND($P12&gt;=8.5,$P12&lt;=8.9),"A","")&amp;IF(AND($P12&gt;=8,$P12&lt;=8.4),"B+","")&amp;IF(AND($P12&gt;=7,$P12&lt;=7.9),"B","")&amp;IF(AND($P12&gt;=6.5,$P12&lt;=6.9),"C+","")&amp;IF(AND($P12&gt;=5.5,$P12&lt;=6.4),"C","")&amp;IF(AND($P12&gt;=5,$P12&lt;=5.4),"D+","")&amp;IF(AND($P12&gt;=4,$P12&lt;=4.9),"D","")&amp;IF(AND($P12&lt;4),"F","")</f>
        <v>F</v>
      </c>
      <c r="R12" s="49" t="str">
        <f>IF($P12&lt;4,"Kém",IF(AND($P12&gt;=4,$P12&lt;=5.4),"Trung bình yếu",IF(AND($P12&gt;=5.5,$P12&lt;=6.9),"Trung bình",IF(AND($P12&gt;=7,$P12&lt;=8.4),"Khá",IF(AND($P12&gt;=8.5,$P12&lt;=10),"Giỏi","")))))</f>
        <v>Kém</v>
      </c>
      <c r="S12" s="50" t="str">
        <f>+IF(OR($H12=0,$I12=0,$J12=0,$K12=0),"Không đủ ĐKDT","")</f>
        <v/>
      </c>
      <c r="T12" s="86" t="s">
        <v>329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Thi lại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38" ht="18" customHeight="1" x14ac:dyDescent="0.25">
      <c r="B13" s="39">
        <v>4</v>
      </c>
      <c r="C13" s="40" t="s">
        <v>409</v>
      </c>
      <c r="D13" s="85" t="s">
        <v>410</v>
      </c>
      <c r="E13" s="42" t="s">
        <v>287</v>
      </c>
      <c r="F13" s="43" t="s">
        <v>411</v>
      </c>
      <c r="G13" s="40" t="s">
        <v>401</v>
      </c>
      <c r="H13" s="44">
        <v>8</v>
      </c>
      <c r="I13" s="44">
        <v>6</v>
      </c>
      <c r="J13" s="44" t="s">
        <v>49</v>
      </c>
      <c r="K13" s="44">
        <v>7</v>
      </c>
      <c r="L13" s="45"/>
      <c r="M13" s="45"/>
      <c r="N13" s="45"/>
      <c r="O13" s="46">
        <v>7</v>
      </c>
      <c r="P13" s="47">
        <f>ROUND(SUMPRODUCT(H13:O13,$H$9:$O$9)/100,1)</f>
        <v>7</v>
      </c>
      <c r="Q13" s="48" t="str">
        <f>IF(AND($P13&gt;=9,$P13&lt;=10),"A+","")&amp;IF(AND($P13&gt;=8.5,$P13&lt;=8.9),"A","")&amp;IF(AND($P13&gt;=8,$P13&lt;=8.4),"B+","")&amp;IF(AND($P13&gt;=7,$P13&lt;=7.9),"B","")&amp;IF(AND($P13&gt;=6.5,$P13&lt;=6.9),"C+","")&amp;IF(AND($P13&gt;=5.5,$P13&lt;=6.4),"C","")&amp;IF(AND($P13&gt;=5,$P13&lt;=5.4),"D+","")&amp;IF(AND($P13&gt;=4,$P13&lt;=4.9),"D","")&amp;IF(AND($P13&lt;4),"F","")</f>
        <v>B</v>
      </c>
      <c r="R13" s="49" t="str">
        <f>IF($P13&lt;4,"Kém",IF(AND($P13&gt;=4,$P13&lt;=5.4),"Trung bình yếu",IF(AND($P13&gt;=5.5,$P13&lt;=6.9),"Trung bình",IF(AND($P13&gt;=7,$P13&lt;=8.4),"Khá",IF(AND($P13&gt;=8.5,$P13&lt;=10),"Giỏi","")))))</f>
        <v>Khá</v>
      </c>
      <c r="S13" s="50" t="str">
        <f>+IF(OR($H13=0,$I13=0,$J13=0,$K13=0),"Không đủ ĐKDT","")</f>
        <v/>
      </c>
      <c r="T13" s="86" t="s">
        <v>329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18" customHeight="1" x14ac:dyDescent="0.25">
      <c r="B14" s="39">
        <v>5</v>
      </c>
      <c r="C14" s="40" t="s">
        <v>412</v>
      </c>
      <c r="D14" s="85" t="s">
        <v>413</v>
      </c>
      <c r="E14" s="42" t="s">
        <v>414</v>
      </c>
      <c r="F14" s="43" t="s">
        <v>385</v>
      </c>
      <c r="G14" s="40" t="s">
        <v>401</v>
      </c>
      <c r="H14" s="44">
        <v>9</v>
      </c>
      <c r="I14" s="44">
        <v>7</v>
      </c>
      <c r="J14" s="44" t="s">
        <v>49</v>
      </c>
      <c r="K14" s="44">
        <v>8</v>
      </c>
      <c r="L14" s="102"/>
      <c r="M14" s="45"/>
      <c r="N14" s="45"/>
      <c r="O14" s="46">
        <v>8</v>
      </c>
      <c r="P14" s="47">
        <f>ROUND(SUMPRODUCT(H14:O14,$H$9:$O$9)/100,1)</f>
        <v>8</v>
      </c>
      <c r="Q14" s="48" t="str">
        <f>IF(AND($P14&gt;=9,$P14&lt;=10),"A+","")&amp;IF(AND($P14&gt;=8.5,$P14&lt;=8.9),"A","")&amp;IF(AND($P14&gt;=8,$P14&lt;=8.4),"B+","")&amp;IF(AND($P14&gt;=7,$P14&lt;=7.9),"B","")&amp;IF(AND($P14&gt;=6.5,$P14&lt;=6.9),"C+","")&amp;IF(AND($P14&gt;=5.5,$P14&lt;=6.4),"C","")&amp;IF(AND($P14&gt;=5,$P14&lt;=5.4),"D+","")&amp;IF(AND($P14&gt;=4,$P14&lt;=4.9),"D","")&amp;IF(AND($P14&lt;4),"F","")</f>
        <v>B+</v>
      </c>
      <c r="R14" s="49" t="str">
        <f>IF($P14&lt;4,"Kém",IF(AND($P14&gt;=4,$P14&lt;=5.4),"Trung bình yếu",IF(AND($P14&gt;=5.5,$P14&lt;=6.9),"Trung bình",IF(AND($P14&gt;=7,$P14&lt;=8.4),"Khá",IF(AND($P14&gt;=8.5,$P14&lt;=10),"Giỏi","")))))</f>
        <v>Khá</v>
      </c>
      <c r="S14" s="50" t="str">
        <f>+IF(OR($H14=0,$I14=0,$J14=0,$K14=0),"Không đủ ĐKDT","")</f>
        <v/>
      </c>
      <c r="T14" s="86" t="s">
        <v>329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Đạt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18" customHeight="1" x14ac:dyDescent="0.25">
      <c r="B15" s="39">
        <v>6</v>
      </c>
      <c r="C15" s="40" t="s">
        <v>415</v>
      </c>
      <c r="D15" s="85" t="s">
        <v>416</v>
      </c>
      <c r="E15" s="42" t="s">
        <v>417</v>
      </c>
      <c r="F15" s="43" t="s">
        <v>418</v>
      </c>
      <c r="G15" s="40" t="s">
        <v>401</v>
      </c>
      <c r="H15" s="44">
        <v>8</v>
      </c>
      <c r="I15" s="44">
        <v>7</v>
      </c>
      <c r="J15" s="44" t="s">
        <v>49</v>
      </c>
      <c r="K15" s="44">
        <v>7</v>
      </c>
      <c r="L15" s="45"/>
      <c r="M15" s="45"/>
      <c r="N15" s="45"/>
      <c r="O15" s="46">
        <v>6.5</v>
      </c>
      <c r="P15" s="47">
        <f>ROUND(SUMPRODUCT(H15:O15,$H$9:$O$9)/100,1)</f>
        <v>6.8</v>
      </c>
      <c r="Q15" s="48" t="str">
        <f>IF(AND($P15&gt;=9,$P15&lt;=10),"A+","")&amp;IF(AND($P15&gt;=8.5,$P15&lt;=8.9),"A","")&amp;IF(AND($P15&gt;=8,$P15&lt;=8.4),"B+","")&amp;IF(AND($P15&gt;=7,$P15&lt;=7.9),"B","")&amp;IF(AND($P15&gt;=6.5,$P15&lt;=6.9),"C+","")&amp;IF(AND($P15&gt;=5.5,$P15&lt;=6.4),"C","")&amp;IF(AND($P15&gt;=5,$P15&lt;=5.4),"D+","")&amp;IF(AND($P15&gt;=4,$P15&lt;=4.9),"D","")&amp;IF(AND($P15&lt;4),"F","")</f>
        <v>C+</v>
      </c>
      <c r="R15" s="49" t="str">
        <f>IF($P15&lt;4,"Kém",IF(AND($P15&gt;=4,$P15&lt;=5.4),"Trung bình yếu",IF(AND($P15&gt;=5.5,$P15&lt;=6.9),"Trung bình",IF(AND($P15&gt;=7,$P15&lt;=8.4),"Khá",IF(AND($P15&gt;=8.5,$P15&lt;=10),"Giỏi","")))))</f>
        <v>Trung bình</v>
      </c>
      <c r="S15" s="50" t="str">
        <f>+IF(OR($H15=0,$I15=0,$J15=0,$K15=0),"Không đủ ĐKDT","")</f>
        <v/>
      </c>
      <c r="T15" s="86" t="s">
        <v>329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Đạt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18" customHeight="1" x14ac:dyDescent="0.25">
      <c r="B16" s="39">
        <v>7</v>
      </c>
      <c r="C16" s="40" t="s">
        <v>419</v>
      </c>
      <c r="D16" s="85" t="s">
        <v>242</v>
      </c>
      <c r="E16" s="42" t="s">
        <v>420</v>
      </c>
      <c r="F16" s="43" t="s">
        <v>421</v>
      </c>
      <c r="G16" s="40" t="s">
        <v>401</v>
      </c>
      <c r="H16" s="44">
        <v>9</v>
      </c>
      <c r="I16" s="44">
        <v>6</v>
      </c>
      <c r="J16" s="44" t="s">
        <v>49</v>
      </c>
      <c r="K16" s="44">
        <v>8</v>
      </c>
      <c r="L16" s="45"/>
      <c r="M16" s="45"/>
      <c r="N16" s="45"/>
      <c r="O16" s="46">
        <v>7</v>
      </c>
      <c r="P16" s="47">
        <f>ROUND(SUMPRODUCT(H16:O16,$H$9:$O$9)/100,1)</f>
        <v>7.3</v>
      </c>
      <c r="Q16" s="48" t="str">
        <f>IF(AND($P16&gt;=9,$P16&lt;=10),"A+","")&amp;IF(AND($P16&gt;=8.5,$P16&lt;=8.9),"A","")&amp;IF(AND($P16&gt;=8,$P16&lt;=8.4),"B+","")&amp;IF(AND($P16&gt;=7,$P16&lt;=7.9),"B","")&amp;IF(AND($P16&gt;=6.5,$P16&lt;=6.9),"C+","")&amp;IF(AND($P16&gt;=5.5,$P16&lt;=6.4),"C","")&amp;IF(AND($P16&gt;=5,$P16&lt;=5.4),"D+","")&amp;IF(AND($P16&gt;=4,$P16&lt;=4.9),"D","")&amp;IF(AND($P16&lt;4),"F","")</f>
        <v>B</v>
      </c>
      <c r="R16" s="49" t="str">
        <f>IF($P16&lt;4,"Kém",IF(AND($P16&gt;=4,$P16&lt;=5.4),"Trung bình yếu",IF(AND($P16&gt;=5.5,$P16&lt;=6.9),"Trung bình",IF(AND($P16&gt;=7,$P16&lt;=8.4),"Khá",IF(AND($P16&gt;=8.5,$P16&lt;=10),"Giỏi","")))))</f>
        <v>Khá</v>
      </c>
      <c r="S16" s="50" t="str">
        <f>+IF(OR($H16=0,$I16=0,$J16=0,$K16=0),"Không đủ ĐKDT","")</f>
        <v/>
      </c>
      <c r="T16" s="86" t="s">
        <v>329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Đạt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8" customHeight="1" x14ac:dyDescent="0.25">
      <c r="B17" s="39">
        <v>8</v>
      </c>
      <c r="C17" s="40" t="s">
        <v>422</v>
      </c>
      <c r="D17" s="85" t="s">
        <v>144</v>
      </c>
      <c r="E17" s="42" t="s">
        <v>361</v>
      </c>
      <c r="F17" s="43" t="s">
        <v>423</v>
      </c>
      <c r="G17" s="40" t="s">
        <v>401</v>
      </c>
      <c r="H17" s="44">
        <v>8</v>
      </c>
      <c r="I17" s="44">
        <v>7</v>
      </c>
      <c r="J17" s="44" t="s">
        <v>49</v>
      </c>
      <c r="K17" s="44">
        <v>7</v>
      </c>
      <c r="L17" s="102"/>
      <c r="M17" s="45"/>
      <c r="N17" s="45"/>
      <c r="O17" s="46">
        <v>0</v>
      </c>
      <c r="P17" s="47">
        <f>ROUND(SUMPRODUCT(H17:O17,$H$9:$O$9)/100,1)</f>
        <v>2.9</v>
      </c>
      <c r="Q17" s="48" t="str">
        <f>IF(AND($P17&gt;=9,$P17&lt;=10),"A+","")&amp;IF(AND($P17&gt;=8.5,$P17&lt;=8.9),"A","")&amp;IF(AND($P17&gt;=8,$P17&lt;=8.4),"B+","")&amp;IF(AND($P17&gt;=7,$P17&lt;=7.9),"B","")&amp;IF(AND($P17&gt;=6.5,$P17&lt;=6.9),"C+","")&amp;IF(AND($P17&gt;=5.5,$P17&lt;=6.4),"C","")&amp;IF(AND($P17&gt;=5,$P17&lt;=5.4),"D+","")&amp;IF(AND($P17&gt;=4,$P17&lt;=4.9),"D","")&amp;IF(AND($P17&lt;4),"F","")</f>
        <v>F</v>
      </c>
      <c r="R17" s="49" t="str">
        <f>IF($P17&lt;4,"Kém",IF(AND($P17&gt;=4,$P17&lt;=5.4),"Trung bình yếu",IF(AND($P17&gt;=5.5,$P17&lt;=6.9),"Trung bình",IF(AND($P17&gt;=7,$P17&lt;=8.4),"Khá",IF(AND($P17&gt;=8.5,$P17&lt;=10),"Giỏi","")))))</f>
        <v>Kém</v>
      </c>
      <c r="S17" s="50" t="s">
        <v>341</v>
      </c>
      <c r="T17" s="86" t="s">
        <v>329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Thi lại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8" customHeight="1" x14ac:dyDescent="0.25">
      <c r="B18" s="39">
        <v>9</v>
      </c>
      <c r="C18" s="40" t="s">
        <v>424</v>
      </c>
      <c r="D18" s="85" t="s">
        <v>425</v>
      </c>
      <c r="E18" s="42" t="s">
        <v>426</v>
      </c>
      <c r="F18" s="43" t="s">
        <v>427</v>
      </c>
      <c r="G18" s="40" t="s">
        <v>401</v>
      </c>
      <c r="H18" s="44">
        <v>8</v>
      </c>
      <c r="I18" s="44">
        <v>6</v>
      </c>
      <c r="J18" s="44" t="s">
        <v>49</v>
      </c>
      <c r="K18" s="44">
        <v>7</v>
      </c>
      <c r="L18" s="102"/>
      <c r="M18" s="45"/>
      <c r="N18" s="45"/>
      <c r="O18" s="46">
        <v>6</v>
      </c>
      <c r="P18" s="47">
        <f>ROUND(SUMPRODUCT(H18:O18,$H$9:$O$9)/100,1)</f>
        <v>6.4</v>
      </c>
      <c r="Q18" s="48" t="str">
        <f>IF(AND($P18&gt;=9,$P18&lt;=10),"A+","")&amp;IF(AND($P18&gt;=8.5,$P18&lt;=8.9),"A","")&amp;IF(AND($P18&gt;=8,$P18&lt;=8.4),"B+","")&amp;IF(AND($P18&gt;=7,$P18&lt;=7.9),"B","")&amp;IF(AND($P18&gt;=6.5,$P18&lt;=6.9),"C+","")&amp;IF(AND($P18&gt;=5.5,$P18&lt;=6.4),"C","")&amp;IF(AND($P18&gt;=5,$P18&lt;=5.4),"D+","")&amp;IF(AND($P18&gt;=4,$P18&lt;=4.9),"D","")&amp;IF(AND($P18&lt;4),"F","")</f>
        <v>C</v>
      </c>
      <c r="R18" s="49" t="str">
        <f>IF($P18&lt;4,"Kém",IF(AND($P18&gt;=4,$P18&lt;=5.4),"Trung bình yếu",IF(AND($P18&gt;=5.5,$P18&lt;=6.9),"Trung bình",IF(AND($P18&gt;=7,$P18&lt;=8.4),"Khá",IF(AND($P18&gt;=8.5,$P18&lt;=10),"Giỏi","")))))</f>
        <v>Trung bình</v>
      </c>
      <c r="S18" s="50" t="str">
        <f>+IF(OR($H18=0,$I18=0,$J18=0,$K18=0),"Không đủ ĐKDT","")</f>
        <v/>
      </c>
      <c r="T18" s="86" t="s">
        <v>329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Đạt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8" customHeight="1" x14ac:dyDescent="0.25">
      <c r="B19" s="39">
        <v>10</v>
      </c>
      <c r="C19" s="40" t="s">
        <v>428</v>
      </c>
      <c r="D19" s="85" t="s">
        <v>429</v>
      </c>
      <c r="E19" s="42" t="s">
        <v>176</v>
      </c>
      <c r="F19" s="43" t="s">
        <v>322</v>
      </c>
      <c r="G19" s="40" t="s">
        <v>401</v>
      </c>
      <c r="H19" s="44">
        <v>9</v>
      </c>
      <c r="I19" s="44">
        <v>6</v>
      </c>
      <c r="J19" s="44" t="s">
        <v>49</v>
      </c>
      <c r="K19" s="44">
        <v>7</v>
      </c>
      <c r="L19" s="102"/>
      <c r="M19" s="45"/>
      <c r="N19" s="45"/>
      <c r="O19" s="46">
        <v>6</v>
      </c>
      <c r="P19" s="47">
        <f>ROUND(SUMPRODUCT(H19:O19,$H$9:$O$9)/100,1)</f>
        <v>6.5</v>
      </c>
      <c r="Q19" s="48" t="str">
        <f>IF(AND($P19&gt;=9,$P19&lt;=10),"A+","")&amp;IF(AND($P19&gt;=8.5,$P19&lt;=8.9),"A","")&amp;IF(AND($P19&gt;=8,$P19&lt;=8.4),"B+","")&amp;IF(AND($P19&gt;=7,$P19&lt;=7.9),"B","")&amp;IF(AND($P19&gt;=6.5,$P19&lt;=6.9),"C+","")&amp;IF(AND($P19&gt;=5.5,$P19&lt;=6.4),"C","")&amp;IF(AND($P19&gt;=5,$P19&lt;=5.4),"D+","")&amp;IF(AND($P19&gt;=4,$P19&lt;=4.9),"D","")&amp;IF(AND($P19&lt;4),"F","")</f>
        <v>C+</v>
      </c>
      <c r="R19" s="49" t="str">
        <f>IF($P19&lt;4,"Kém",IF(AND($P19&gt;=4,$P19&lt;=5.4),"Trung bình yếu",IF(AND($P19&gt;=5.5,$P19&lt;=6.9),"Trung bình",IF(AND($P19&gt;=7,$P19&lt;=8.4),"Khá",IF(AND($P19&gt;=8.5,$P19&lt;=10),"Giỏi","")))))</f>
        <v>Trung bình</v>
      </c>
      <c r="S19" s="50" t="str">
        <f>+IF(OR($H19=0,$I19=0,$J19=0,$K19=0),"Không đủ ĐKDT","")</f>
        <v/>
      </c>
      <c r="T19" s="86" t="s">
        <v>329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Đạt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8" customHeight="1" x14ac:dyDescent="0.25">
      <c r="B20" s="39">
        <v>11</v>
      </c>
      <c r="C20" s="40" t="s">
        <v>430</v>
      </c>
      <c r="D20" s="85" t="s">
        <v>431</v>
      </c>
      <c r="E20" s="42" t="s">
        <v>298</v>
      </c>
      <c r="F20" s="43" t="s">
        <v>432</v>
      </c>
      <c r="G20" s="40" t="s">
        <v>401</v>
      </c>
      <c r="H20" s="44">
        <v>8</v>
      </c>
      <c r="I20" s="44">
        <v>6</v>
      </c>
      <c r="J20" s="44" t="s">
        <v>49</v>
      </c>
      <c r="K20" s="44">
        <v>6</v>
      </c>
      <c r="L20" s="102"/>
      <c r="M20" s="45"/>
      <c r="N20" s="45"/>
      <c r="O20" s="46">
        <v>0</v>
      </c>
      <c r="P20" s="47">
        <f>ROUND(SUMPRODUCT(H20:O20,$H$9:$O$9)/100,1)</f>
        <v>2.6</v>
      </c>
      <c r="Q20" s="48" t="str">
        <f>IF(AND($P20&gt;=9,$P20&lt;=10),"A+","")&amp;IF(AND($P20&gt;=8.5,$P20&lt;=8.9),"A","")&amp;IF(AND($P20&gt;=8,$P20&lt;=8.4),"B+","")&amp;IF(AND($P20&gt;=7,$P20&lt;=7.9),"B","")&amp;IF(AND($P20&gt;=6.5,$P20&lt;=6.9),"C+","")&amp;IF(AND($P20&gt;=5.5,$P20&lt;=6.4),"C","")&amp;IF(AND($P20&gt;=5,$P20&lt;=5.4),"D+","")&amp;IF(AND($P20&gt;=4,$P20&lt;=4.9),"D","")&amp;IF(AND($P20&lt;4),"F","")</f>
        <v>F</v>
      </c>
      <c r="R20" s="49" t="str">
        <f>IF($P20&lt;4,"Kém",IF(AND($P20&gt;=4,$P20&lt;=5.4),"Trung bình yếu",IF(AND($P20&gt;=5.5,$P20&lt;=6.9),"Trung bình",IF(AND($P20&gt;=7,$P20&lt;=8.4),"Khá",IF(AND($P20&gt;=8.5,$P20&lt;=10),"Giỏi","")))))</f>
        <v>Kém</v>
      </c>
      <c r="S20" s="50" t="str">
        <f>+IF(OR($H20=0,$I20=0,$J20=0,$K20=0),"Không đủ ĐKDT","")</f>
        <v/>
      </c>
      <c r="T20" s="86" t="s">
        <v>329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Thi lại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8" customHeight="1" x14ac:dyDescent="0.25">
      <c r="B21" s="39">
        <v>12</v>
      </c>
      <c r="C21" s="40" t="s">
        <v>433</v>
      </c>
      <c r="D21" s="85" t="s">
        <v>434</v>
      </c>
      <c r="E21" s="42" t="s">
        <v>109</v>
      </c>
      <c r="F21" s="43" t="s">
        <v>435</v>
      </c>
      <c r="G21" s="40" t="s">
        <v>401</v>
      </c>
      <c r="H21" s="44">
        <v>9</v>
      </c>
      <c r="I21" s="44">
        <v>6</v>
      </c>
      <c r="J21" s="44" t="s">
        <v>49</v>
      </c>
      <c r="K21" s="44">
        <v>8</v>
      </c>
      <c r="L21" s="102"/>
      <c r="M21" s="45"/>
      <c r="N21" s="45"/>
      <c r="O21" s="46">
        <v>5</v>
      </c>
      <c r="P21" s="47">
        <f>ROUND(SUMPRODUCT(H21:O21,$H$9:$O$9)/100,1)</f>
        <v>6.1</v>
      </c>
      <c r="Q21" s="48" t="str">
        <f>IF(AND($P21&gt;=9,$P21&lt;=10),"A+","")&amp;IF(AND($P21&gt;=8.5,$P21&lt;=8.9),"A","")&amp;IF(AND($P21&gt;=8,$P21&lt;=8.4),"B+","")&amp;IF(AND($P21&gt;=7,$P21&lt;=7.9),"B","")&amp;IF(AND($P21&gt;=6.5,$P21&lt;=6.9),"C+","")&amp;IF(AND($P21&gt;=5.5,$P21&lt;=6.4),"C","")&amp;IF(AND($P21&gt;=5,$P21&lt;=5.4),"D+","")&amp;IF(AND($P21&gt;=4,$P21&lt;=4.9),"D","")&amp;IF(AND($P21&lt;4),"F","")</f>
        <v>C</v>
      </c>
      <c r="R21" s="49" t="str">
        <f>IF($P21&lt;4,"Kém",IF(AND($P21&gt;=4,$P21&lt;=5.4),"Trung bình yếu",IF(AND($P21&gt;=5.5,$P21&lt;=6.9),"Trung bình",IF(AND($P21&gt;=7,$P21&lt;=8.4),"Khá",IF(AND($P21&gt;=8.5,$P21&lt;=10),"Giỏi","")))))</f>
        <v>Trung bình</v>
      </c>
      <c r="S21" s="50" t="str">
        <f>+IF(OR($H21=0,$I21=0,$J21=0,$K21=0),"Không đủ ĐKDT","")</f>
        <v/>
      </c>
      <c r="T21" s="86" t="s">
        <v>329</v>
      </c>
      <c r="U21" s="5"/>
      <c r="V21" s="87"/>
      <c r="W21" s="97" t="str">
        <f>IF(S21="Không đủ ĐKDT","Học lại",IF(S21="Đình chỉ thi","Học lại",IF(AND(MID(G21,2,2)&lt;"12",S21="Vắng"),"Thi lại",IF(S21="Vắng có phép", "Thi lại",IF(AND((MID(G21,2,2)&lt;"12"),P21&lt;4.5),"Thi lại",IF(AND((MID(G21,2,2)&lt;"16"),P21&lt;4),"Học lại",IF(AND((MID(G21,2,2)&gt;"15"),P21&lt;4),"Thi lại","Đạt")))))))</f>
        <v>Đạt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8" customHeight="1" x14ac:dyDescent="0.25">
      <c r="B22" s="39">
        <v>13</v>
      </c>
      <c r="C22" s="40" t="s">
        <v>436</v>
      </c>
      <c r="D22" s="85" t="s">
        <v>437</v>
      </c>
      <c r="E22" s="42" t="s">
        <v>109</v>
      </c>
      <c r="F22" s="43" t="s">
        <v>438</v>
      </c>
      <c r="G22" s="40" t="s">
        <v>401</v>
      </c>
      <c r="H22" s="44">
        <v>9</v>
      </c>
      <c r="I22" s="44">
        <v>7</v>
      </c>
      <c r="J22" s="44" t="s">
        <v>49</v>
      </c>
      <c r="K22" s="44">
        <v>8</v>
      </c>
      <c r="L22" s="102"/>
      <c r="M22" s="45"/>
      <c r="N22" s="45"/>
      <c r="O22" s="46">
        <v>6.5</v>
      </c>
      <c r="P22" s="47">
        <f>ROUND(SUMPRODUCT(H22:O22,$H$9:$O$9)/100,1)</f>
        <v>7.1</v>
      </c>
      <c r="Q22" s="48" t="str">
        <f>IF(AND($P22&gt;=9,$P22&lt;=10),"A+","")&amp;IF(AND($P22&gt;=8.5,$P22&lt;=8.9),"A","")&amp;IF(AND($P22&gt;=8,$P22&lt;=8.4),"B+","")&amp;IF(AND($P22&gt;=7,$P22&lt;=7.9),"B","")&amp;IF(AND($P22&gt;=6.5,$P22&lt;=6.9),"C+","")&amp;IF(AND($P22&gt;=5.5,$P22&lt;=6.4),"C","")&amp;IF(AND($P22&gt;=5,$P22&lt;=5.4),"D+","")&amp;IF(AND($P22&gt;=4,$P22&lt;=4.9),"D","")&amp;IF(AND($P22&lt;4),"F","")</f>
        <v>B</v>
      </c>
      <c r="R22" s="49" t="str">
        <f>IF($P22&lt;4,"Kém",IF(AND($P22&gt;=4,$P22&lt;=5.4),"Trung bình yếu",IF(AND($P22&gt;=5.5,$P22&lt;=6.9),"Trung bình",IF(AND($P22&gt;=7,$P22&lt;=8.4),"Khá",IF(AND($P22&gt;=8.5,$P22&lt;=10),"Giỏi","")))))</f>
        <v>Khá</v>
      </c>
      <c r="S22" s="50" t="str">
        <f>+IF(OR($H22=0,$I22=0,$J22=0,$K22=0),"Không đủ ĐKDT","")</f>
        <v/>
      </c>
      <c r="T22" s="86" t="s">
        <v>329</v>
      </c>
      <c r="U22" s="5"/>
      <c r="V22" s="87"/>
      <c r="W22" s="97" t="str">
        <f>IF(S22="Không đủ ĐKDT","Học lại",IF(S22="Đình chỉ thi","Học lại",IF(AND(MID(G22,2,2)&lt;"12",S22="Vắng"),"Thi lại",IF(S22="Vắng có phép", "Thi lại",IF(AND((MID(G22,2,2)&lt;"12"),P22&lt;4.5),"Thi lại",IF(AND((MID(G22,2,2)&lt;"16"),P22&lt;4),"Học lại",IF(AND((MID(G22,2,2)&gt;"15"),P22&lt;4),"Thi lại","Đạt")))))))</f>
        <v>Đạt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8" customHeight="1" x14ac:dyDescent="0.25">
      <c r="B23" s="39">
        <v>14</v>
      </c>
      <c r="C23" s="40" t="s">
        <v>439</v>
      </c>
      <c r="D23" s="85" t="s">
        <v>440</v>
      </c>
      <c r="E23" s="42" t="s">
        <v>441</v>
      </c>
      <c r="F23" s="43" t="s">
        <v>310</v>
      </c>
      <c r="G23" s="40" t="s">
        <v>401</v>
      </c>
      <c r="H23" s="44">
        <v>9</v>
      </c>
      <c r="I23" s="44">
        <v>6</v>
      </c>
      <c r="J23" s="44" t="s">
        <v>49</v>
      </c>
      <c r="K23" s="44">
        <v>7</v>
      </c>
      <c r="L23" s="45"/>
      <c r="M23" s="45"/>
      <c r="N23" s="45"/>
      <c r="O23" s="46">
        <v>5</v>
      </c>
      <c r="P23" s="47">
        <f>ROUND(SUMPRODUCT(H23:O23,$H$9:$O$9)/100,1)</f>
        <v>5.9</v>
      </c>
      <c r="Q23" s="48" t="str">
        <f>IF(AND($P23&gt;=9,$P23&lt;=10),"A+","")&amp;IF(AND($P23&gt;=8.5,$P23&lt;=8.9),"A","")&amp;IF(AND($P23&gt;=8,$P23&lt;=8.4),"B+","")&amp;IF(AND($P23&gt;=7,$P23&lt;=7.9),"B","")&amp;IF(AND($P23&gt;=6.5,$P23&lt;=6.9),"C+","")&amp;IF(AND($P23&gt;=5.5,$P23&lt;=6.4),"C","")&amp;IF(AND($P23&gt;=5,$P23&lt;=5.4),"D+","")&amp;IF(AND($P23&gt;=4,$P23&lt;=4.9),"D","")&amp;IF(AND($P23&lt;4),"F","")</f>
        <v>C</v>
      </c>
      <c r="R23" s="49" t="str">
        <f>IF($P23&lt;4,"Kém",IF(AND($P23&gt;=4,$P23&lt;=5.4),"Trung bình yếu",IF(AND($P23&gt;=5.5,$P23&lt;=6.9),"Trung bình",IF(AND($P23&gt;=7,$P23&lt;=8.4),"Khá",IF(AND($P23&gt;=8.5,$P23&lt;=10),"Giỏi","")))))</f>
        <v>Trung bình</v>
      </c>
      <c r="S23" s="50" t="str">
        <f>+IF(OR($H23=0,$I23=0,$J23=0,$K23=0),"Không đủ ĐKDT","")</f>
        <v/>
      </c>
      <c r="T23" s="86" t="s">
        <v>329</v>
      </c>
      <c r="U23" s="5"/>
      <c r="V23" s="87"/>
      <c r="W23" s="97" t="str">
        <f>IF(S23="Không đủ ĐKDT","Học lại",IF(S23="Đình chỉ thi","Học lại",IF(AND(MID(G23,2,2)&lt;"12",S23="Vắng"),"Thi lại",IF(S23="Vắng có phép", "Thi lại",IF(AND((MID(G23,2,2)&lt;"12"),P23&lt;4.5),"Thi lại",IF(AND((MID(G23,2,2)&lt;"16"),P23&lt;4),"Học lại",IF(AND((MID(G23,2,2)&gt;"15"),P23&lt;4),"Thi lại","Đạt")))))))</f>
        <v>Đạt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18" customHeight="1" x14ac:dyDescent="0.25">
      <c r="B24" s="39">
        <v>15</v>
      </c>
      <c r="C24" s="40" t="s">
        <v>442</v>
      </c>
      <c r="D24" s="85" t="s">
        <v>443</v>
      </c>
      <c r="E24" s="42" t="s">
        <v>444</v>
      </c>
      <c r="F24" s="43" t="s">
        <v>445</v>
      </c>
      <c r="G24" s="40" t="s">
        <v>401</v>
      </c>
      <c r="H24" s="44">
        <v>9</v>
      </c>
      <c r="I24" s="44">
        <v>7</v>
      </c>
      <c r="J24" s="44" t="s">
        <v>49</v>
      </c>
      <c r="K24" s="44">
        <v>7</v>
      </c>
      <c r="L24" s="45"/>
      <c r="M24" s="45"/>
      <c r="N24" s="45"/>
      <c r="O24" s="46">
        <v>0</v>
      </c>
      <c r="P24" s="47">
        <f>ROUND(SUMPRODUCT(H24:O24,$H$9:$O$9)/100,1)</f>
        <v>3</v>
      </c>
      <c r="Q24" s="48" t="str">
        <f>IF(AND($P24&gt;=9,$P24&lt;=10),"A+","")&amp;IF(AND($P24&gt;=8.5,$P24&lt;=8.9),"A","")&amp;IF(AND($P24&gt;=8,$P24&lt;=8.4),"B+","")&amp;IF(AND($P24&gt;=7,$P24&lt;=7.9),"B","")&amp;IF(AND($P24&gt;=6.5,$P24&lt;=6.9),"C+","")&amp;IF(AND($P24&gt;=5.5,$P24&lt;=6.4),"C","")&amp;IF(AND($P24&gt;=5,$P24&lt;=5.4),"D+","")&amp;IF(AND($P24&gt;=4,$P24&lt;=4.9),"D","")&amp;IF(AND($P24&lt;4),"F","")</f>
        <v>F</v>
      </c>
      <c r="R24" s="49" t="str">
        <f>IF($P24&lt;4,"Kém",IF(AND($P24&gt;=4,$P24&lt;=5.4),"Trung bình yếu",IF(AND($P24&gt;=5.5,$P24&lt;=6.9),"Trung bình",IF(AND($P24&gt;=7,$P24&lt;=8.4),"Khá",IF(AND($P24&gt;=8.5,$P24&lt;=10),"Giỏi","")))))</f>
        <v>Kém</v>
      </c>
      <c r="S24" s="50" t="s">
        <v>341</v>
      </c>
      <c r="T24" s="86" t="s">
        <v>329</v>
      </c>
      <c r="U24" s="5"/>
      <c r="V24" s="87"/>
      <c r="W24" s="97" t="str">
        <f>IF(S24="Không đủ ĐKDT","Học lại",IF(S24="Đình chỉ thi","Học lại",IF(AND(MID(G24,2,2)&lt;"12",S24="Vắng"),"Thi lại",IF(S24="Vắng có phép", "Thi lại",IF(AND((MID(G24,2,2)&lt;"12"),P24&lt;4.5),"Thi lại",IF(AND((MID(G24,2,2)&lt;"16"),P24&lt;4),"Học lại",IF(AND((MID(G24,2,2)&gt;"15"),P24&lt;4),"Thi lại","Đạt")))))))</f>
        <v>Thi lại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6.5" x14ac:dyDescent="0.25">
      <c r="A25" s="53"/>
      <c r="B25" s="54"/>
      <c r="C25" s="55"/>
      <c r="D25" s="55"/>
      <c r="E25" s="57"/>
      <c r="F25" s="57"/>
      <c r="G25" s="57"/>
      <c r="H25" s="58"/>
      <c r="I25" s="59"/>
      <c r="J25" s="59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5"/>
    </row>
    <row r="26" spans="1:38" ht="16.5" x14ac:dyDescent="0.25">
      <c r="A26" s="53"/>
      <c r="B26" s="131" t="s">
        <v>50</v>
      </c>
      <c r="C26" s="131"/>
      <c r="D26" s="55"/>
      <c r="E26" s="57"/>
      <c r="F26" s="57"/>
      <c r="G26" s="57"/>
      <c r="H26" s="58"/>
      <c r="I26" s="59"/>
      <c r="J26" s="59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5"/>
    </row>
    <row r="27" spans="1:38" x14ac:dyDescent="0.25">
      <c r="A27" s="53"/>
      <c r="B27" s="61" t="s">
        <v>51</v>
      </c>
      <c r="C27" s="61"/>
      <c r="D27" s="88">
        <f>+$Z$8</f>
        <v>15</v>
      </c>
      <c r="E27" s="63" t="s">
        <v>52</v>
      </c>
      <c r="F27" s="122" t="s">
        <v>53</v>
      </c>
      <c r="G27" s="122"/>
      <c r="H27" s="122"/>
      <c r="I27" s="122"/>
      <c r="J27" s="122"/>
      <c r="K27" s="122"/>
      <c r="L27" s="122"/>
      <c r="M27" s="122"/>
      <c r="N27" s="122"/>
      <c r="O27" s="64">
        <f>$Z$8 -COUNTIF($S$9:$S$213,"Vắng") -COUNTIF($S$9:$S$213,"Vắng có phép") - COUNTIF($S$9:$S$213,"Đình chỉ thi") - COUNTIF($S$9:$S$213,"Không đủ ĐKDT")</f>
        <v>14</v>
      </c>
      <c r="P27" s="64"/>
      <c r="Q27" s="64"/>
      <c r="R27" s="65"/>
      <c r="S27" s="66" t="s">
        <v>52</v>
      </c>
      <c r="T27" s="65"/>
      <c r="U27" s="5"/>
    </row>
    <row r="28" spans="1:38" x14ac:dyDescent="0.25">
      <c r="A28" s="53"/>
      <c r="B28" s="61" t="s">
        <v>54</v>
      </c>
      <c r="C28" s="61"/>
      <c r="D28" s="88">
        <f>+$AK$8</f>
        <v>10</v>
      </c>
      <c r="E28" s="63" t="s">
        <v>52</v>
      </c>
      <c r="F28" s="122" t="s">
        <v>55</v>
      </c>
      <c r="G28" s="122"/>
      <c r="H28" s="122"/>
      <c r="I28" s="122"/>
      <c r="J28" s="122"/>
      <c r="K28" s="122"/>
      <c r="L28" s="122"/>
      <c r="M28" s="122"/>
      <c r="N28" s="122"/>
      <c r="O28" s="67">
        <f>COUNTIF($S$9:$S$89,"Vắng")</f>
        <v>1</v>
      </c>
      <c r="P28" s="67"/>
      <c r="Q28" s="67"/>
      <c r="R28" s="68"/>
      <c r="S28" s="66" t="s">
        <v>52</v>
      </c>
      <c r="T28" s="68"/>
      <c r="U28" s="5"/>
    </row>
    <row r="29" spans="1:38" x14ac:dyDescent="0.25">
      <c r="A29" s="53"/>
      <c r="B29" s="61" t="s">
        <v>56</v>
      </c>
      <c r="C29" s="61"/>
      <c r="D29" s="89">
        <f>COUNTIF(W10:W24,"Học lại")</f>
        <v>0</v>
      </c>
      <c r="E29" s="63" t="s">
        <v>52</v>
      </c>
      <c r="F29" s="122" t="s">
        <v>57</v>
      </c>
      <c r="G29" s="122"/>
      <c r="H29" s="122"/>
      <c r="I29" s="122"/>
      <c r="J29" s="122"/>
      <c r="K29" s="122"/>
      <c r="L29" s="122"/>
      <c r="M29" s="122"/>
      <c r="N29" s="122"/>
      <c r="O29" s="64">
        <f>COUNTIF($S$9:$S$89,"Vắng có phép")</f>
        <v>0</v>
      </c>
      <c r="P29" s="64"/>
      <c r="Q29" s="64"/>
      <c r="R29" s="65"/>
      <c r="S29" s="66" t="s">
        <v>52</v>
      </c>
      <c r="T29" s="65"/>
      <c r="U29" s="5"/>
    </row>
    <row r="30" spans="1:38" ht="16.5" x14ac:dyDescent="0.25">
      <c r="A30" s="53"/>
      <c r="B30" s="54"/>
      <c r="C30" s="55"/>
      <c r="D30" s="55"/>
      <c r="E30" s="57"/>
      <c r="F30" s="57"/>
      <c r="G30" s="57"/>
      <c r="H30" s="58"/>
      <c r="I30" s="59"/>
      <c r="J30" s="59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5"/>
    </row>
    <row r="31" spans="1:38" x14ac:dyDescent="0.25">
      <c r="B31" s="70" t="s">
        <v>58</v>
      </c>
      <c r="C31" s="70"/>
      <c r="D31" s="73">
        <f>COUNTIF(W10:W24,"Thi lại")</f>
        <v>5</v>
      </c>
      <c r="E31" s="72" t="s">
        <v>52</v>
      </c>
      <c r="F31" s="5"/>
      <c r="G31" s="5"/>
      <c r="H31" s="5"/>
      <c r="I31" s="5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5"/>
    </row>
    <row r="32" spans="1:38" x14ac:dyDescent="0.25">
      <c r="B32" s="70"/>
      <c r="C32" s="70"/>
      <c r="D32" s="73"/>
      <c r="E32" s="72"/>
      <c r="F32" s="5"/>
      <c r="G32" s="5"/>
      <c r="H32" s="5"/>
      <c r="I32" s="5"/>
      <c r="J32" s="123" t="s">
        <v>178</v>
      </c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5"/>
    </row>
    <row r="33" spans="1:38" x14ac:dyDescent="0.25">
      <c r="A33" s="74"/>
      <c r="B33" s="119" t="s">
        <v>60</v>
      </c>
      <c r="C33" s="119"/>
      <c r="D33" s="119"/>
      <c r="E33" s="119"/>
      <c r="F33" s="119"/>
      <c r="G33" s="119"/>
      <c r="H33" s="119"/>
      <c r="I33" s="75"/>
      <c r="J33" s="124" t="s">
        <v>61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5"/>
    </row>
    <row r="34" spans="1:38" x14ac:dyDescent="0.25">
      <c r="A34" s="53"/>
      <c r="B34" s="54"/>
      <c r="C34" s="76"/>
      <c r="D34" s="76"/>
      <c r="E34" s="77"/>
      <c r="F34" s="77"/>
      <c r="G34" s="77"/>
      <c r="H34" s="78"/>
      <c r="I34" s="79"/>
      <c r="J34" s="7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38" s="53" customFormat="1" x14ac:dyDescent="0.25">
      <c r="B35" s="119" t="s">
        <v>62</v>
      </c>
      <c r="C35" s="119"/>
      <c r="D35" s="121" t="s">
        <v>323</v>
      </c>
      <c r="E35" s="121"/>
      <c r="F35" s="121"/>
      <c r="G35" s="121"/>
      <c r="H35" s="121"/>
      <c r="I35" s="79"/>
      <c r="J35" s="79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53" customFormat="1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53" customFormat="1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53" customFormat="1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53" customFormat="1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53" customFormat="1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53" customFormat="1" x14ac:dyDescent="0.2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s="53" customFormat="1" hidden="1" x14ac:dyDescent="0.25">
      <c r="A43" s="1"/>
      <c r="B43" s="119" t="s">
        <v>85</v>
      </c>
      <c r="C43" s="119"/>
      <c r="D43" s="119"/>
      <c r="E43" s="119"/>
      <c r="F43" s="119"/>
      <c r="G43" s="119"/>
      <c r="H43" s="119"/>
      <c r="I43" s="75"/>
      <c r="J43" s="120" t="s">
        <v>67</v>
      </c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5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s="53" customFormat="1" hidden="1" x14ac:dyDescent="0.25">
      <c r="A44" s="1"/>
      <c r="B44" s="54"/>
      <c r="C44" s="76"/>
      <c r="D44" s="76"/>
      <c r="E44" s="77"/>
      <c r="F44" s="77"/>
      <c r="G44" s="77"/>
      <c r="H44" s="78"/>
      <c r="I44" s="79"/>
      <c r="J44" s="79"/>
      <c r="K44" s="5"/>
      <c r="L44" s="5"/>
      <c r="M44" s="5"/>
      <c r="N44" s="5"/>
      <c r="O44" s="5"/>
      <c r="P44" s="5"/>
      <c r="Q44" s="5"/>
      <c r="R44" s="5"/>
      <c r="S44" s="5"/>
      <c r="T44" s="5"/>
      <c r="U44" s="1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s="53" customFormat="1" hidden="1" x14ac:dyDescent="0.25">
      <c r="A45" s="1"/>
      <c r="B45" s="119" t="s">
        <v>62</v>
      </c>
      <c r="C45" s="119"/>
      <c r="D45" s="121" t="s">
        <v>180</v>
      </c>
      <c r="E45" s="121"/>
      <c r="F45" s="121"/>
      <c r="G45" s="121"/>
      <c r="H45" s="121"/>
      <c r="I45" s="79"/>
      <c r="J45" s="79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1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s="53" customFormat="1" hidden="1" x14ac:dyDescent="0.25">
      <c r="A46" s="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1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idden="1" x14ac:dyDescent="0.25"/>
    <row r="48" spans="1:38" hidden="1" x14ac:dyDescent="0.25"/>
    <row r="49" spans="2:20" hidden="1" x14ac:dyDescent="0.25"/>
    <row r="50" spans="2:20" hidden="1" x14ac:dyDescent="0.25">
      <c r="B50" s="117"/>
      <c r="C50" s="117"/>
      <c r="D50" s="117"/>
      <c r="E50" s="117"/>
      <c r="F50" s="117"/>
      <c r="G50" s="117"/>
      <c r="H50" s="117"/>
      <c r="I50" s="117"/>
      <c r="J50" s="117" t="s">
        <v>69</v>
      </c>
      <c r="K50" s="117"/>
      <c r="L50" s="117"/>
      <c r="M50" s="117"/>
      <c r="N50" s="117"/>
      <c r="O50" s="117"/>
      <c r="P50" s="117"/>
      <c r="Q50" s="117"/>
      <c r="R50" s="117"/>
      <c r="S50" s="117"/>
      <c r="T50" s="117"/>
    </row>
  </sheetData>
  <sheetProtection formatCells="0" formatColumns="0" formatRows="0" insertColumns="0" insertRows="0" insertHyperlinks="0" deleteColumns="0" deleteRows="0" sort="0" autoFilter="0" pivotTables="0"/>
  <autoFilter ref="A8:AL24">
    <filterColumn colId="3" showButton="0"/>
  </autoFilter>
  <mergeCells count="54">
    <mergeCell ref="B50:C50"/>
    <mergeCell ref="D50:I50"/>
    <mergeCell ref="J50:T50"/>
    <mergeCell ref="B43:H43"/>
    <mergeCell ref="J43:T43"/>
    <mergeCell ref="B45:C45"/>
    <mergeCell ref="D45:H45"/>
    <mergeCell ref="F29:N29"/>
    <mergeCell ref="J31:T31"/>
    <mergeCell ref="J32:T32"/>
    <mergeCell ref="B33:H33"/>
    <mergeCell ref="J33:T33"/>
    <mergeCell ref="B35:C35"/>
    <mergeCell ref="D35:H35"/>
    <mergeCell ref="S7:S9"/>
    <mergeCell ref="T7:T9"/>
    <mergeCell ref="B9:G9"/>
    <mergeCell ref="B26:C26"/>
    <mergeCell ref="F27:N27"/>
    <mergeCell ref="F28:N28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24">
    <cfRule type="cellIs" dxfId="36" priority="8" operator="greaterThan">
      <formula>10</formula>
    </cfRule>
  </conditionalFormatting>
  <conditionalFormatting sqref="C51:C1048576 C1:C42">
    <cfRule type="duplicateValues" dxfId="35" priority="6"/>
  </conditionalFormatting>
  <conditionalFormatting sqref="C43:C50">
    <cfRule type="duplicateValues" dxfId="34" priority="4"/>
  </conditionalFormatting>
  <dataValidations count="1">
    <dataValidation allowBlank="1" showInputMessage="1" showErrorMessage="1" errorTitle="Không xóa dữ liệu" error="Không xóa dữ liệu" prompt="Không xóa dữ liệu" sqref="D29 X2:AL8 W10:W24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45"/>
  <sheetViews>
    <sheetView workbookViewId="0">
      <pane ySplit="3" topLeftCell="A22" activePane="bottomLeft" state="frozen"/>
      <selection activeCell="S11" sqref="S11"/>
      <selection pane="bottomLeft" activeCell="A34" sqref="A34:XFD34"/>
    </sheetView>
  </sheetViews>
  <sheetFormatPr defaultColWidth="9" defaultRowHeight="15.75" x14ac:dyDescent="0.25"/>
  <cols>
    <col min="1" max="1" width="0.625" style="1" customWidth="1"/>
    <col min="2" max="2" width="3.875" style="1" customWidth="1"/>
    <col min="3" max="3" width="14.125" style="1" customWidth="1"/>
    <col min="4" max="4" width="15" style="1" customWidth="1"/>
    <col min="5" max="5" width="6.25" style="1" customWidth="1"/>
    <col min="6" max="6" width="9.375" style="1" customWidth="1"/>
    <col min="7" max="7" width="12.12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4.5" style="1" customWidth="1"/>
    <col min="20" max="20" width="5.75" style="1" hidden="1" customWidth="1"/>
    <col min="21" max="21" width="6.5" style="1" customWidth="1"/>
    <col min="22" max="22" width="6.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315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0" t="s">
        <v>371</v>
      </c>
      <c r="P4" s="151"/>
      <c r="Q4" s="151"/>
      <c r="R4" s="151"/>
      <c r="S4" s="148"/>
      <c r="T4" s="148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132</v>
      </c>
      <c r="H5" s="136"/>
      <c r="I5" s="136"/>
      <c r="J5" s="136"/>
      <c r="K5" s="136"/>
      <c r="L5" s="136"/>
      <c r="M5" s="136"/>
      <c r="N5" s="136"/>
      <c r="O5" s="136" t="s">
        <v>133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1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1.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Tâm lý quản lý</v>
      </c>
      <c r="Y8" s="26" t="str">
        <f>+O4</f>
        <v>Nhóm: BSA1236 - 4</v>
      </c>
      <c r="Z8" s="27">
        <f>+$AI$8+$AK$8+$AG$8</f>
        <v>8</v>
      </c>
      <c r="AA8" s="8">
        <f>COUNTIF($S$9:$S$76,"Khiển trách")</f>
        <v>0</v>
      </c>
      <c r="AB8" s="8">
        <f>COUNTIF($S$9:$S$76,"Cảnh cáo")</f>
        <v>0</v>
      </c>
      <c r="AC8" s="8">
        <f>COUNTIF($S$9:$S$76,"Đình chỉ thi")</f>
        <v>0</v>
      </c>
      <c r="AD8" s="28">
        <f>+($AA$8+$AB$8+$AC$8)/$Z$8*100%</f>
        <v>0</v>
      </c>
      <c r="AE8" s="8">
        <f>SUM(COUNTIF($S$9:$S$74,"Vắng"),COUNTIF($S$9:$S$74,"Vắng có phép"))</f>
        <v>0</v>
      </c>
      <c r="AF8" s="29">
        <f>+$AE$8/$Z$8</f>
        <v>0</v>
      </c>
      <c r="AG8" s="30">
        <f>COUNTIF($W$9:$W$74,"Thi lại")</f>
        <v>0</v>
      </c>
      <c r="AH8" s="29">
        <f>+$AG$8/$Z$8</f>
        <v>0</v>
      </c>
      <c r="AI8" s="30">
        <f>COUNTIF($W$9:$W$75,"Học lại")</f>
        <v>0</v>
      </c>
      <c r="AJ8" s="29">
        <f>+$AI$8/$Z$8</f>
        <v>0</v>
      </c>
      <c r="AK8" s="8">
        <f>COUNTIF($W$10:$W$75,"Đạt")</f>
        <v>8</v>
      </c>
      <c r="AL8" s="28">
        <f>+$AK$8/$Z$8</f>
        <v>1</v>
      </c>
    </row>
    <row r="9" spans="2:38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21.75" customHeight="1" x14ac:dyDescent="0.25">
      <c r="B10" s="103">
        <v>1</v>
      </c>
      <c r="C10" s="104" t="s">
        <v>372</v>
      </c>
      <c r="D10" s="105" t="s">
        <v>373</v>
      </c>
      <c r="E10" s="106" t="s">
        <v>374</v>
      </c>
      <c r="F10" s="107" t="s">
        <v>198</v>
      </c>
      <c r="G10" s="104" t="s">
        <v>375</v>
      </c>
      <c r="H10" s="108">
        <v>9</v>
      </c>
      <c r="I10" s="108">
        <v>7</v>
      </c>
      <c r="J10" s="108" t="s">
        <v>49</v>
      </c>
      <c r="K10" s="108">
        <v>7</v>
      </c>
      <c r="L10" s="109"/>
      <c r="M10" s="109"/>
      <c r="N10" s="109"/>
      <c r="O10" s="110">
        <v>5.5</v>
      </c>
      <c r="P10" s="111">
        <f>ROUND(SUMPRODUCT(H10:O10,$H$9:$O$9)/100,1)</f>
        <v>6.3</v>
      </c>
      <c r="Q10" s="112" t="str">
        <f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C</v>
      </c>
      <c r="R10" s="113" t="str">
        <f>IF($P10&lt;4,"Kém",IF(AND($P10&gt;=4,$P10&lt;=5.4),"Trung bình yếu",IF(AND($P10&gt;=5.5,$P10&lt;=6.9),"Trung bình",IF(AND($P10&gt;=7,$P10&lt;=8.4),"Khá",IF(AND($P10&gt;=8.5,$P10&lt;=10),"Giỏi","")))))</f>
        <v>Trung bình</v>
      </c>
      <c r="S10" s="114" t="str">
        <f>+IF(OR($H10=0,$I10=0,$J10=0,$K10=0),"Không đủ ĐKDT","")</f>
        <v/>
      </c>
      <c r="T10" s="86" t="s">
        <v>91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2:38" ht="21.75" customHeight="1" x14ac:dyDescent="0.25">
      <c r="B11" s="39">
        <v>2</v>
      </c>
      <c r="C11" s="40" t="s">
        <v>376</v>
      </c>
      <c r="D11" s="85" t="s">
        <v>377</v>
      </c>
      <c r="E11" s="42" t="s">
        <v>165</v>
      </c>
      <c r="F11" s="43" t="s">
        <v>378</v>
      </c>
      <c r="G11" s="40" t="s">
        <v>375</v>
      </c>
      <c r="H11" s="44">
        <v>9</v>
      </c>
      <c r="I11" s="44">
        <v>7</v>
      </c>
      <c r="J11" s="44" t="s">
        <v>49</v>
      </c>
      <c r="K11" s="44">
        <v>7</v>
      </c>
      <c r="L11" s="102"/>
      <c r="M11" s="45"/>
      <c r="N11" s="45"/>
      <c r="O11" s="46">
        <v>6</v>
      </c>
      <c r="P11" s="47">
        <f>ROUND(SUMPRODUCT(H11:O11,$H$9:$O$9)/100,1)</f>
        <v>6.6</v>
      </c>
      <c r="Q11" s="48" t="str">
        <f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C+</v>
      </c>
      <c r="R11" s="49" t="str">
        <f>IF($P11&lt;4,"Kém",IF(AND($P11&gt;=4,$P11&lt;=5.4),"Trung bình yếu",IF(AND($P11&gt;=5.5,$P11&lt;=6.9),"Trung bình",IF(AND($P11&gt;=7,$P11&lt;=8.4),"Khá",IF(AND($P11&gt;=8.5,$P11&lt;=10),"Giỏi","")))))</f>
        <v>Trung bình</v>
      </c>
      <c r="S11" s="50" t="str">
        <f>+IF(OR($H11=0,$I11=0,$J11=0,$K11=0),"Không đủ ĐKDT","")</f>
        <v/>
      </c>
      <c r="T11" s="86" t="s">
        <v>91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Đạt</v>
      </c>
      <c r="X11" s="38"/>
      <c r="Y11" s="38"/>
      <c r="Z11" s="38"/>
      <c r="AA11" s="20"/>
      <c r="AB11" s="20"/>
      <c r="AC11" s="20"/>
      <c r="AD11" s="20"/>
      <c r="AE11" s="13"/>
      <c r="AF11" s="20"/>
      <c r="AG11" s="20"/>
      <c r="AH11" s="20"/>
      <c r="AI11" s="20"/>
      <c r="AJ11" s="20"/>
      <c r="AK11" s="20"/>
      <c r="AL11" s="21"/>
    </row>
    <row r="12" spans="2:38" ht="21.75" customHeight="1" x14ac:dyDescent="0.25">
      <c r="B12" s="39">
        <v>3</v>
      </c>
      <c r="C12" s="40" t="s">
        <v>379</v>
      </c>
      <c r="D12" s="85" t="s">
        <v>380</v>
      </c>
      <c r="E12" s="42" t="s">
        <v>141</v>
      </c>
      <c r="F12" s="43" t="s">
        <v>381</v>
      </c>
      <c r="G12" s="40" t="s">
        <v>375</v>
      </c>
      <c r="H12" s="44">
        <v>9</v>
      </c>
      <c r="I12" s="44">
        <v>7</v>
      </c>
      <c r="J12" s="44" t="s">
        <v>49</v>
      </c>
      <c r="K12" s="44">
        <v>7</v>
      </c>
      <c r="L12" s="102"/>
      <c r="M12" s="45"/>
      <c r="N12" s="45"/>
      <c r="O12" s="46">
        <v>2.5</v>
      </c>
      <c r="P12" s="47">
        <f>ROUND(SUMPRODUCT(H12:O12,$H$9:$O$9)/100,1)</f>
        <v>4.5</v>
      </c>
      <c r="Q12" s="48" t="str">
        <f>IF(AND($P12&gt;=9,$P12&lt;=10),"A+","")&amp;IF(AND($P12&gt;=8.5,$P12&lt;=8.9),"A","")&amp;IF(AND($P12&gt;=8,$P12&lt;=8.4),"B+","")&amp;IF(AND($P12&gt;=7,$P12&lt;=7.9),"B","")&amp;IF(AND($P12&gt;=6.5,$P12&lt;=6.9),"C+","")&amp;IF(AND($P12&gt;=5.5,$P12&lt;=6.4),"C","")&amp;IF(AND($P12&gt;=5,$P12&lt;=5.4),"D+","")&amp;IF(AND($P12&gt;=4,$P12&lt;=4.9),"D","")&amp;IF(AND($P12&lt;4),"F","")</f>
        <v>D</v>
      </c>
      <c r="R12" s="49" t="str">
        <f>IF($P12&lt;4,"Kém",IF(AND($P12&gt;=4,$P12&lt;=5.4),"Trung bình yếu",IF(AND($P12&gt;=5.5,$P12&lt;=6.9),"Trung bình",IF(AND($P12&gt;=7,$P12&lt;=8.4),"Khá",IF(AND($P12&gt;=8.5,$P12&lt;=10),"Giỏi","")))))</f>
        <v>Trung bình yếu</v>
      </c>
      <c r="S12" s="50" t="str">
        <f>+IF(OR($H12=0,$I12=0,$J12=0,$K12=0),"Không đủ ĐKDT","")</f>
        <v/>
      </c>
      <c r="T12" s="86" t="s">
        <v>91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98"/>
      <c r="Y12" s="98"/>
      <c r="Z12" s="96"/>
      <c r="AA12" s="13"/>
      <c r="AB12" s="13"/>
      <c r="AC12" s="13"/>
      <c r="AD12" s="99"/>
      <c r="AE12" s="13"/>
      <c r="AF12" s="100"/>
      <c r="AG12" s="101"/>
      <c r="AH12" s="100"/>
      <c r="AI12" s="101"/>
      <c r="AJ12" s="100"/>
      <c r="AK12" s="13"/>
      <c r="AL12" s="99"/>
    </row>
    <row r="13" spans="2:38" ht="21.75" customHeight="1" x14ac:dyDescent="0.25">
      <c r="B13" s="39">
        <v>4</v>
      </c>
      <c r="C13" s="40" t="s">
        <v>382</v>
      </c>
      <c r="D13" s="85" t="s">
        <v>383</v>
      </c>
      <c r="E13" s="42" t="s">
        <v>384</v>
      </c>
      <c r="F13" s="43" t="s">
        <v>385</v>
      </c>
      <c r="G13" s="40" t="s">
        <v>375</v>
      </c>
      <c r="H13" s="44">
        <v>9</v>
      </c>
      <c r="I13" s="44">
        <v>6</v>
      </c>
      <c r="J13" s="44" t="s">
        <v>49</v>
      </c>
      <c r="K13" s="44">
        <v>8</v>
      </c>
      <c r="L13" s="102"/>
      <c r="M13" s="45"/>
      <c r="N13" s="45"/>
      <c r="O13" s="46">
        <v>3</v>
      </c>
      <c r="P13" s="47">
        <f>ROUND(SUMPRODUCT(H13:O13,$H$9:$O$9)/100,1)</f>
        <v>4.9000000000000004</v>
      </c>
      <c r="Q13" s="48" t="str">
        <f>IF(AND($P13&gt;=9,$P13&lt;=10),"A+","")&amp;IF(AND($P13&gt;=8.5,$P13&lt;=8.9),"A","")&amp;IF(AND($P13&gt;=8,$P13&lt;=8.4),"B+","")&amp;IF(AND($P13&gt;=7,$P13&lt;=7.9),"B","")&amp;IF(AND($P13&gt;=6.5,$P13&lt;=6.9),"C+","")&amp;IF(AND($P13&gt;=5.5,$P13&lt;=6.4),"C","")&amp;IF(AND($P13&gt;=5,$P13&lt;=5.4),"D+","")&amp;IF(AND($P13&gt;=4,$P13&lt;=4.9),"D","")&amp;IF(AND($P13&lt;4),"F","")</f>
        <v>D</v>
      </c>
      <c r="R13" s="49" t="str">
        <f>IF($P13&lt;4,"Kém",IF(AND($P13&gt;=4,$P13&lt;=5.4),"Trung bình yếu",IF(AND($P13&gt;=5.5,$P13&lt;=6.9),"Trung bình",IF(AND($P13&gt;=7,$P13&lt;=8.4),"Khá",IF(AND($P13&gt;=8.5,$P13&lt;=10),"Giỏi","")))))</f>
        <v>Trung bình yếu</v>
      </c>
      <c r="S13" s="50" t="str">
        <f>+IF(OR($H13=0,$I13=0,$J13=0,$K13=0),"Không đủ ĐKDT","")</f>
        <v/>
      </c>
      <c r="T13" s="86" t="s">
        <v>91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21.75" customHeight="1" x14ac:dyDescent="0.25">
      <c r="B14" s="39">
        <v>5</v>
      </c>
      <c r="C14" s="40" t="s">
        <v>386</v>
      </c>
      <c r="D14" s="85" t="s">
        <v>387</v>
      </c>
      <c r="E14" s="42" t="s">
        <v>239</v>
      </c>
      <c r="F14" s="43" t="s">
        <v>310</v>
      </c>
      <c r="G14" s="40" t="s">
        <v>375</v>
      </c>
      <c r="H14" s="44">
        <v>9</v>
      </c>
      <c r="I14" s="44">
        <v>7</v>
      </c>
      <c r="J14" s="44" t="s">
        <v>49</v>
      </c>
      <c r="K14" s="44">
        <v>7</v>
      </c>
      <c r="L14" s="102"/>
      <c r="M14" s="45"/>
      <c r="N14" s="45"/>
      <c r="O14" s="46">
        <v>5</v>
      </c>
      <c r="P14" s="47">
        <f>ROUND(SUMPRODUCT(H14:O14,$H$9:$O$9)/100,1)</f>
        <v>6</v>
      </c>
      <c r="Q14" s="48" t="str">
        <f>IF(AND($P14&gt;=9,$P14&lt;=10),"A+","")&amp;IF(AND($P14&gt;=8.5,$P14&lt;=8.9),"A","")&amp;IF(AND($P14&gt;=8,$P14&lt;=8.4),"B+","")&amp;IF(AND($P14&gt;=7,$P14&lt;=7.9),"B","")&amp;IF(AND($P14&gt;=6.5,$P14&lt;=6.9),"C+","")&amp;IF(AND($P14&gt;=5.5,$P14&lt;=6.4),"C","")&amp;IF(AND($P14&gt;=5,$P14&lt;=5.4),"D+","")&amp;IF(AND($P14&gt;=4,$P14&lt;=4.9),"D","")&amp;IF(AND($P14&lt;4),"F","")</f>
        <v>C</v>
      </c>
      <c r="R14" s="49" t="str">
        <f>IF($P14&lt;4,"Kém",IF(AND($P14&gt;=4,$P14&lt;=5.4),"Trung bình yếu",IF(AND($P14&gt;=5.5,$P14&lt;=6.9),"Trung bình",IF(AND($P14&gt;=7,$P14&lt;=8.4),"Khá",IF(AND($P14&gt;=8.5,$P14&lt;=10),"Giỏi","")))))</f>
        <v>Trung bình</v>
      </c>
      <c r="S14" s="50" t="str">
        <f>+IF(OR($H14=0,$I14=0,$J14=0,$K14=0),"Không đủ ĐKDT","")</f>
        <v/>
      </c>
      <c r="T14" s="86" t="s">
        <v>91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Đạt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21.75" customHeight="1" x14ac:dyDescent="0.25">
      <c r="B15" s="39">
        <v>6</v>
      </c>
      <c r="C15" s="40" t="s">
        <v>388</v>
      </c>
      <c r="D15" s="85" t="s">
        <v>389</v>
      </c>
      <c r="E15" s="42" t="s">
        <v>99</v>
      </c>
      <c r="F15" s="43" t="s">
        <v>252</v>
      </c>
      <c r="G15" s="40" t="s">
        <v>375</v>
      </c>
      <c r="H15" s="44">
        <v>9</v>
      </c>
      <c r="I15" s="44">
        <v>7</v>
      </c>
      <c r="J15" s="44" t="s">
        <v>49</v>
      </c>
      <c r="K15" s="44">
        <v>7</v>
      </c>
      <c r="L15" s="45"/>
      <c r="M15" s="45"/>
      <c r="N15" s="45"/>
      <c r="O15" s="46">
        <v>7.5</v>
      </c>
      <c r="P15" s="47">
        <f>ROUND(SUMPRODUCT(H15:O15,$H$9:$O$9)/100,1)</f>
        <v>7.5</v>
      </c>
      <c r="Q15" s="48" t="str">
        <f>IF(AND($P15&gt;=9,$P15&lt;=10),"A+","")&amp;IF(AND($P15&gt;=8.5,$P15&lt;=8.9),"A","")&amp;IF(AND($P15&gt;=8,$P15&lt;=8.4),"B+","")&amp;IF(AND($P15&gt;=7,$P15&lt;=7.9),"B","")&amp;IF(AND($P15&gt;=6.5,$P15&lt;=6.9),"C+","")&amp;IF(AND($P15&gt;=5.5,$P15&lt;=6.4),"C","")&amp;IF(AND($P15&gt;=5,$P15&lt;=5.4),"D+","")&amp;IF(AND($P15&gt;=4,$P15&lt;=4.9),"D","")&amp;IF(AND($P15&lt;4),"F","")</f>
        <v>B</v>
      </c>
      <c r="R15" s="49" t="str">
        <f>IF($P15&lt;4,"Kém",IF(AND($P15&gt;=4,$P15&lt;=5.4),"Trung bình yếu",IF(AND($P15&gt;=5.5,$P15&lt;=6.9),"Trung bình",IF(AND($P15&gt;=7,$P15&lt;=8.4),"Khá",IF(AND($P15&gt;=8.5,$P15&lt;=10),"Giỏi","")))))</f>
        <v>Khá</v>
      </c>
      <c r="S15" s="50" t="str">
        <f>+IF(OR($H15=0,$I15=0,$J15=0,$K15=0),"Không đủ ĐKDT","")</f>
        <v/>
      </c>
      <c r="T15" s="86" t="s">
        <v>91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Đạt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21.75" customHeight="1" x14ac:dyDescent="0.25">
      <c r="B16" s="39">
        <v>7</v>
      </c>
      <c r="C16" s="40" t="s">
        <v>390</v>
      </c>
      <c r="D16" s="85" t="s">
        <v>391</v>
      </c>
      <c r="E16" s="42" t="s">
        <v>392</v>
      </c>
      <c r="F16" s="43" t="s">
        <v>393</v>
      </c>
      <c r="G16" s="40" t="s">
        <v>375</v>
      </c>
      <c r="H16" s="44">
        <v>9</v>
      </c>
      <c r="I16" s="44">
        <v>7</v>
      </c>
      <c r="J16" s="44" t="s">
        <v>49</v>
      </c>
      <c r="K16" s="44">
        <v>8</v>
      </c>
      <c r="L16" s="45"/>
      <c r="M16" s="45"/>
      <c r="N16" s="45"/>
      <c r="O16" s="46">
        <v>3</v>
      </c>
      <c r="P16" s="47">
        <f>ROUND(SUMPRODUCT(H16:O16,$H$9:$O$9)/100,1)</f>
        <v>5</v>
      </c>
      <c r="Q16" s="48" t="str">
        <f>IF(AND($P16&gt;=9,$P16&lt;=10),"A+","")&amp;IF(AND($P16&gt;=8.5,$P16&lt;=8.9),"A","")&amp;IF(AND($P16&gt;=8,$P16&lt;=8.4),"B+","")&amp;IF(AND($P16&gt;=7,$P16&lt;=7.9),"B","")&amp;IF(AND($P16&gt;=6.5,$P16&lt;=6.9),"C+","")&amp;IF(AND($P16&gt;=5.5,$P16&lt;=6.4),"C","")&amp;IF(AND($P16&gt;=5,$P16&lt;=5.4),"D+","")&amp;IF(AND($P16&gt;=4,$P16&lt;=4.9),"D","")&amp;IF(AND($P16&lt;4),"F","")</f>
        <v>D+</v>
      </c>
      <c r="R16" s="49" t="str">
        <f>IF($P16&lt;4,"Kém",IF(AND($P16&gt;=4,$P16&lt;=5.4),"Trung bình yếu",IF(AND($P16&gt;=5.5,$P16&lt;=6.9),"Trung bình",IF(AND($P16&gt;=7,$P16&lt;=8.4),"Khá",IF(AND($P16&gt;=8.5,$P16&lt;=10),"Giỏi","")))))</f>
        <v>Trung bình yếu</v>
      </c>
      <c r="S16" s="50" t="str">
        <f>+IF(OR($H16=0,$I16=0,$J16=0,$K16=0),"Không đủ ĐKDT","")</f>
        <v/>
      </c>
      <c r="T16" s="86" t="s">
        <v>91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Đạt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x14ac:dyDescent="0.25">
      <c r="B17" s="39">
        <v>8</v>
      </c>
      <c r="C17" s="40" t="s">
        <v>394</v>
      </c>
      <c r="D17" s="85" t="s">
        <v>395</v>
      </c>
      <c r="E17" s="42" t="s">
        <v>396</v>
      </c>
      <c r="F17" s="43" t="s">
        <v>397</v>
      </c>
      <c r="G17" s="40" t="s">
        <v>375</v>
      </c>
      <c r="H17" s="44">
        <v>9</v>
      </c>
      <c r="I17" s="44">
        <v>6</v>
      </c>
      <c r="J17" s="44" t="s">
        <v>49</v>
      </c>
      <c r="K17" s="44">
        <v>7</v>
      </c>
      <c r="L17" s="45"/>
      <c r="M17" s="45"/>
      <c r="N17" s="45"/>
      <c r="O17" s="46">
        <v>3</v>
      </c>
      <c r="P17" s="47">
        <f>ROUND(SUMPRODUCT(H17:O17,$H$9:$O$9)/100,1)</f>
        <v>4.7</v>
      </c>
      <c r="Q17" s="48" t="str">
        <f>IF(AND($P17&gt;=9,$P17&lt;=10),"A+","")&amp;IF(AND($P17&gt;=8.5,$P17&lt;=8.9),"A","")&amp;IF(AND($P17&gt;=8,$P17&lt;=8.4),"B+","")&amp;IF(AND($P17&gt;=7,$P17&lt;=7.9),"B","")&amp;IF(AND($P17&gt;=6.5,$P17&lt;=6.9),"C+","")&amp;IF(AND($P17&gt;=5.5,$P17&lt;=6.4),"C","")&amp;IF(AND($P17&gt;=5,$P17&lt;=5.4),"D+","")&amp;IF(AND($P17&gt;=4,$P17&lt;=4.9),"D","")&amp;IF(AND($P17&lt;4),"F","")</f>
        <v>D</v>
      </c>
      <c r="R17" s="49" t="str">
        <f>IF($P17&lt;4,"Kém",IF(AND($P17&gt;=4,$P17&lt;=5.4),"Trung bình yếu",IF(AND($P17&gt;=5.5,$P17&lt;=6.9),"Trung bình",IF(AND($P17&gt;=7,$P17&lt;=8.4),"Khá",IF(AND($P17&gt;=8.5,$P17&lt;=10),"Giỏi","")))))</f>
        <v>Trung bình yếu</v>
      </c>
      <c r="S17" s="50" t="str">
        <f>+IF(OR($H17=0,$I17=0,$J17=0,$K17=0),"Không đủ ĐKDT","")</f>
        <v/>
      </c>
      <c r="T17" s="86" t="s">
        <v>91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Đạt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6.5" x14ac:dyDescent="0.25">
      <c r="A18" s="53"/>
      <c r="B18" s="54"/>
      <c r="C18" s="55"/>
      <c r="D18" s="55"/>
      <c r="E18" s="57"/>
      <c r="F18" s="57"/>
      <c r="G18" s="57"/>
      <c r="H18" s="58"/>
      <c r="I18" s="59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5"/>
    </row>
    <row r="19" spans="1:38" ht="16.5" x14ac:dyDescent="0.25">
      <c r="A19" s="53"/>
      <c r="B19" s="131" t="s">
        <v>50</v>
      </c>
      <c r="C19" s="131"/>
      <c r="D19" s="55"/>
      <c r="E19" s="57"/>
      <c r="F19" s="57"/>
      <c r="G19" s="57"/>
      <c r="H19" s="58"/>
      <c r="I19" s="59"/>
      <c r="J19" s="59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5"/>
    </row>
    <row r="20" spans="1:38" x14ac:dyDescent="0.25">
      <c r="A20" s="53"/>
      <c r="B20" s="61" t="s">
        <v>51</v>
      </c>
      <c r="C20" s="61"/>
      <c r="D20" s="88">
        <f>+$Z$8</f>
        <v>8</v>
      </c>
      <c r="E20" s="63" t="s">
        <v>52</v>
      </c>
      <c r="F20" s="94" t="s">
        <v>53</v>
      </c>
      <c r="G20" s="94"/>
      <c r="H20" s="94"/>
      <c r="I20" s="94"/>
      <c r="J20" s="94"/>
      <c r="K20" s="94"/>
      <c r="L20" s="94"/>
      <c r="M20" s="94"/>
      <c r="N20" s="94"/>
      <c r="O20" s="64">
        <f>$Z$8 -COUNTIF($S$9:$S$206,"Vắng") -COUNTIF($S$9:$S$206,"Vắng có phép") - COUNTIF($S$9:$S$206,"Đình chỉ thi") - COUNTIF($S$9:$S$206,"Không đủ ĐKDT")</f>
        <v>8</v>
      </c>
      <c r="P20" s="64"/>
      <c r="Q20" s="64"/>
      <c r="R20" s="65"/>
      <c r="S20" s="66" t="s">
        <v>52</v>
      </c>
      <c r="T20" s="65"/>
      <c r="U20" s="5"/>
    </row>
    <row r="21" spans="1:38" x14ac:dyDescent="0.25">
      <c r="A21" s="53"/>
      <c r="B21" s="61" t="s">
        <v>54</v>
      </c>
      <c r="C21" s="61"/>
      <c r="D21" s="88">
        <f>+$AK$8</f>
        <v>8</v>
      </c>
      <c r="E21" s="63" t="s">
        <v>52</v>
      </c>
      <c r="F21" s="94" t="s">
        <v>55</v>
      </c>
      <c r="G21" s="94"/>
      <c r="H21" s="94"/>
      <c r="I21" s="94"/>
      <c r="J21" s="94"/>
      <c r="K21" s="94"/>
      <c r="L21" s="94"/>
      <c r="M21" s="94"/>
      <c r="N21" s="94"/>
      <c r="O21" s="67">
        <f>COUNTIF($S$9:$S$82,"Vắng")</f>
        <v>0</v>
      </c>
      <c r="P21" s="67"/>
      <c r="Q21" s="67"/>
      <c r="R21" s="68"/>
      <c r="S21" s="66" t="s">
        <v>52</v>
      </c>
      <c r="T21" s="68"/>
      <c r="U21" s="5"/>
    </row>
    <row r="22" spans="1:38" x14ac:dyDescent="0.25">
      <c r="A22" s="53"/>
      <c r="B22" s="61" t="s">
        <v>56</v>
      </c>
      <c r="C22" s="61"/>
      <c r="D22" s="89">
        <f>COUNTIF(W10:W17,"Học lại")</f>
        <v>0</v>
      </c>
      <c r="E22" s="63" t="s">
        <v>52</v>
      </c>
      <c r="F22" s="94" t="s">
        <v>57</v>
      </c>
      <c r="G22" s="94"/>
      <c r="H22" s="94"/>
      <c r="I22" s="94"/>
      <c r="J22" s="94"/>
      <c r="K22" s="94"/>
      <c r="L22" s="94"/>
      <c r="M22" s="94"/>
      <c r="N22" s="94"/>
      <c r="O22" s="64">
        <f>COUNTIF($S$9:$S$82,"Vắng có phép")</f>
        <v>0</v>
      </c>
      <c r="P22" s="64"/>
      <c r="Q22" s="64"/>
      <c r="R22" s="65"/>
      <c r="S22" s="66" t="s">
        <v>52</v>
      </c>
      <c r="T22" s="65"/>
      <c r="U22" s="5"/>
    </row>
    <row r="23" spans="1:38" ht="16.5" x14ac:dyDescent="0.25">
      <c r="A23" s="53"/>
      <c r="B23" s="54"/>
      <c r="C23" s="55"/>
      <c r="D23" s="55"/>
      <c r="E23" s="57"/>
      <c r="F23" s="57"/>
      <c r="G23" s="57"/>
      <c r="H23" s="58"/>
      <c r="I23" s="59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5"/>
    </row>
    <row r="24" spans="1:38" x14ac:dyDescent="0.25">
      <c r="B24" s="70" t="s">
        <v>58</v>
      </c>
      <c r="C24" s="70"/>
      <c r="D24" s="73">
        <f>COUNTIF(W10:W17,"Thi lại")</f>
        <v>0</v>
      </c>
      <c r="E24" s="72" t="s">
        <v>52</v>
      </c>
      <c r="F24" s="5"/>
      <c r="G24" s="5"/>
      <c r="H24" s="5"/>
      <c r="I24" s="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5"/>
    </row>
    <row r="25" spans="1:38" x14ac:dyDescent="0.25">
      <c r="B25" s="70"/>
      <c r="C25" s="70"/>
      <c r="D25" s="73"/>
      <c r="E25" s="72"/>
      <c r="F25" s="5"/>
      <c r="G25" s="5"/>
      <c r="H25" s="5"/>
      <c r="I25" s="5"/>
      <c r="J25" s="95" t="s">
        <v>178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5"/>
    </row>
    <row r="26" spans="1:38" x14ac:dyDescent="0.25">
      <c r="A26" s="74"/>
      <c r="B26" s="119" t="s">
        <v>60</v>
      </c>
      <c r="C26" s="119"/>
      <c r="D26" s="119"/>
      <c r="E26" s="119"/>
      <c r="F26" s="119"/>
      <c r="G26" s="119"/>
      <c r="H26" s="119"/>
      <c r="I26" s="75"/>
      <c r="J26" s="92" t="s">
        <v>61</v>
      </c>
      <c r="K26" s="156" t="s">
        <v>178</v>
      </c>
      <c r="L26" s="156"/>
      <c r="M26" s="156"/>
      <c r="N26" s="156"/>
      <c r="O26" s="156"/>
      <c r="P26" s="156"/>
      <c r="Q26" s="156"/>
      <c r="R26" s="156"/>
      <c r="S26" s="156"/>
      <c r="T26" s="156"/>
      <c r="U26" s="156"/>
    </row>
    <row r="27" spans="1:38" x14ac:dyDescent="0.25">
      <c r="A27" s="53"/>
      <c r="B27" s="54"/>
      <c r="C27" s="76"/>
      <c r="D27" s="76"/>
      <c r="E27" s="77"/>
      <c r="F27" s="77"/>
      <c r="G27" s="77"/>
      <c r="H27" s="78"/>
      <c r="I27" s="124" t="s">
        <v>61</v>
      </c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</row>
    <row r="28" spans="1:38" s="53" customFormat="1" x14ac:dyDescent="0.25">
      <c r="B28" s="119" t="s">
        <v>62</v>
      </c>
      <c r="C28" s="119"/>
      <c r="D28" s="121" t="s">
        <v>63</v>
      </c>
      <c r="E28" s="121"/>
      <c r="F28" s="121"/>
      <c r="G28" s="121"/>
      <c r="H28" s="121"/>
      <c r="I28" s="79"/>
      <c r="J28" s="79"/>
      <c r="K28" s="79"/>
      <c r="L28" s="5"/>
      <c r="M28" s="5"/>
      <c r="N28" s="5"/>
      <c r="O28" s="5"/>
      <c r="P28" s="5"/>
      <c r="Q28" s="5"/>
      <c r="R28" s="5"/>
      <c r="S28" s="5"/>
      <c r="T28" s="5"/>
      <c r="U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53" customFormat="1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79"/>
      <c r="L29" s="60"/>
      <c r="M29" s="60"/>
      <c r="N29" s="60"/>
      <c r="O29" s="60"/>
      <c r="P29" s="60"/>
      <c r="Q29" s="60"/>
      <c r="R29" s="60"/>
      <c r="S29" s="60"/>
      <c r="T29" s="60"/>
      <c r="U29" s="60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53" customFormat="1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x14ac:dyDescent="0.25">
      <c r="A34" s="1"/>
      <c r="B34" s="5"/>
      <c r="C34" s="5"/>
      <c r="D34" s="5"/>
      <c r="E34" s="5"/>
      <c r="F34" s="5"/>
      <c r="G34" s="5"/>
      <c r="H34" s="5"/>
      <c r="I34" s="118" t="s">
        <v>64</v>
      </c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hidden="1" x14ac:dyDescent="0.25">
      <c r="A36" s="1"/>
      <c r="B36" s="119" t="s">
        <v>85</v>
      </c>
      <c r="C36" s="119"/>
      <c r="D36" s="119"/>
      <c r="E36" s="119"/>
      <c r="F36" s="119"/>
      <c r="G36" s="119"/>
      <c r="H36" s="119"/>
      <c r="I36" s="75"/>
      <c r="J36" s="120" t="s">
        <v>67</v>
      </c>
      <c r="K36" s="120"/>
      <c r="L36" s="120"/>
      <c r="M36" s="120"/>
      <c r="N36" s="120"/>
      <c r="O36" s="120"/>
      <c r="P36" s="120"/>
      <c r="Q36" s="120"/>
      <c r="R36" s="120"/>
      <c r="S36" s="120"/>
      <c r="T36" s="92"/>
      <c r="U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53" customFormat="1" hidden="1" x14ac:dyDescent="0.25">
      <c r="A37" s="1"/>
      <c r="B37" s="54"/>
      <c r="C37" s="76"/>
      <c r="D37" s="76"/>
      <c r="E37" s="77"/>
      <c r="F37" s="77"/>
      <c r="G37" s="77"/>
      <c r="H37" s="78"/>
      <c r="I37" s="79"/>
      <c r="J37" s="79"/>
      <c r="K37" s="5"/>
      <c r="L37" s="5"/>
      <c r="M37" s="5"/>
      <c r="N37" s="5"/>
      <c r="O37" s="5"/>
      <c r="P37" s="5"/>
      <c r="Q37" s="5"/>
      <c r="R37" s="5"/>
      <c r="S37" s="5"/>
      <c r="T37" s="5"/>
      <c r="U37" s="1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53" customFormat="1" hidden="1" x14ac:dyDescent="0.25">
      <c r="A38" s="1"/>
      <c r="B38" s="119" t="s">
        <v>62</v>
      </c>
      <c r="C38" s="119"/>
      <c r="D38" s="121" t="s">
        <v>180</v>
      </c>
      <c r="E38" s="121"/>
      <c r="F38" s="121"/>
      <c r="G38" s="121"/>
      <c r="H38" s="121"/>
      <c r="I38" s="79"/>
      <c r="J38" s="79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1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53" customFormat="1" hidden="1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1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idden="1" x14ac:dyDescent="0.25"/>
    <row r="41" spans="1:38" hidden="1" x14ac:dyDescent="0.25"/>
    <row r="42" spans="1:38" hidden="1" x14ac:dyDescent="0.25"/>
    <row r="43" spans="1:38" hidden="1" x14ac:dyDescent="0.25">
      <c r="B43" s="117"/>
      <c r="C43" s="117"/>
      <c r="D43" s="117"/>
      <c r="E43" s="117"/>
      <c r="F43" s="117"/>
      <c r="G43" s="117"/>
      <c r="H43" s="117"/>
      <c r="I43" s="117"/>
      <c r="J43" s="117" t="s">
        <v>69</v>
      </c>
      <c r="K43" s="117"/>
      <c r="L43" s="117"/>
      <c r="M43" s="117"/>
      <c r="N43" s="117"/>
      <c r="O43" s="117"/>
      <c r="P43" s="117"/>
      <c r="Q43" s="117"/>
      <c r="R43" s="117"/>
      <c r="S43" s="117"/>
      <c r="T43" s="90"/>
    </row>
    <row r="44" spans="1:38" hidden="1" x14ac:dyDescent="0.25"/>
    <row r="45" spans="1:38" hidden="1" x14ac:dyDescent="0.25"/>
  </sheetData>
  <sheetProtection formatCells="0" formatColumns="0" formatRows="0" insertColumns="0" insertRows="0" insertHyperlinks="0" deleteColumns="0" deleteRows="0" sort="0" autoFilter="0" pivotTables="0"/>
  <autoFilter ref="A8:AL17">
    <filterColumn colId="3" showButton="0"/>
  </autoFilter>
  <mergeCells count="50">
    <mergeCell ref="B38:C38"/>
    <mergeCell ref="D38:H38"/>
    <mergeCell ref="B43:C43"/>
    <mergeCell ref="D43:I43"/>
    <mergeCell ref="J43:S43"/>
    <mergeCell ref="B28:C28"/>
    <mergeCell ref="D28:H28"/>
    <mergeCell ref="I34:U34"/>
    <mergeCell ref="B36:H36"/>
    <mergeCell ref="J36:S36"/>
    <mergeCell ref="S7:S9"/>
    <mergeCell ref="T7:T9"/>
    <mergeCell ref="B9:G9"/>
    <mergeCell ref="B19:C19"/>
    <mergeCell ref="B26:H26"/>
    <mergeCell ref="I27:U27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17">
    <cfRule type="cellIs" dxfId="33" priority="7" operator="greaterThan">
      <formula>10</formula>
    </cfRule>
  </conditionalFormatting>
  <conditionalFormatting sqref="C44:C1048576 C1:C35">
    <cfRule type="duplicateValues" dxfId="32" priority="5"/>
  </conditionalFormatting>
  <conditionalFormatting sqref="C36:C43">
    <cfRule type="duplicateValues" dxfId="31" priority="3"/>
  </conditionalFormatting>
  <conditionalFormatting sqref="O26 O28:O33">
    <cfRule type="duplicateValues" dxfId="30" priority="20"/>
  </conditionalFormatting>
  <dataValidations count="1">
    <dataValidation allowBlank="1" showInputMessage="1" showErrorMessage="1" errorTitle="Không xóa dữ liệu" error="Không xóa dữ liệu" prompt="Không xóa dữ liệu" sqref="D22 X2:AL8 W10:W17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47"/>
  <sheetViews>
    <sheetView workbookViewId="0">
      <pane ySplit="3" topLeftCell="A34" activePane="bottomLeft" state="frozen"/>
      <selection activeCell="S11" sqref="S11"/>
      <selection pane="bottomLeft" activeCell="A38" sqref="A38:XFD38"/>
    </sheetView>
  </sheetViews>
  <sheetFormatPr defaultColWidth="9" defaultRowHeight="15.75" x14ac:dyDescent="0.25"/>
  <cols>
    <col min="1" max="1" width="0.625" style="1" customWidth="1"/>
    <col min="2" max="2" width="4" style="1" customWidth="1"/>
    <col min="3" max="3" width="13.125" style="1" customWidth="1"/>
    <col min="4" max="4" width="14" style="1" customWidth="1"/>
    <col min="5" max="5" width="6.375" style="1" customWidth="1"/>
    <col min="6" max="6" width="9.125" style="1" customWidth="1"/>
    <col min="7" max="7" width="11.62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5.625" style="1" customWidth="1"/>
    <col min="20" max="20" width="6.5" style="1" hidden="1" customWidth="1"/>
    <col min="21" max="21" width="2.75" style="1" customWidth="1"/>
    <col min="22" max="22" width="2.7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315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9" t="s">
        <v>324</v>
      </c>
      <c r="P4" s="149"/>
      <c r="Q4" s="149"/>
      <c r="R4" s="149"/>
      <c r="S4" s="149"/>
      <c r="T4" s="149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132</v>
      </c>
      <c r="H5" s="136"/>
      <c r="I5" s="136"/>
      <c r="J5" s="136"/>
      <c r="K5" s="136"/>
      <c r="L5" s="136"/>
      <c r="M5" s="136"/>
      <c r="N5" s="136"/>
      <c r="O5" s="136" t="s">
        <v>133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2.2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2.2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Tâm lý quản lý</v>
      </c>
      <c r="Y8" s="26" t="str">
        <f>+O4</f>
        <v>Nhóm: BSA1236 - 2</v>
      </c>
      <c r="Z8" s="27">
        <f>+$AI$8+$AK$8+$AG$8</f>
        <v>12</v>
      </c>
      <c r="AA8" s="8">
        <f>COUNTIF($S$9:$S$79,"Khiển trách")</f>
        <v>0</v>
      </c>
      <c r="AB8" s="8">
        <f>COUNTIF($S$9:$S$79,"Cảnh cáo")</f>
        <v>0</v>
      </c>
      <c r="AC8" s="8">
        <f>COUNTIF($S$9:$S$79,"Đình chỉ thi")</f>
        <v>0</v>
      </c>
      <c r="AD8" s="28">
        <f>+($AA$8+$AB$8+$AC$8)/$Z$8*100%</f>
        <v>0</v>
      </c>
      <c r="AE8" s="8">
        <f>SUM(COUNTIF($S$9:$S$77,"Vắng"),COUNTIF($S$9:$S$77,"Vắng có phép"))</f>
        <v>2</v>
      </c>
      <c r="AF8" s="29">
        <f>+$AE$8/$Z$8</f>
        <v>0.16666666666666666</v>
      </c>
      <c r="AG8" s="30">
        <f>COUNTIF($W$9:$W$77,"Thi lại")</f>
        <v>4</v>
      </c>
      <c r="AH8" s="29">
        <f>+$AG$8/$Z$8</f>
        <v>0.33333333333333331</v>
      </c>
      <c r="AI8" s="30">
        <f>COUNTIF($W$9:$W$78,"Học lại")</f>
        <v>0</v>
      </c>
      <c r="AJ8" s="29">
        <f>+$AI$8/$Z$8</f>
        <v>0</v>
      </c>
      <c r="AK8" s="8">
        <f>COUNTIF($W$10:$W$78,"Đạt")</f>
        <v>8</v>
      </c>
      <c r="AL8" s="28">
        <f>+$AK$8/$Z$8</f>
        <v>0.66666666666666663</v>
      </c>
    </row>
    <row r="9" spans="2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21" customHeight="1" x14ac:dyDescent="0.25">
      <c r="B10" s="39">
        <v>1</v>
      </c>
      <c r="C10" s="40" t="s">
        <v>325</v>
      </c>
      <c r="D10" s="85" t="s">
        <v>144</v>
      </c>
      <c r="E10" s="42" t="s">
        <v>326</v>
      </c>
      <c r="F10" s="43" t="s">
        <v>327</v>
      </c>
      <c r="G10" s="40" t="s">
        <v>328</v>
      </c>
      <c r="H10" s="44">
        <v>9</v>
      </c>
      <c r="I10" s="44">
        <v>7</v>
      </c>
      <c r="J10" s="44" t="s">
        <v>49</v>
      </c>
      <c r="K10" s="44">
        <v>7</v>
      </c>
      <c r="L10" s="102"/>
      <c r="M10" s="45"/>
      <c r="N10" s="45"/>
      <c r="O10" s="46">
        <v>6.5</v>
      </c>
      <c r="P10" s="47">
        <f>ROUND(SUMPRODUCT(H10:O10,$H$9:$O$9)/100,1)</f>
        <v>6.9</v>
      </c>
      <c r="Q10" s="48" t="str">
        <f t="shared" ref="Q10:Q21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C+</v>
      </c>
      <c r="R10" s="49" t="str">
        <f t="shared" ref="R10:R21" si="1">IF($P10&lt;4,"Kém",IF(AND($P10&gt;=4,$P10&lt;=5.4),"Trung bình yếu",IF(AND($P10&gt;=5.5,$P10&lt;=6.9),"Trung bình",IF(AND($P10&gt;=7,$P10&lt;=8.4),"Khá",IF(AND($P10&gt;=8.5,$P10&lt;=10),"Giỏi","")))))</f>
        <v>Trung bình</v>
      </c>
      <c r="S10" s="50" t="str">
        <f>+IF(OR($H10=0,$I10=0,$J10=0,$K10=0),"Không đủ ĐKDT","")</f>
        <v/>
      </c>
      <c r="T10" s="86" t="s">
        <v>329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2:38" ht="21" customHeight="1" x14ac:dyDescent="0.25">
      <c r="B11" s="39">
        <v>2</v>
      </c>
      <c r="C11" s="40" t="s">
        <v>330</v>
      </c>
      <c r="D11" s="85" t="s">
        <v>331</v>
      </c>
      <c r="E11" s="42" t="s">
        <v>326</v>
      </c>
      <c r="F11" s="43" t="s">
        <v>332</v>
      </c>
      <c r="G11" s="40" t="s">
        <v>333</v>
      </c>
      <c r="H11" s="44">
        <v>9</v>
      </c>
      <c r="I11" s="44">
        <v>7</v>
      </c>
      <c r="J11" s="44" t="s">
        <v>49</v>
      </c>
      <c r="K11" s="44">
        <v>8</v>
      </c>
      <c r="L11" s="102"/>
      <c r="M11" s="102"/>
      <c r="N11" s="102"/>
      <c r="O11" s="46">
        <v>5</v>
      </c>
      <c r="P11" s="47">
        <f>ROUND(SUMPRODUCT(H11:O11,$H$9:$O$9)/100,1)</f>
        <v>6.2</v>
      </c>
      <c r="Q11" s="48" t="str">
        <f t="shared" si="0"/>
        <v>C</v>
      </c>
      <c r="R11" s="49" t="str">
        <f t="shared" si="1"/>
        <v>Trung bình</v>
      </c>
      <c r="S11" s="50" t="str">
        <f>+IF(OR($H11=0,$I11=0,$J11=0,$K11=0),"Không đủ ĐKDT","")</f>
        <v/>
      </c>
      <c r="T11" s="86" t="s">
        <v>329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Đạt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2:38" ht="21" customHeight="1" x14ac:dyDescent="0.25">
      <c r="B12" s="39">
        <v>3</v>
      </c>
      <c r="C12" s="40" t="s">
        <v>334</v>
      </c>
      <c r="D12" s="85" t="s">
        <v>335</v>
      </c>
      <c r="E12" s="42" t="s">
        <v>336</v>
      </c>
      <c r="F12" s="43" t="s">
        <v>213</v>
      </c>
      <c r="G12" s="40" t="s">
        <v>328</v>
      </c>
      <c r="H12" s="44">
        <v>9</v>
      </c>
      <c r="I12" s="44">
        <v>6</v>
      </c>
      <c r="J12" s="44" t="s">
        <v>49</v>
      </c>
      <c r="K12" s="44">
        <v>6</v>
      </c>
      <c r="L12" s="45"/>
      <c r="M12" s="45"/>
      <c r="N12" s="45"/>
      <c r="O12" s="46">
        <v>5.5</v>
      </c>
      <c r="P12" s="47">
        <f>ROUND(SUMPRODUCT(H12:O12,$H$9:$O$9)/100,1)</f>
        <v>6</v>
      </c>
      <c r="Q12" s="48" t="str">
        <f t="shared" si="0"/>
        <v>C</v>
      </c>
      <c r="R12" s="49" t="str">
        <f t="shared" si="1"/>
        <v>Trung bình</v>
      </c>
      <c r="S12" s="50" t="str">
        <f>+IF(OR($H12=0,$I12=0,$J12=0,$K12=0),"Không đủ ĐKDT","")</f>
        <v/>
      </c>
      <c r="T12" s="86" t="s">
        <v>329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38" ht="21" customHeight="1" x14ac:dyDescent="0.25">
      <c r="B13" s="39">
        <v>4</v>
      </c>
      <c r="C13" s="40" t="s">
        <v>337</v>
      </c>
      <c r="D13" s="85" t="s">
        <v>338</v>
      </c>
      <c r="E13" s="42" t="s">
        <v>339</v>
      </c>
      <c r="F13" s="43" t="s">
        <v>340</v>
      </c>
      <c r="G13" s="40" t="s">
        <v>328</v>
      </c>
      <c r="H13" s="44">
        <v>9</v>
      </c>
      <c r="I13" s="44">
        <v>6</v>
      </c>
      <c r="J13" s="44" t="s">
        <v>49</v>
      </c>
      <c r="K13" s="44">
        <v>6</v>
      </c>
      <c r="L13" s="45"/>
      <c r="M13" s="45"/>
      <c r="N13" s="45"/>
      <c r="O13" s="46">
        <v>0</v>
      </c>
      <c r="P13" s="47">
        <f>ROUND(SUMPRODUCT(H13:O13,$H$9:$O$9)/100,1)</f>
        <v>2.7</v>
      </c>
      <c r="Q13" s="48" t="str">
        <f t="shared" si="0"/>
        <v>F</v>
      </c>
      <c r="R13" s="49" t="str">
        <f t="shared" si="1"/>
        <v>Kém</v>
      </c>
      <c r="S13" s="50" t="s">
        <v>341</v>
      </c>
      <c r="T13" s="86" t="s">
        <v>329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Thi lại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21" customHeight="1" x14ac:dyDescent="0.25">
      <c r="B14" s="39">
        <v>5</v>
      </c>
      <c r="C14" s="40" t="s">
        <v>342</v>
      </c>
      <c r="D14" s="85" t="s">
        <v>343</v>
      </c>
      <c r="E14" s="42" t="s">
        <v>339</v>
      </c>
      <c r="F14" s="43" t="s">
        <v>344</v>
      </c>
      <c r="G14" s="40" t="s">
        <v>333</v>
      </c>
      <c r="H14" s="44">
        <v>9</v>
      </c>
      <c r="I14" s="44">
        <v>7</v>
      </c>
      <c r="J14" s="44" t="s">
        <v>49</v>
      </c>
      <c r="K14" s="44">
        <v>7</v>
      </c>
      <c r="L14" s="45"/>
      <c r="M14" s="45"/>
      <c r="N14" s="45"/>
      <c r="O14" s="46">
        <v>8</v>
      </c>
      <c r="P14" s="47">
        <f>ROUND(SUMPRODUCT(H14:O14,$H$9:$O$9)/100,1)</f>
        <v>7.8</v>
      </c>
      <c r="Q14" s="48" t="str">
        <f t="shared" si="0"/>
        <v>B</v>
      </c>
      <c r="R14" s="49" t="str">
        <f t="shared" si="1"/>
        <v>Khá</v>
      </c>
      <c r="S14" s="50" t="str">
        <f>+IF(OR($H14=0,$I14=0,$J14=0,$K14=0),"Không đủ ĐKDT","")</f>
        <v/>
      </c>
      <c r="T14" s="86" t="s">
        <v>329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Đạt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21" customHeight="1" x14ac:dyDescent="0.25">
      <c r="B15" s="39">
        <v>6</v>
      </c>
      <c r="C15" s="40" t="s">
        <v>345</v>
      </c>
      <c r="D15" s="85" t="s">
        <v>346</v>
      </c>
      <c r="E15" s="42" t="s">
        <v>347</v>
      </c>
      <c r="F15" s="43" t="s">
        <v>348</v>
      </c>
      <c r="G15" s="40" t="s">
        <v>333</v>
      </c>
      <c r="H15" s="44">
        <v>9</v>
      </c>
      <c r="I15" s="44">
        <v>7</v>
      </c>
      <c r="J15" s="44" t="s">
        <v>49</v>
      </c>
      <c r="K15" s="44">
        <v>7</v>
      </c>
      <c r="L15" s="102"/>
      <c r="M15" s="45"/>
      <c r="N15" s="45"/>
      <c r="O15" s="46">
        <v>6</v>
      </c>
      <c r="P15" s="47">
        <f>ROUND(SUMPRODUCT(H15:O15,$H$9:$O$9)/100,1)</f>
        <v>6.6</v>
      </c>
      <c r="Q15" s="48" t="str">
        <f t="shared" si="0"/>
        <v>C+</v>
      </c>
      <c r="R15" s="49" t="str">
        <f t="shared" si="1"/>
        <v>Trung bình</v>
      </c>
      <c r="S15" s="50" t="str">
        <f>+IF(OR($H15=0,$I15=0,$J15=0,$K15=0),"Không đủ ĐKDT","")</f>
        <v/>
      </c>
      <c r="T15" s="86" t="s">
        <v>329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Đạt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21" customHeight="1" x14ac:dyDescent="0.25">
      <c r="B16" s="39">
        <v>7</v>
      </c>
      <c r="C16" s="40" t="s">
        <v>349</v>
      </c>
      <c r="D16" s="85" t="s">
        <v>350</v>
      </c>
      <c r="E16" s="42" t="s">
        <v>351</v>
      </c>
      <c r="F16" s="43" t="s">
        <v>352</v>
      </c>
      <c r="G16" s="40" t="s">
        <v>333</v>
      </c>
      <c r="H16" s="44">
        <v>9</v>
      </c>
      <c r="I16" s="44">
        <v>6</v>
      </c>
      <c r="J16" s="44" t="s">
        <v>49</v>
      </c>
      <c r="K16" s="44">
        <v>7</v>
      </c>
      <c r="L16" s="45"/>
      <c r="M16" s="45"/>
      <c r="N16" s="45"/>
      <c r="O16" s="46">
        <v>0</v>
      </c>
      <c r="P16" s="47">
        <f>ROUND(SUMPRODUCT(H16:O16,$H$9:$O$9)/100,1)</f>
        <v>2.9</v>
      </c>
      <c r="Q16" s="48" t="str">
        <f t="shared" si="0"/>
        <v>F</v>
      </c>
      <c r="R16" s="49" t="str">
        <f t="shared" si="1"/>
        <v>Kém</v>
      </c>
      <c r="S16" s="50" t="s">
        <v>82</v>
      </c>
      <c r="T16" s="86" t="s">
        <v>329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Thi lại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21" customHeight="1" x14ac:dyDescent="0.25">
      <c r="B17" s="39">
        <v>8</v>
      </c>
      <c r="C17" s="40" t="s">
        <v>353</v>
      </c>
      <c r="D17" s="85" t="s">
        <v>354</v>
      </c>
      <c r="E17" s="42" t="s">
        <v>355</v>
      </c>
      <c r="F17" s="43" t="s">
        <v>356</v>
      </c>
      <c r="G17" s="40" t="s">
        <v>333</v>
      </c>
      <c r="H17" s="44">
        <v>9</v>
      </c>
      <c r="I17" s="44">
        <v>7</v>
      </c>
      <c r="J17" s="44" t="s">
        <v>49</v>
      </c>
      <c r="K17" s="44">
        <v>7</v>
      </c>
      <c r="L17" s="102"/>
      <c r="M17" s="45"/>
      <c r="N17" s="45"/>
      <c r="O17" s="46">
        <v>2</v>
      </c>
      <c r="P17" s="47">
        <f>ROUND(SUMPRODUCT(H17:O17,$H$9:$O$9)/100,1)</f>
        <v>4.2</v>
      </c>
      <c r="Q17" s="48" t="str">
        <f t="shared" si="0"/>
        <v>D</v>
      </c>
      <c r="R17" s="49" t="str">
        <f t="shared" si="1"/>
        <v>Trung bình yếu</v>
      </c>
      <c r="S17" s="50" t="str">
        <f>+IF(OR($H17=0,$I17=0,$J17=0,$K17=0),"Không đủ ĐKDT","")</f>
        <v/>
      </c>
      <c r="T17" s="86" t="s">
        <v>329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Đạt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21" customHeight="1" x14ac:dyDescent="0.25">
      <c r="B18" s="39">
        <v>9</v>
      </c>
      <c r="C18" s="40" t="s">
        <v>357</v>
      </c>
      <c r="D18" s="85" t="s">
        <v>144</v>
      </c>
      <c r="E18" s="42" t="s">
        <v>290</v>
      </c>
      <c r="F18" s="43" t="s">
        <v>358</v>
      </c>
      <c r="G18" s="116" t="s">
        <v>328</v>
      </c>
      <c r="H18" s="44">
        <v>9</v>
      </c>
      <c r="I18" s="44">
        <v>7</v>
      </c>
      <c r="J18" s="44" t="s">
        <v>49</v>
      </c>
      <c r="K18" s="44">
        <v>7</v>
      </c>
      <c r="L18" s="45"/>
      <c r="M18" s="45"/>
      <c r="N18" s="45"/>
      <c r="O18" s="46">
        <v>0</v>
      </c>
      <c r="P18" s="47">
        <f>ROUND(SUMPRODUCT(H18:O18,$H$9:$O$9)/100,1)</f>
        <v>3</v>
      </c>
      <c r="Q18" s="48" t="str">
        <f t="shared" si="0"/>
        <v>F</v>
      </c>
      <c r="R18" s="49" t="str">
        <f t="shared" si="1"/>
        <v>Kém</v>
      </c>
      <c r="S18" s="50" t="s">
        <v>341</v>
      </c>
      <c r="T18" s="86" t="s">
        <v>329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Thi lại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21" customHeight="1" x14ac:dyDescent="0.25">
      <c r="B19" s="39">
        <v>10</v>
      </c>
      <c r="C19" s="40" t="s">
        <v>359</v>
      </c>
      <c r="D19" s="85" t="s">
        <v>360</v>
      </c>
      <c r="E19" s="42" t="s">
        <v>361</v>
      </c>
      <c r="F19" s="43" t="s">
        <v>362</v>
      </c>
      <c r="G19" s="116" t="s">
        <v>328</v>
      </c>
      <c r="H19" s="44">
        <v>9</v>
      </c>
      <c r="I19" s="44">
        <v>6</v>
      </c>
      <c r="J19" s="44" t="s">
        <v>49</v>
      </c>
      <c r="K19" s="44">
        <v>7</v>
      </c>
      <c r="L19" s="102"/>
      <c r="M19" s="45"/>
      <c r="N19" s="45"/>
      <c r="O19" s="46">
        <v>5</v>
      </c>
      <c r="P19" s="47">
        <f>ROUND(SUMPRODUCT(H19:O19,$H$9:$O$9)/100,1)</f>
        <v>5.9</v>
      </c>
      <c r="Q19" s="48" t="str">
        <f t="shared" si="0"/>
        <v>C</v>
      </c>
      <c r="R19" s="49" t="str">
        <f t="shared" si="1"/>
        <v>Trung bình</v>
      </c>
      <c r="S19" s="50" t="str">
        <f>+IF(OR($H19=0,$I19=0,$J19=0,$K19=0),"Không đủ ĐKDT","")</f>
        <v/>
      </c>
      <c r="T19" s="86" t="s">
        <v>329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Đạt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21" customHeight="1" x14ac:dyDescent="0.25">
      <c r="B20" s="39">
        <v>11</v>
      </c>
      <c r="C20" s="40" t="s">
        <v>363</v>
      </c>
      <c r="D20" s="85" t="s">
        <v>364</v>
      </c>
      <c r="E20" s="42" t="s">
        <v>365</v>
      </c>
      <c r="F20" s="43" t="s">
        <v>366</v>
      </c>
      <c r="G20" s="40" t="s">
        <v>328</v>
      </c>
      <c r="H20" s="44">
        <v>9</v>
      </c>
      <c r="I20" s="44">
        <v>6</v>
      </c>
      <c r="J20" s="44" t="s">
        <v>49</v>
      </c>
      <c r="K20" s="44">
        <v>7</v>
      </c>
      <c r="L20" s="102"/>
      <c r="M20" s="45"/>
      <c r="N20" s="45"/>
      <c r="O20" s="46">
        <v>6</v>
      </c>
      <c r="P20" s="47">
        <f>ROUND(SUMPRODUCT(H20:O20,$H$9:$O$9)/100,1)</f>
        <v>6.5</v>
      </c>
      <c r="Q20" s="48" t="str">
        <f t="shared" si="0"/>
        <v>C+</v>
      </c>
      <c r="R20" s="49" t="str">
        <f t="shared" si="1"/>
        <v>Trung bình</v>
      </c>
      <c r="S20" s="50" t="str">
        <f>+IF(OR($H20=0,$I20=0,$J20=0,$K20=0),"Không đủ ĐKDT","")</f>
        <v/>
      </c>
      <c r="T20" s="86" t="s">
        <v>329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Đạt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x14ac:dyDescent="0.25">
      <c r="B21" s="39">
        <v>12</v>
      </c>
      <c r="C21" s="40" t="s">
        <v>367</v>
      </c>
      <c r="D21" s="85" t="s">
        <v>368</v>
      </c>
      <c r="E21" s="42" t="s">
        <v>369</v>
      </c>
      <c r="F21" s="43" t="s">
        <v>370</v>
      </c>
      <c r="G21" s="40" t="s">
        <v>333</v>
      </c>
      <c r="H21" s="44">
        <v>8</v>
      </c>
      <c r="I21" s="44">
        <v>7</v>
      </c>
      <c r="J21" s="44" t="s">
        <v>49</v>
      </c>
      <c r="K21" s="44">
        <v>6</v>
      </c>
      <c r="L21" s="45"/>
      <c r="M21" s="45"/>
      <c r="N21" s="45"/>
      <c r="O21" s="46">
        <v>0</v>
      </c>
      <c r="P21" s="47">
        <f>ROUND(SUMPRODUCT(H21:O21,$H$9:$O$9)/100,1)</f>
        <v>2.7</v>
      </c>
      <c r="Q21" s="48" t="str">
        <f t="shared" si="0"/>
        <v>F</v>
      </c>
      <c r="R21" s="49" t="str">
        <f t="shared" si="1"/>
        <v>Kém</v>
      </c>
      <c r="S21" s="50" t="s">
        <v>82</v>
      </c>
      <c r="T21" s="86" t="s">
        <v>329</v>
      </c>
      <c r="U21" s="5"/>
      <c r="V21" s="87"/>
      <c r="W21" s="97" t="str">
        <f>IF(S21="Không đủ ĐKDT","Học lại",IF(S21="Đình chỉ thi","Học lại",IF(AND(MID(G21,2,2)&lt;"12",S21="Vắng"),"Thi lại",IF(S21="Vắng có phép", "Thi lại",IF(AND((MID(G21,2,2)&lt;"12"),P21&lt;4.5),"Thi lại",IF(AND((MID(G21,2,2)&lt;"16"),P21&lt;4),"Học lại",IF(AND((MID(G21,2,2)&gt;"15"),P21&lt;4),"Thi lại","Đạt")))))))</f>
        <v>Thi lại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6.5" x14ac:dyDescent="0.25">
      <c r="A22" s="53"/>
      <c r="B22" s="54"/>
      <c r="C22" s="55"/>
      <c r="D22" s="55"/>
      <c r="E22" s="57"/>
      <c r="F22" s="57"/>
      <c r="G22" s="57"/>
      <c r="H22" s="58"/>
      <c r="I22" s="59"/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5"/>
    </row>
    <row r="23" spans="1:38" ht="16.5" x14ac:dyDescent="0.25">
      <c r="A23" s="53"/>
      <c r="B23" s="131" t="s">
        <v>50</v>
      </c>
      <c r="C23" s="131"/>
      <c r="D23" s="55"/>
      <c r="E23" s="57"/>
      <c r="F23" s="57"/>
      <c r="G23" s="57"/>
      <c r="H23" s="58"/>
      <c r="I23" s="59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5"/>
    </row>
    <row r="24" spans="1:38" x14ac:dyDescent="0.25">
      <c r="A24" s="53"/>
      <c r="B24" s="61" t="s">
        <v>51</v>
      </c>
      <c r="C24" s="61"/>
      <c r="D24" s="88">
        <f>+$Z$8</f>
        <v>12</v>
      </c>
      <c r="E24" s="63" t="s">
        <v>52</v>
      </c>
      <c r="F24" s="122" t="s">
        <v>53</v>
      </c>
      <c r="G24" s="122"/>
      <c r="H24" s="122"/>
      <c r="I24" s="122"/>
      <c r="J24" s="122"/>
      <c r="K24" s="122"/>
      <c r="L24" s="122"/>
      <c r="M24" s="122"/>
      <c r="N24" s="122"/>
      <c r="O24" s="64">
        <f>$Z$8 -COUNTIF($S$9:$S$209,"Vắng") -COUNTIF($S$9:$S$209,"Vắng có phép") - COUNTIF($S$9:$S$209,"Đình chỉ thi") - COUNTIF($S$9:$S$209,"Không đủ ĐKDT")</f>
        <v>10</v>
      </c>
      <c r="P24" s="64"/>
      <c r="Q24" s="64"/>
      <c r="R24" s="65"/>
      <c r="S24" s="66" t="s">
        <v>52</v>
      </c>
      <c r="T24" s="65"/>
      <c r="U24" s="5"/>
    </row>
    <row r="25" spans="1:38" x14ac:dyDescent="0.25">
      <c r="A25" s="53"/>
      <c r="B25" s="61" t="s">
        <v>54</v>
      </c>
      <c r="C25" s="61"/>
      <c r="D25" s="88">
        <f>+$AK$8</f>
        <v>8</v>
      </c>
      <c r="E25" s="63" t="s">
        <v>52</v>
      </c>
      <c r="F25" s="122" t="s">
        <v>55</v>
      </c>
      <c r="G25" s="122"/>
      <c r="H25" s="122"/>
      <c r="I25" s="122"/>
      <c r="J25" s="122"/>
      <c r="K25" s="122"/>
      <c r="L25" s="122"/>
      <c r="M25" s="122"/>
      <c r="N25" s="122"/>
      <c r="O25" s="67">
        <f>COUNTIF($S$9:$S$85,"Vắng")</f>
        <v>2</v>
      </c>
      <c r="P25" s="67"/>
      <c r="Q25" s="67"/>
      <c r="R25" s="68"/>
      <c r="S25" s="66" t="s">
        <v>52</v>
      </c>
      <c r="T25" s="68"/>
      <c r="U25" s="5"/>
    </row>
    <row r="26" spans="1:38" x14ac:dyDescent="0.25">
      <c r="A26" s="53"/>
      <c r="B26" s="61" t="s">
        <v>56</v>
      </c>
      <c r="C26" s="61"/>
      <c r="D26" s="89">
        <f>COUNTIF(W10:W21,"Học lại")</f>
        <v>0</v>
      </c>
      <c r="E26" s="63" t="s">
        <v>52</v>
      </c>
      <c r="F26" s="122" t="s">
        <v>57</v>
      </c>
      <c r="G26" s="122"/>
      <c r="H26" s="122"/>
      <c r="I26" s="122"/>
      <c r="J26" s="122"/>
      <c r="K26" s="122"/>
      <c r="L26" s="122"/>
      <c r="M26" s="122"/>
      <c r="N26" s="122"/>
      <c r="O26" s="64">
        <f>COUNTIF($S$9:$S$85,"Vắng có phép")</f>
        <v>0</v>
      </c>
      <c r="P26" s="64"/>
      <c r="Q26" s="64"/>
      <c r="R26" s="65"/>
      <c r="S26" s="66" t="s">
        <v>52</v>
      </c>
      <c r="T26" s="65"/>
      <c r="U26" s="5"/>
    </row>
    <row r="27" spans="1:38" ht="16.5" x14ac:dyDescent="0.25">
      <c r="A27" s="53"/>
      <c r="B27" s="54"/>
      <c r="C27" s="55"/>
      <c r="D27" s="55"/>
      <c r="E27" s="57"/>
      <c r="F27" s="57"/>
      <c r="G27" s="57"/>
      <c r="H27" s="58"/>
      <c r="I27" s="59"/>
      <c r="J27" s="59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5"/>
    </row>
    <row r="28" spans="1:38" x14ac:dyDescent="0.25">
      <c r="B28" s="70" t="s">
        <v>58</v>
      </c>
      <c r="C28" s="70"/>
      <c r="D28" s="73">
        <f>COUNTIF(W10:W21,"Thi lại")</f>
        <v>4</v>
      </c>
      <c r="E28" s="72" t="s">
        <v>52</v>
      </c>
      <c r="F28" s="5"/>
      <c r="G28" s="5"/>
      <c r="H28" s="5"/>
      <c r="I28" s="5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5"/>
    </row>
    <row r="29" spans="1:38" x14ac:dyDescent="0.25">
      <c r="B29" s="70"/>
      <c r="C29" s="70"/>
      <c r="D29" s="73"/>
      <c r="E29" s="72"/>
      <c r="F29" s="5"/>
      <c r="G29" s="5"/>
      <c r="H29" s="5"/>
      <c r="I29" s="5"/>
      <c r="J29" s="123" t="s">
        <v>260</v>
      </c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5"/>
    </row>
    <row r="30" spans="1:38" x14ac:dyDescent="0.25">
      <c r="A30" s="74"/>
      <c r="B30" s="119" t="s">
        <v>60</v>
      </c>
      <c r="C30" s="119"/>
      <c r="D30" s="119"/>
      <c r="E30" s="119"/>
      <c r="F30" s="119"/>
      <c r="G30" s="119"/>
      <c r="H30" s="119"/>
      <c r="I30" s="75"/>
      <c r="J30" s="124" t="s">
        <v>61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5"/>
    </row>
    <row r="31" spans="1:38" x14ac:dyDescent="0.25">
      <c r="A31" s="53"/>
      <c r="B31" s="54"/>
      <c r="C31" s="76"/>
      <c r="D31" s="76"/>
      <c r="E31" s="77"/>
      <c r="F31" s="77"/>
      <c r="G31" s="77"/>
      <c r="H31" s="78"/>
      <c r="I31" s="79"/>
      <c r="J31" s="79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38" s="53" customFormat="1" x14ac:dyDescent="0.25">
      <c r="B32" s="119" t="s">
        <v>62</v>
      </c>
      <c r="C32" s="119"/>
      <c r="D32" s="121" t="s">
        <v>179</v>
      </c>
      <c r="E32" s="121"/>
      <c r="F32" s="121"/>
      <c r="G32" s="121"/>
      <c r="H32" s="121"/>
      <c r="I32" s="79"/>
      <c r="J32" s="79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53" customFormat="1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53" customFormat="1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53" customFormat="1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53" customFormat="1" hidden="1" x14ac:dyDescent="0.25">
      <c r="A39" s="1"/>
      <c r="B39" s="119" t="s">
        <v>85</v>
      </c>
      <c r="C39" s="119"/>
      <c r="D39" s="119"/>
      <c r="E39" s="119"/>
      <c r="F39" s="119"/>
      <c r="G39" s="119"/>
      <c r="H39" s="119"/>
      <c r="I39" s="75"/>
      <c r="J39" s="120" t="s">
        <v>67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53" customFormat="1" hidden="1" x14ac:dyDescent="0.25">
      <c r="A40" s="1"/>
      <c r="B40" s="54"/>
      <c r="C40" s="76"/>
      <c r="D40" s="76"/>
      <c r="E40" s="77"/>
      <c r="F40" s="77"/>
      <c r="G40" s="77"/>
      <c r="H40" s="78"/>
      <c r="I40" s="79"/>
      <c r="J40" s="79"/>
      <c r="K40" s="5"/>
      <c r="L40" s="5"/>
      <c r="M40" s="5"/>
      <c r="N40" s="5"/>
      <c r="O40" s="5"/>
      <c r="P40" s="5"/>
      <c r="Q40" s="5"/>
      <c r="R40" s="5"/>
      <c r="S40" s="5"/>
      <c r="T40" s="5"/>
      <c r="U40" s="1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53" customFormat="1" hidden="1" x14ac:dyDescent="0.25">
      <c r="A41" s="1"/>
      <c r="B41" s="119" t="s">
        <v>62</v>
      </c>
      <c r="C41" s="119"/>
      <c r="D41" s="121" t="s">
        <v>180</v>
      </c>
      <c r="E41" s="121"/>
      <c r="F41" s="121"/>
      <c r="G41" s="121"/>
      <c r="H41" s="121"/>
      <c r="I41" s="79"/>
      <c r="J41" s="79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1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53" customFormat="1" hidden="1" x14ac:dyDescent="0.2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1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idden="1" x14ac:dyDescent="0.25"/>
    <row r="44" spans="1:38" hidden="1" x14ac:dyDescent="0.25"/>
    <row r="45" spans="1:38" hidden="1" x14ac:dyDescent="0.25"/>
    <row r="46" spans="1:38" hidden="1" x14ac:dyDescent="0.25">
      <c r="B46" s="117"/>
      <c r="C46" s="117"/>
      <c r="D46" s="117"/>
      <c r="E46" s="117"/>
      <c r="F46" s="117"/>
      <c r="G46" s="117"/>
      <c r="H46" s="117"/>
      <c r="I46" s="117"/>
      <c r="J46" s="117" t="s">
        <v>69</v>
      </c>
      <c r="K46" s="117"/>
      <c r="L46" s="117"/>
      <c r="M46" s="117"/>
      <c r="N46" s="117"/>
      <c r="O46" s="117"/>
      <c r="P46" s="117"/>
      <c r="Q46" s="117"/>
      <c r="R46" s="117"/>
      <c r="S46" s="117"/>
      <c r="T46" s="117"/>
    </row>
    <row r="47" spans="1:38" hidden="1" x14ac:dyDescent="0.25"/>
  </sheetData>
  <sheetProtection formatCells="0" formatColumns="0" formatRows="0" insertColumns="0" insertRows="0" insertHyperlinks="0" deleteColumns="0" deleteRows="0" sort="0" autoFilter="0" pivotTables="0"/>
  <autoFilter ref="A8:AL21">
    <filterColumn colId="3" showButton="0"/>
  </autoFilter>
  <mergeCells count="54">
    <mergeCell ref="B1:G1"/>
    <mergeCell ref="H1:T1"/>
    <mergeCell ref="B2:G2"/>
    <mergeCell ref="H2:T2"/>
    <mergeCell ref="B4:C4"/>
    <mergeCell ref="D4:N4"/>
    <mergeCell ref="O4:T4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J7:J8"/>
    <mergeCell ref="K7:K8"/>
    <mergeCell ref="L7:L8"/>
    <mergeCell ref="M7:M8"/>
    <mergeCell ref="AI4:AJ6"/>
    <mergeCell ref="B32:C32"/>
    <mergeCell ref="D32:H32"/>
    <mergeCell ref="S7:S9"/>
    <mergeCell ref="T7:T9"/>
    <mergeCell ref="B9:G9"/>
    <mergeCell ref="B23:C23"/>
    <mergeCell ref="F24:N24"/>
    <mergeCell ref="F25:N25"/>
    <mergeCell ref="N7:N8"/>
    <mergeCell ref="O7:O8"/>
    <mergeCell ref="P7:P9"/>
    <mergeCell ref="Q7:Q8"/>
    <mergeCell ref="R7:R8"/>
    <mergeCell ref="H7:H8"/>
    <mergeCell ref="I7:I8"/>
    <mergeCell ref="F26:N26"/>
    <mergeCell ref="J28:T28"/>
    <mergeCell ref="J29:T29"/>
    <mergeCell ref="B30:H30"/>
    <mergeCell ref="J30:T30"/>
    <mergeCell ref="B46:C46"/>
    <mergeCell ref="D46:I46"/>
    <mergeCell ref="J46:T46"/>
    <mergeCell ref="B39:H39"/>
    <mergeCell ref="J39:T39"/>
    <mergeCell ref="B41:C41"/>
    <mergeCell ref="D41:H41"/>
  </mergeCells>
  <conditionalFormatting sqref="H10:O21">
    <cfRule type="cellIs" dxfId="29" priority="8" operator="greaterThan">
      <formula>10</formula>
    </cfRule>
  </conditionalFormatting>
  <conditionalFormatting sqref="C1:C38 C47:C1048576">
    <cfRule type="duplicateValues" dxfId="28" priority="6"/>
  </conditionalFormatting>
  <conditionalFormatting sqref="C39:C46">
    <cfRule type="duplicateValues" dxfId="27" priority="3"/>
  </conditionalFormatting>
  <dataValidations count="1">
    <dataValidation allowBlank="1" showInputMessage="1" showErrorMessage="1" errorTitle="Không xóa dữ liệu" error="Không xóa dữ liệu" prompt="Không xóa dữ liệu" sqref="D26 X2:AL8 W10:W21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46"/>
  <sheetViews>
    <sheetView zoomScale="115" zoomScaleNormal="115" workbookViewId="0">
      <pane ySplit="3" topLeftCell="A31" activePane="bottomLeft" state="frozen"/>
      <selection activeCell="S11" sqref="S11"/>
      <selection pane="bottomLeft" activeCell="A37" sqref="A37:XFD37"/>
    </sheetView>
  </sheetViews>
  <sheetFormatPr defaultColWidth="9" defaultRowHeight="15.75" x14ac:dyDescent="0.25"/>
  <cols>
    <col min="1" max="1" width="0.625" style="1" customWidth="1"/>
    <col min="2" max="2" width="3.75" style="1" customWidth="1"/>
    <col min="3" max="3" width="13" style="1" customWidth="1"/>
    <col min="4" max="4" width="13.125" style="1" customWidth="1"/>
    <col min="5" max="5" width="5.75" style="1" customWidth="1"/>
    <col min="6" max="6" width="8.5" style="1" customWidth="1"/>
    <col min="7" max="7" width="11.87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5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6.75" style="1" customWidth="1"/>
    <col min="20" max="20" width="6.5" style="1" hidden="1" customWidth="1"/>
    <col min="21" max="21" width="6.5" style="1" customWidth="1"/>
    <col min="22" max="22" width="6.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130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131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132</v>
      </c>
      <c r="H5" s="136"/>
      <c r="I5" s="136"/>
      <c r="J5" s="136"/>
      <c r="K5" s="136"/>
      <c r="L5" s="136"/>
      <c r="M5" s="136"/>
      <c r="N5" s="136"/>
      <c r="O5" s="136" t="s">
        <v>133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1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1.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Kinh tế vi mô 1</v>
      </c>
      <c r="Y8" s="26" t="str">
        <f>+O4</f>
        <v>Nhóm: BSA1310-1</v>
      </c>
      <c r="Z8" s="27">
        <f>+$AI$8+$AK$8+$AG$8</f>
        <v>11</v>
      </c>
      <c r="AA8" s="8">
        <f>COUNTIF($S$9:$S$79,"Khiển trách")</f>
        <v>0</v>
      </c>
      <c r="AB8" s="8">
        <f>COUNTIF($S$9:$S$79,"Cảnh cáo")</f>
        <v>0</v>
      </c>
      <c r="AC8" s="8">
        <f>COUNTIF($S$9:$S$79,"Đình chỉ thi")</f>
        <v>0</v>
      </c>
      <c r="AD8" s="28">
        <f>+($AA$8+$AB$8+$AC$8)/$Z$8*100%</f>
        <v>0</v>
      </c>
      <c r="AE8" s="8">
        <f>SUM(COUNTIF($S$9:$S$77,"Vắng"),COUNTIF($S$9:$S$77,"Vắng có phép"))</f>
        <v>0</v>
      </c>
      <c r="AF8" s="29">
        <f>+$AE$8/$Z$8</f>
        <v>0</v>
      </c>
      <c r="AG8" s="30">
        <f>COUNTIF($W$9:$W$77,"Thi lại")</f>
        <v>4</v>
      </c>
      <c r="AH8" s="29">
        <f>+$AG$8/$Z$8</f>
        <v>0.36363636363636365</v>
      </c>
      <c r="AI8" s="30">
        <f>COUNTIF($W$9:$W$78,"Học lại")</f>
        <v>0</v>
      </c>
      <c r="AJ8" s="29">
        <f>+$AI$8/$Z$8</f>
        <v>0</v>
      </c>
      <c r="AK8" s="8">
        <f>COUNTIF($W$10:$W$78,"Đạt")</f>
        <v>7</v>
      </c>
      <c r="AL8" s="28">
        <f>+$AK$8/$Z$8</f>
        <v>0.63636363636363635</v>
      </c>
    </row>
    <row r="9" spans="2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19.5" customHeight="1" x14ac:dyDescent="0.25">
      <c r="B10" s="39">
        <v>3</v>
      </c>
      <c r="C10" s="40" t="s">
        <v>134</v>
      </c>
      <c r="D10" s="85" t="s">
        <v>135</v>
      </c>
      <c r="E10" s="42" t="s">
        <v>136</v>
      </c>
      <c r="F10" s="43" t="s">
        <v>137</v>
      </c>
      <c r="G10" s="40" t="s">
        <v>138</v>
      </c>
      <c r="H10" s="44">
        <v>7</v>
      </c>
      <c r="I10" s="44">
        <v>5</v>
      </c>
      <c r="J10" s="44" t="s">
        <v>49</v>
      </c>
      <c r="K10" s="44">
        <v>7</v>
      </c>
      <c r="L10" s="45"/>
      <c r="M10" s="45"/>
      <c r="N10" s="45"/>
      <c r="O10" s="46">
        <v>3</v>
      </c>
      <c r="P10" s="47">
        <f>ROUND(SUMPRODUCT(H10:O10,$H$9:$O$9)/100,1)</f>
        <v>4.4000000000000004</v>
      </c>
      <c r="Q10" s="48" t="str">
        <f t="shared" ref="Q10:Q20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D</v>
      </c>
      <c r="R10" s="49" t="str">
        <f t="shared" ref="R10:R20" si="1">IF($P10&lt;4,"Kém",IF(AND($P10&gt;=4,$P10&lt;=5.4),"Trung bình yếu",IF(AND($P10&gt;=5.5,$P10&lt;=6.9),"Trung bình",IF(AND($P10&gt;=7,$P10&lt;=8.4),"Khá",IF(AND($P10&gt;=8.5,$P10&lt;=10),"Giỏi","")))))</f>
        <v>Trung bình yếu</v>
      </c>
      <c r="S10" s="50" t="str">
        <f t="shared" ref="S10:S20" si="2">+IF(OR($H10=0,$I10=0,$J10=0,$K10=0),"Không đủ ĐKDT","")</f>
        <v/>
      </c>
      <c r="T10" s="86" t="s">
        <v>91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38"/>
      <c r="Y10" s="38"/>
      <c r="Z10" s="38"/>
      <c r="AA10" s="20"/>
      <c r="AB10" s="20"/>
      <c r="AC10" s="20"/>
      <c r="AD10" s="20"/>
      <c r="AE10" s="13"/>
      <c r="AF10" s="20"/>
      <c r="AG10" s="20"/>
      <c r="AH10" s="20"/>
      <c r="AI10" s="20"/>
      <c r="AJ10" s="20"/>
      <c r="AK10" s="20"/>
      <c r="AL10" s="21"/>
    </row>
    <row r="11" spans="2:38" ht="19.5" customHeight="1" x14ac:dyDescent="0.25">
      <c r="B11" s="39">
        <v>6</v>
      </c>
      <c r="C11" s="40" t="s">
        <v>139</v>
      </c>
      <c r="D11" s="85" t="s">
        <v>140</v>
      </c>
      <c r="E11" s="42" t="s">
        <v>141</v>
      </c>
      <c r="F11" s="43" t="s">
        <v>142</v>
      </c>
      <c r="G11" s="40" t="s">
        <v>138</v>
      </c>
      <c r="H11" s="44">
        <v>8</v>
      </c>
      <c r="I11" s="44">
        <v>6</v>
      </c>
      <c r="J11" s="44" t="s">
        <v>49</v>
      </c>
      <c r="K11" s="44">
        <v>5</v>
      </c>
      <c r="L11" s="45"/>
      <c r="M11" s="45"/>
      <c r="N11" s="45"/>
      <c r="O11" s="46">
        <v>2</v>
      </c>
      <c r="P11" s="47">
        <f>ROUND(SUMPRODUCT(H11:O11,$H$9:$O$9)/100,1)</f>
        <v>3.6</v>
      </c>
      <c r="Q11" s="48" t="str">
        <f t="shared" si="0"/>
        <v>F</v>
      </c>
      <c r="R11" s="49" t="str">
        <f t="shared" si="1"/>
        <v>Kém</v>
      </c>
      <c r="S11" s="50" t="str">
        <f t="shared" si="2"/>
        <v/>
      </c>
      <c r="T11" s="86" t="s">
        <v>91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Thi lại</v>
      </c>
      <c r="X11" s="98"/>
      <c r="Y11" s="98"/>
      <c r="Z11" s="14"/>
      <c r="AA11" s="13"/>
      <c r="AB11" s="13"/>
      <c r="AC11" s="13"/>
      <c r="AD11" s="99"/>
      <c r="AE11" s="13"/>
      <c r="AF11" s="100"/>
      <c r="AG11" s="101"/>
      <c r="AH11" s="100"/>
      <c r="AI11" s="101"/>
      <c r="AJ11" s="100"/>
      <c r="AK11" s="13"/>
      <c r="AL11" s="99"/>
    </row>
    <row r="12" spans="2:38" ht="19.5" customHeight="1" x14ac:dyDescent="0.25">
      <c r="B12" s="39">
        <v>11</v>
      </c>
      <c r="C12" s="40" t="s">
        <v>143</v>
      </c>
      <c r="D12" s="85" t="s">
        <v>144</v>
      </c>
      <c r="E12" s="42" t="s">
        <v>145</v>
      </c>
      <c r="F12" s="43" t="s">
        <v>146</v>
      </c>
      <c r="G12" s="40" t="s">
        <v>138</v>
      </c>
      <c r="H12" s="44">
        <v>8</v>
      </c>
      <c r="I12" s="44">
        <v>6</v>
      </c>
      <c r="J12" s="44" t="s">
        <v>49</v>
      </c>
      <c r="K12" s="44">
        <v>6</v>
      </c>
      <c r="L12" s="102"/>
      <c r="M12" s="45"/>
      <c r="N12" s="45"/>
      <c r="O12" s="46">
        <v>3</v>
      </c>
      <c r="P12" s="47">
        <f>ROUND(SUMPRODUCT(H12:O12,$H$9:$O$9)/100,1)</f>
        <v>4.4000000000000004</v>
      </c>
      <c r="Q12" s="48" t="str">
        <f t="shared" si="0"/>
        <v>D</v>
      </c>
      <c r="R12" s="49" t="str">
        <f t="shared" si="1"/>
        <v>Trung bình yếu</v>
      </c>
      <c r="S12" s="50" t="str">
        <f t="shared" si="2"/>
        <v/>
      </c>
      <c r="T12" s="86" t="s">
        <v>91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38" ht="19.5" customHeight="1" x14ac:dyDescent="0.25">
      <c r="B13" s="39">
        <v>7</v>
      </c>
      <c r="C13" s="40" t="s">
        <v>147</v>
      </c>
      <c r="D13" s="85" t="s">
        <v>148</v>
      </c>
      <c r="E13" s="42" t="s">
        <v>141</v>
      </c>
      <c r="F13" s="43" t="s">
        <v>149</v>
      </c>
      <c r="G13" s="40" t="s">
        <v>138</v>
      </c>
      <c r="H13" s="44">
        <v>8</v>
      </c>
      <c r="I13" s="44">
        <v>6</v>
      </c>
      <c r="J13" s="44" t="s">
        <v>49</v>
      </c>
      <c r="K13" s="44">
        <v>6</v>
      </c>
      <c r="L13" s="102"/>
      <c r="M13" s="45"/>
      <c r="N13" s="45"/>
      <c r="O13" s="46">
        <v>3</v>
      </c>
      <c r="P13" s="47">
        <f>ROUND(SUMPRODUCT(H13:O13,$H$9:$O$9)/100,1)</f>
        <v>4.4000000000000004</v>
      </c>
      <c r="Q13" s="48" t="str">
        <f t="shared" si="0"/>
        <v>D</v>
      </c>
      <c r="R13" s="49" t="str">
        <f t="shared" si="1"/>
        <v>Trung bình yếu</v>
      </c>
      <c r="S13" s="50" t="str">
        <f t="shared" si="2"/>
        <v/>
      </c>
      <c r="T13" s="86" t="s">
        <v>91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19.5" customHeight="1" x14ac:dyDescent="0.25">
      <c r="B14" s="39">
        <v>1</v>
      </c>
      <c r="C14" s="40" t="s">
        <v>150</v>
      </c>
      <c r="D14" s="85" t="s">
        <v>151</v>
      </c>
      <c r="E14" s="42" t="s">
        <v>152</v>
      </c>
      <c r="F14" s="43" t="s">
        <v>153</v>
      </c>
      <c r="G14" s="40" t="s">
        <v>138</v>
      </c>
      <c r="H14" s="44">
        <v>6</v>
      </c>
      <c r="I14" s="44">
        <v>5</v>
      </c>
      <c r="J14" s="44" t="s">
        <v>49</v>
      </c>
      <c r="K14" s="44">
        <v>6</v>
      </c>
      <c r="L14" s="102"/>
      <c r="M14" s="45"/>
      <c r="N14" s="45"/>
      <c r="O14" s="46">
        <v>2</v>
      </c>
      <c r="P14" s="47">
        <f>ROUND(SUMPRODUCT(H14:O14,$H$9:$O$9)/100,1)</f>
        <v>3.5</v>
      </c>
      <c r="Q14" s="48" t="str">
        <f t="shared" si="0"/>
        <v>F</v>
      </c>
      <c r="R14" s="49" t="str">
        <f t="shared" si="1"/>
        <v>Kém</v>
      </c>
      <c r="S14" s="50" t="str">
        <f t="shared" si="2"/>
        <v/>
      </c>
      <c r="T14" s="86" t="s">
        <v>91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Thi lại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19.5" customHeight="1" x14ac:dyDescent="0.25">
      <c r="B15" s="39">
        <v>8</v>
      </c>
      <c r="C15" s="40" t="s">
        <v>154</v>
      </c>
      <c r="D15" s="85" t="s">
        <v>155</v>
      </c>
      <c r="E15" s="42" t="s">
        <v>156</v>
      </c>
      <c r="F15" s="43" t="s">
        <v>157</v>
      </c>
      <c r="G15" s="40" t="s">
        <v>158</v>
      </c>
      <c r="H15" s="44">
        <v>6</v>
      </c>
      <c r="I15" s="44">
        <v>6</v>
      </c>
      <c r="J15" s="44" t="s">
        <v>49</v>
      </c>
      <c r="K15" s="44">
        <v>2</v>
      </c>
      <c r="L15" s="45"/>
      <c r="M15" s="45"/>
      <c r="N15" s="45"/>
      <c r="O15" s="46">
        <v>3</v>
      </c>
      <c r="P15" s="47">
        <f>ROUND(SUMPRODUCT(H15:O15,$H$9:$O$9)/100,1)</f>
        <v>3.4</v>
      </c>
      <c r="Q15" s="48" t="str">
        <f t="shared" si="0"/>
        <v>F</v>
      </c>
      <c r="R15" s="49" t="str">
        <f t="shared" si="1"/>
        <v>Kém</v>
      </c>
      <c r="S15" s="50" t="str">
        <f t="shared" si="2"/>
        <v/>
      </c>
      <c r="T15" s="86" t="s">
        <v>91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Thi lại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19.5" customHeight="1" x14ac:dyDescent="0.25">
      <c r="B16" s="39">
        <v>5</v>
      </c>
      <c r="C16" s="40" t="s">
        <v>159</v>
      </c>
      <c r="D16" s="85" t="s">
        <v>160</v>
      </c>
      <c r="E16" s="42" t="s">
        <v>161</v>
      </c>
      <c r="F16" s="43" t="s">
        <v>162</v>
      </c>
      <c r="G16" s="40" t="s">
        <v>138</v>
      </c>
      <c r="H16" s="44">
        <v>9</v>
      </c>
      <c r="I16" s="44">
        <v>6</v>
      </c>
      <c r="J16" s="44" t="s">
        <v>49</v>
      </c>
      <c r="K16" s="44">
        <v>7</v>
      </c>
      <c r="L16" s="45"/>
      <c r="M16" s="45"/>
      <c r="N16" s="45"/>
      <c r="O16" s="46">
        <v>5</v>
      </c>
      <c r="P16" s="47">
        <f>ROUND(SUMPRODUCT(H16:O16,$H$9:$O$9)/100,1)</f>
        <v>5.9</v>
      </c>
      <c r="Q16" s="48" t="str">
        <f t="shared" si="0"/>
        <v>C</v>
      </c>
      <c r="R16" s="49" t="str">
        <f t="shared" si="1"/>
        <v>Trung bình</v>
      </c>
      <c r="S16" s="50" t="str">
        <f t="shared" si="2"/>
        <v/>
      </c>
      <c r="T16" s="86" t="s">
        <v>91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Đạt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9.5" customHeight="1" x14ac:dyDescent="0.25">
      <c r="B17" s="39">
        <v>2</v>
      </c>
      <c r="C17" s="40" t="s">
        <v>163</v>
      </c>
      <c r="D17" s="85" t="s">
        <v>164</v>
      </c>
      <c r="E17" s="42" t="s">
        <v>165</v>
      </c>
      <c r="F17" s="43" t="s">
        <v>166</v>
      </c>
      <c r="G17" s="40" t="s">
        <v>158</v>
      </c>
      <c r="H17" s="44">
        <v>6</v>
      </c>
      <c r="I17" s="44">
        <v>7</v>
      </c>
      <c r="J17" s="44" t="s">
        <v>49</v>
      </c>
      <c r="K17" s="44">
        <v>7</v>
      </c>
      <c r="L17" s="45"/>
      <c r="M17" s="45"/>
      <c r="N17" s="45"/>
      <c r="O17" s="46">
        <v>3</v>
      </c>
      <c r="P17" s="47">
        <f>ROUND(SUMPRODUCT(H17:O17,$H$9:$O$9)/100,1)</f>
        <v>4.5</v>
      </c>
      <c r="Q17" s="48" t="str">
        <f t="shared" si="0"/>
        <v>D</v>
      </c>
      <c r="R17" s="49" t="str">
        <f t="shared" si="1"/>
        <v>Trung bình yếu</v>
      </c>
      <c r="S17" s="50" t="str">
        <f t="shared" si="2"/>
        <v/>
      </c>
      <c r="T17" s="86" t="s">
        <v>91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Đạt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9.5" customHeight="1" x14ac:dyDescent="0.25">
      <c r="B18" s="39">
        <v>9</v>
      </c>
      <c r="C18" s="40" t="s">
        <v>167</v>
      </c>
      <c r="D18" s="85" t="s">
        <v>168</v>
      </c>
      <c r="E18" s="42" t="s">
        <v>169</v>
      </c>
      <c r="F18" s="43" t="s">
        <v>170</v>
      </c>
      <c r="G18" s="40" t="s">
        <v>158</v>
      </c>
      <c r="H18" s="44">
        <v>7</v>
      </c>
      <c r="I18" s="44">
        <v>5</v>
      </c>
      <c r="J18" s="44" t="s">
        <v>49</v>
      </c>
      <c r="K18" s="44">
        <v>5</v>
      </c>
      <c r="L18" s="102"/>
      <c r="M18" s="45"/>
      <c r="N18" s="45"/>
      <c r="O18" s="46">
        <v>0</v>
      </c>
      <c r="P18" s="47">
        <f>ROUND(SUMPRODUCT(H18:O18,$H$9:$O$9)/100,1)</f>
        <v>2.2000000000000002</v>
      </c>
      <c r="Q18" s="48" t="str">
        <f t="shared" si="0"/>
        <v>F</v>
      </c>
      <c r="R18" s="49" t="str">
        <f t="shared" si="1"/>
        <v>Kém</v>
      </c>
      <c r="S18" s="50" t="str">
        <f t="shared" si="2"/>
        <v/>
      </c>
      <c r="T18" s="86" t="s">
        <v>91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Thi lại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9.5" customHeight="1" x14ac:dyDescent="0.25">
      <c r="B19" s="39">
        <v>4</v>
      </c>
      <c r="C19" s="40" t="s">
        <v>171</v>
      </c>
      <c r="D19" s="85" t="s">
        <v>172</v>
      </c>
      <c r="E19" s="42" t="s">
        <v>173</v>
      </c>
      <c r="F19" s="43" t="s">
        <v>174</v>
      </c>
      <c r="G19" s="40" t="s">
        <v>138</v>
      </c>
      <c r="H19" s="44">
        <v>9</v>
      </c>
      <c r="I19" s="44">
        <v>8</v>
      </c>
      <c r="J19" s="44" t="s">
        <v>49</v>
      </c>
      <c r="K19" s="44">
        <v>5</v>
      </c>
      <c r="L19" s="102"/>
      <c r="M19" s="45"/>
      <c r="N19" s="45"/>
      <c r="O19" s="46">
        <v>8</v>
      </c>
      <c r="P19" s="47">
        <f>ROUND(SUMPRODUCT(H19:O19,$H$9:$O$9)/100,1)</f>
        <v>7.5</v>
      </c>
      <c r="Q19" s="48" t="str">
        <f t="shared" si="0"/>
        <v>B</v>
      </c>
      <c r="R19" s="49" t="str">
        <f t="shared" si="1"/>
        <v>Khá</v>
      </c>
      <c r="S19" s="50" t="str">
        <f t="shared" si="2"/>
        <v/>
      </c>
      <c r="T19" s="86" t="s">
        <v>91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Đạt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9.5" customHeight="1" x14ac:dyDescent="0.25">
      <c r="B20" s="39">
        <v>10</v>
      </c>
      <c r="C20" s="40" t="s">
        <v>175</v>
      </c>
      <c r="D20" s="85" t="s">
        <v>144</v>
      </c>
      <c r="E20" s="42" t="s">
        <v>176</v>
      </c>
      <c r="F20" s="43" t="s">
        <v>177</v>
      </c>
      <c r="G20" s="40" t="s">
        <v>158</v>
      </c>
      <c r="H20" s="44">
        <v>10</v>
      </c>
      <c r="I20" s="44">
        <v>9</v>
      </c>
      <c r="J20" s="44" t="s">
        <v>49</v>
      </c>
      <c r="K20" s="44">
        <v>8</v>
      </c>
      <c r="L20" s="102"/>
      <c r="M20" s="45"/>
      <c r="N20" s="45"/>
      <c r="O20" s="46">
        <v>5</v>
      </c>
      <c r="P20" s="47">
        <f>ROUND(SUMPRODUCT(H20:O20,$H$9:$O$9)/100,1)</f>
        <v>6.5</v>
      </c>
      <c r="Q20" s="48" t="str">
        <f t="shared" si="0"/>
        <v>C+</v>
      </c>
      <c r="R20" s="49" t="str">
        <f t="shared" si="1"/>
        <v>Trung bình</v>
      </c>
      <c r="S20" s="50" t="str">
        <f t="shared" si="2"/>
        <v/>
      </c>
      <c r="T20" s="86" t="s">
        <v>91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Đạt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6.5" x14ac:dyDescent="0.25">
      <c r="A21" s="53"/>
      <c r="B21" s="54"/>
      <c r="C21" s="55"/>
      <c r="D21" s="55"/>
      <c r="E21" s="57"/>
      <c r="F21" s="57"/>
      <c r="G21" s="57"/>
      <c r="H21" s="58"/>
      <c r="I21" s="59"/>
      <c r="J21" s="5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5"/>
    </row>
    <row r="22" spans="1:38" ht="16.5" x14ac:dyDescent="0.25">
      <c r="A22" s="53"/>
      <c r="B22" s="131" t="s">
        <v>50</v>
      </c>
      <c r="C22" s="131"/>
      <c r="D22" s="55"/>
      <c r="E22" s="57"/>
      <c r="F22" s="57"/>
      <c r="G22" s="57"/>
      <c r="H22" s="58"/>
      <c r="I22" s="59"/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5"/>
    </row>
    <row r="23" spans="1:38" x14ac:dyDescent="0.25">
      <c r="A23" s="53"/>
      <c r="B23" s="61" t="s">
        <v>51</v>
      </c>
      <c r="C23" s="61"/>
      <c r="D23" s="88">
        <f>+$Z$8</f>
        <v>11</v>
      </c>
      <c r="E23" s="63" t="s">
        <v>52</v>
      </c>
      <c r="F23" s="122" t="s">
        <v>53</v>
      </c>
      <c r="G23" s="122"/>
      <c r="H23" s="122"/>
      <c r="I23" s="122"/>
      <c r="J23" s="122"/>
      <c r="K23" s="122"/>
      <c r="L23" s="122"/>
      <c r="M23" s="122"/>
      <c r="N23" s="122"/>
      <c r="O23" s="64">
        <f>$Z$8 -COUNTIF($S$9:$S$209,"Vắng") -COUNTIF($S$9:$S$209,"Vắng có phép") - COUNTIF($S$9:$S$209,"Đình chỉ thi") - COUNTIF($S$9:$S$209,"Không đủ ĐKDT")</f>
        <v>11</v>
      </c>
      <c r="P23" s="64"/>
      <c r="Q23" s="64"/>
      <c r="R23" s="65"/>
      <c r="S23" s="66" t="s">
        <v>52</v>
      </c>
      <c r="T23" s="65"/>
      <c r="U23" s="5"/>
    </row>
    <row r="24" spans="1:38" x14ac:dyDescent="0.25">
      <c r="A24" s="53"/>
      <c r="B24" s="61" t="s">
        <v>54</v>
      </c>
      <c r="C24" s="61"/>
      <c r="D24" s="88">
        <f>+$AK$8</f>
        <v>7</v>
      </c>
      <c r="E24" s="63" t="s">
        <v>52</v>
      </c>
      <c r="F24" s="122" t="s">
        <v>55</v>
      </c>
      <c r="G24" s="122"/>
      <c r="H24" s="122"/>
      <c r="I24" s="122"/>
      <c r="J24" s="122"/>
      <c r="K24" s="122"/>
      <c r="L24" s="122"/>
      <c r="M24" s="122"/>
      <c r="N24" s="122"/>
      <c r="O24" s="67">
        <f>COUNTIF($S$9:$S$85,"Vắng")</f>
        <v>0</v>
      </c>
      <c r="P24" s="67"/>
      <c r="Q24" s="67"/>
      <c r="R24" s="68"/>
      <c r="S24" s="66" t="s">
        <v>52</v>
      </c>
      <c r="T24" s="68"/>
      <c r="U24" s="5"/>
    </row>
    <row r="25" spans="1:38" x14ac:dyDescent="0.25">
      <c r="A25" s="53"/>
      <c r="B25" s="61" t="s">
        <v>56</v>
      </c>
      <c r="C25" s="61"/>
      <c r="D25" s="89">
        <f>COUNTIF(W10:W20,"Học lại")</f>
        <v>0</v>
      </c>
      <c r="E25" s="63" t="s">
        <v>52</v>
      </c>
      <c r="F25" s="122" t="s">
        <v>57</v>
      </c>
      <c r="G25" s="122"/>
      <c r="H25" s="122"/>
      <c r="I25" s="122"/>
      <c r="J25" s="122"/>
      <c r="K25" s="122"/>
      <c r="L25" s="122"/>
      <c r="M25" s="122"/>
      <c r="N25" s="122"/>
      <c r="O25" s="64">
        <f>COUNTIF($S$9:$S$85,"Vắng có phép")</f>
        <v>0</v>
      </c>
      <c r="P25" s="64"/>
      <c r="Q25" s="64"/>
      <c r="R25" s="65"/>
      <c r="S25" s="66" t="s">
        <v>52</v>
      </c>
      <c r="T25" s="65"/>
      <c r="U25" s="5"/>
    </row>
    <row r="26" spans="1:38" ht="16.5" x14ac:dyDescent="0.25">
      <c r="A26" s="53"/>
      <c r="B26" s="54"/>
      <c r="C26" s="55"/>
      <c r="D26" s="55"/>
      <c r="E26" s="57"/>
      <c r="F26" s="57"/>
      <c r="G26" s="57"/>
      <c r="H26" s="58"/>
      <c r="I26" s="59"/>
      <c r="J26" s="59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5"/>
    </row>
    <row r="27" spans="1:38" x14ac:dyDescent="0.25">
      <c r="B27" s="70" t="s">
        <v>58</v>
      </c>
      <c r="C27" s="70"/>
      <c r="D27" s="73">
        <f>COUNTIF(W10:W20,"Thi lại")</f>
        <v>4</v>
      </c>
      <c r="E27" s="72" t="s">
        <v>52</v>
      </c>
      <c r="F27" s="5"/>
      <c r="G27" s="5"/>
      <c r="H27" s="5"/>
      <c r="I27" s="5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5"/>
    </row>
    <row r="28" spans="1:38" x14ac:dyDescent="0.25">
      <c r="B28" s="70"/>
      <c r="C28" s="70"/>
      <c r="D28" s="73"/>
      <c r="E28" s="72"/>
      <c r="F28" s="5"/>
      <c r="G28" s="5"/>
      <c r="H28" s="5"/>
      <c r="I28" s="5"/>
      <c r="J28" s="123" t="s">
        <v>260</v>
      </c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5"/>
    </row>
    <row r="29" spans="1:38" x14ac:dyDescent="0.25">
      <c r="A29" s="74"/>
      <c r="B29" s="119" t="s">
        <v>60</v>
      </c>
      <c r="C29" s="119"/>
      <c r="D29" s="119"/>
      <c r="E29" s="119"/>
      <c r="F29" s="119"/>
      <c r="G29" s="119"/>
      <c r="H29" s="119"/>
      <c r="I29" s="75"/>
      <c r="J29" s="124" t="s">
        <v>61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5"/>
    </row>
    <row r="30" spans="1:38" x14ac:dyDescent="0.25">
      <c r="A30" s="53"/>
      <c r="B30" s="54"/>
      <c r="C30" s="76"/>
      <c r="D30" s="76"/>
      <c r="E30" s="77"/>
      <c r="F30" s="77"/>
      <c r="G30" s="77"/>
      <c r="H30" s="78"/>
      <c r="I30" s="79"/>
      <c r="J30" s="79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38" s="53" customFormat="1" x14ac:dyDescent="0.25">
      <c r="B31" s="119" t="s">
        <v>62</v>
      </c>
      <c r="C31" s="119"/>
      <c r="D31" s="121" t="s">
        <v>179</v>
      </c>
      <c r="E31" s="121"/>
      <c r="F31" s="121"/>
      <c r="G31" s="121"/>
      <c r="H31" s="121"/>
      <c r="I31" s="79"/>
      <c r="J31" s="79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5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53" customFormat="1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53" customFormat="1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53" customFormat="1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53" customFormat="1" ht="35.25" hidden="1" customHeight="1" x14ac:dyDescent="0.25">
      <c r="A39" s="1"/>
      <c r="B39" s="119" t="s">
        <v>85</v>
      </c>
      <c r="C39" s="119"/>
      <c r="D39" s="119"/>
      <c r="E39" s="119"/>
      <c r="F39" s="119"/>
      <c r="G39" s="119"/>
      <c r="H39" s="119"/>
      <c r="I39" s="75"/>
      <c r="J39" s="120" t="s">
        <v>67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53" customFormat="1" hidden="1" x14ac:dyDescent="0.25">
      <c r="A40" s="1"/>
      <c r="B40" s="54"/>
      <c r="C40" s="76"/>
      <c r="D40" s="76"/>
      <c r="E40" s="77"/>
      <c r="F40" s="77"/>
      <c r="G40" s="77"/>
      <c r="H40" s="78"/>
      <c r="I40" s="79"/>
      <c r="J40" s="79"/>
      <c r="K40" s="5"/>
      <c r="L40" s="5"/>
      <c r="M40" s="5"/>
      <c r="N40" s="5"/>
      <c r="O40" s="5"/>
      <c r="P40" s="5"/>
      <c r="Q40" s="5"/>
      <c r="R40" s="5"/>
      <c r="S40" s="5"/>
      <c r="T40" s="5"/>
      <c r="U40" s="1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53" customFormat="1" hidden="1" x14ac:dyDescent="0.25">
      <c r="A41" s="1"/>
      <c r="B41" s="119" t="s">
        <v>62</v>
      </c>
      <c r="C41" s="119"/>
      <c r="D41" s="121" t="s">
        <v>180</v>
      </c>
      <c r="E41" s="121"/>
      <c r="F41" s="121"/>
      <c r="G41" s="121"/>
      <c r="H41" s="121"/>
      <c r="I41" s="79"/>
      <c r="J41" s="79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1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53" customFormat="1" hidden="1" x14ac:dyDescent="0.2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1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idden="1" x14ac:dyDescent="0.25"/>
    <row r="44" spans="1:38" hidden="1" x14ac:dyDescent="0.25"/>
    <row r="45" spans="1:38" hidden="1" x14ac:dyDescent="0.25"/>
    <row r="46" spans="1:38" hidden="1" x14ac:dyDescent="0.25">
      <c r="B46" s="117"/>
      <c r="C46" s="117"/>
      <c r="D46" s="117"/>
      <c r="E46" s="117"/>
      <c r="F46" s="117"/>
      <c r="G46" s="117"/>
      <c r="H46" s="117"/>
      <c r="I46" s="117"/>
      <c r="J46" s="117" t="s">
        <v>69</v>
      </c>
      <c r="K46" s="117"/>
      <c r="L46" s="117"/>
      <c r="M46" s="117"/>
      <c r="N46" s="117"/>
      <c r="O46" s="117"/>
      <c r="P46" s="117"/>
      <c r="Q46" s="117"/>
      <c r="R46" s="117"/>
      <c r="S46" s="117"/>
      <c r="T46" s="117"/>
    </row>
  </sheetData>
  <sheetProtection formatCells="0" formatColumns="0" formatRows="0" insertColumns="0" insertRows="0" insertHyperlinks="0" deleteColumns="0" deleteRows="0" sort="0" autoFilter="0" pivotTables="0"/>
  <autoFilter ref="A8:AL20">
    <filterColumn colId="3" showButton="0"/>
  </autoFilter>
  <mergeCells count="54">
    <mergeCell ref="B1:G1"/>
    <mergeCell ref="H1:T1"/>
    <mergeCell ref="B2:G2"/>
    <mergeCell ref="H2:T2"/>
    <mergeCell ref="B4:C4"/>
    <mergeCell ref="D4:N4"/>
    <mergeCell ref="O4:T4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J7:J8"/>
    <mergeCell ref="K7:K8"/>
    <mergeCell ref="L7:L8"/>
    <mergeCell ref="M7:M8"/>
    <mergeCell ref="AI4:AJ6"/>
    <mergeCell ref="B31:C31"/>
    <mergeCell ref="D31:H31"/>
    <mergeCell ref="S7:S9"/>
    <mergeCell ref="T7:T9"/>
    <mergeCell ref="B9:G9"/>
    <mergeCell ref="B22:C22"/>
    <mergeCell ref="F23:N23"/>
    <mergeCell ref="F24:N24"/>
    <mergeCell ref="N7:N8"/>
    <mergeCell ref="O7:O8"/>
    <mergeCell ref="P7:P9"/>
    <mergeCell ref="Q7:Q8"/>
    <mergeCell ref="R7:R8"/>
    <mergeCell ref="H7:H8"/>
    <mergeCell ref="I7:I8"/>
    <mergeCell ref="F25:N25"/>
    <mergeCell ref="J27:T27"/>
    <mergeCell ref="J28:T28"/>
    <mergeCell ref="B29:H29"/>
    <mergeCell ref="J29:T29"/>
    <mergeCell ref="B46:C46"/>
    <mergeCell ref="D46:I46"/>
    <mergeCell ref="J46:T46"/>
    <mergeCell ref="B39:H39"/>
    <mergeCell ref="J39:T39"/>
    <mergeCell ref="B41:C41"/>
    <mergeCell ref="D41:H41"/>
  </mergeCells>
  <conditionalFormatting sqref="H10:O20">
    <cfRule type="cellIs" dxfId="26" priority="7" operator="greaterThan">
      <formula>10</formula>
    </cfRule>
  </conditionalFormatting>
  <conditionalFormatting sqref="C47:C1048576 C1:C38">
    <cfRule type="duplicateValues" dxfId="25" priority="5"/>
  </conditionalFormatting>
  <conditionalFormatting sqref="C39:C46">
    <cfRule type="duplicateValues" dxfId="24" priority="3"/>
  </conditionalFormatting>
  <dataValidations count="1">
    <dataValidation allowBlank="1" showInputMessage="1" showErrorMessage="1" errorTitle="Không xóa dữ liệu" error="Không xóa dữ liệu" prompt="Không xóa dữ liệu" sqref="D25 X2:AL8 W10:W20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58"/>
  <sheetViews>
    <sheetView workbookViewId="0">
      <pane ySplit="3" topLeftCell="A34" activePane="bottomLeft" state="frozen"/>
      <selection activeCell="S11" sqref="S11"/>
      <selection pane="bottomLeft" activeCell="A48" sqref="A48:XFD48"/>
    </sheetView>
  </sheetViews>
  <sheetFormatPr defaultColWidth="9" defaultRowHeight="15.75" x14ac:dyDescent="0.25"/>
  <cols>
    <col min="1" max="1" width="0.625" style="1" customWidth="1"/>
    <col min="2" max="2" width="2.75" style="1" customWidth="1"/>
    <col min="3" max="3" width="15.375" style="1" customWidth="1"/>
    <col min="4" max="4" width="15" style="1" customWidth="1"/>
    <col min="5" max="5" width="6.75" style="1" customWidth="1"/>
    <col min="6" max="6" width="8.375" style="1" customWidth="1"/>
    <col min="7" max="7" width="12.37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7.75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4.5" style="1" customWidth="1"/>
    <col min="20" max="20" width="6.5" style="1" hidden="1" customWidth="1"/>
    <col min="21" max="21" width="6.5" style="1" customWidth="1"/>
    <col min="22" max="22" width="6.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130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181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132</v>
      </c>
      <c r="H5" s="136"/>
      <c r="I5" s="136"/>
      <c r="J5" s="136"/>
      <c r="K5" s="136"/>
      <c r="L5" s="136"/>
      <c r="M5" s="136"/>
      <c r="N5" s="136"/>
      <c r="O5" s="136" t="s">
        <v>133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1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1.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Kinh tế vi mô 1</v>
      </c>
      <c r="Y8" s="26" t="str">
        <f>+O4</f>
        <v>Nhóm: BSA1310-2</v>
      </c>
      <c r="Z8" s="27">
        <f>+$AI$8+$AK$8+$AG$8</f>
        <v>22</v>
      </c>
      <c r="AA8" s="8">
        <f>COUNTIF($S$9:$S$90,"Khiển trách")</f>
        <v>0</v>
      </c>
      <c r="AB8" s="8">
        <f>COUNTIF($S$9:$S$90,"Cảnh cáo")</f>
        <v>0</v>
      </c>
      <c r="AC8" s="8">
        <f>COUNTIF($S$9:$S$90,"Đình chỉ thi")</f>
        <v>0</v>
      </c>
      <c r="AD8" s="28">
        <f>+($AA$8+$AB$8+$AC$8)/$Z$8*100%</f>
        <v>0</v>
      </c>
      <c r="AE8" s="8">
        <f>SUM(COUNTIF($S$9:$S$88,"Vắng"),COUNTIF($S$9:$S$88,"Vắng có phép"))</f>
        <v>0</v>
      </c>
      <c r="AF8" s="29">
        <f>+$AE$8/$Z$8</f>
        <v>0</v>
      </c>
      <c r="AG8" s="30">
        <f>COUNTIF($W$9:$W$88,"Thi lại")</f>
        <v>1</v>
      </c>
      <c r="AH8" s="29">
        <f>+$AG$8/$Z$8</f>
        <v>4.5454545454545456E-2</v>
      </c>
      <c r="AI8" s="30">
        <f>COUNTIF($W$9:$W$89,"Học lại")</f>
        <v>0</v>
      </c>
      <c r="AJ8" s="29">
        <f>+$AI$8/$Z$8</f>
        <v>0</v>
      </c>
      <c r="AK8" s="8">
        <f>COUNTIF($W$10:$W$89,"Đạt")</f>
        <v>21</v>
      </c>
      <c r="AL8" s="28">
        <f>+$AK$8/$Z$8</f>
        <v>0.95454545454545459</v>
      </c>
    </row>
    <row r="9" spans="2:38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21" customHeight="1" x14ac:dyDescent="0.25">
      <c r="B10" s="103">
        <v>1</v>
      </c>
      <c r="C10" s="104" t="s">
        <v>182</v>
      </c>
      <c r="D10" s="105" t="s">
        <v>183</v>
      </c>
      <c r="E10" s="106" t="s">
        <v>184</v>
      </c>
      <c r="F10" s="107" t="s">
        <v>185</v>
      </c>
      <c r="G10" s="104" t="s">
        <v>186</v>
      </c>
      <c r="H10" s="108">
        <v>10</v>
      </c>
      <c r="I10" s="108">
        <v>8</v>
      </c>
      <c r="J10" s="108" t="s">
        <v>49</v>
      </c>
      <c r="K10" s="108">
        <v>7</v>
      </c>
      <c r="L10" s="109"/>
      <c r="M10" s="109"/>
      <c r="N10" s="109"/>
      <c r="O10" s="110">
        <v>5</v>
      </c>
      <c r="P10" s="111">
        <f>ROUND(SUMPRODUCT(H10:O10,$H$9:$O$9)/100,1)</f>
        <v>6.2</v>
      </c>
      <c r="Q10" s="112" t="str">
        <f t="shared" ref="Q10:Q31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C</v>
      </c>
      <c r="R10" s="113" t="str">
        <f t="shared" ref="R10:R31" si="1">IF($P10&lt;4,"Kém",IF(AND($P10&gt;=4,$P10&lt;=5.4),"Trung bình yếu",IF(AND($P10&gt;=5.5,$P10&lt;=6.9),"Trung bình",IF(AND($P10&gt;=7,$P10&lt;=8.4),"Khá",IF(AND($P10&gt;=8.5,$P10&lt;=10),"Giỏi","")))))</f>
        <v>Trung bình</v>
      </c>
      <c r="S10" s="114" t="str">
        <f t="shared" ref="S10:S31" si="2">+IF(OR($H10=0,$I10=0,$J10=0,$K10=0),"Không đủ ĐKDT","")</f>
        <v/>
      </c>
      <c r="T10" s="115" t="s">
        <v>187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2:38" ht="21" customHeight="1" x14ac:dyDescent="0.25">
      <c r="B11" s="39">
        <v>2</v>
      </c>
      <c r="C11" s="40" t="s">
        <v>188</v>
      </c>
      <c r="D11" s="85" t="s">
        <v>189</v>
      </c>
      <c r="E11" s="42" t="s">
        <v>190</v>
      </c>
      <c r="F11" s="43" t="s">
        <v>191</v>
      </c>
      <c r="G11" s="40" t="s">
        <v>192</v>
      </c>
      <c r="H11" s="44">
        <v>8</v>
      </c>
      <c r="I11" s="44">
        <v>8</v>
      </c>
      <c r="J11" s="44" t="s">
        <v>49</v>
      </c>
      <c r="K11" s="44">
        <v>7</v>
      </c>
      <c r="L11" s="45"/>
      <c r="M11" s="45"/>
      <c r="N11" s="45"/>
      <c r="O11" s="46">
        <v>4</v>
      </c>
      <c r="P11" s="47">
        <f>ROUND(SUMPRODUCT(H11:O11,$H$9:$O$9)/100,1)</f>
        <v>5.4</v>
      </c>
      <c r="Q11" s="48" t="str">
        <f t="shared" si="0"/>
        <v>D+</v>
      </c>
      <c r="R11" s="49" t="str">
        <f t="shared" si="1"/>
        <v>Trung bình yếu</v>
      </c>
      <c r="S11" s="50" t="str">
        <f t="shared" si="2"/>
        <v/>
      </c>
      <c r="T11" s="86" t="s">
        <v>187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Đạt</v>
      </c>
      <c r="X11" s="38"/>
      <c r="Y11" s="38"/>
      <c r="Z11" s="38"/>
      <c r="AA11" s="20"/>
      <c r="AB11" s="20"/>
      <c r="AC11" s="20"/>
      <c r="AD11" s="20"/>
      <c r="AE11" s="13"/>
      <c r="AF11" s="20"/>
      <c r="AG11" s="20"/>
      <c r="AH11" s="20"/>
      <c r="AI11" s="20"/>
      <c r="AJ11" s="20"/>
      <c r="AK11" s="20"/>
      <c r="AL11" s="21"/>
    </row>
    <row r="12" spans="2:38" ht="21" customHeight="1" x14ac:dyDescent="0.25">
      <c r="B12" s="39">
        <v>3</v>
      </c>
      <c r="C12" s="40" t="s">
        <v>193</v>
      </c>
      <c r="D12" s="85" t="s">
        <v>194</v>
      </c>
      <c r="E12" s="42" t="s">
        <v>190</v>
      </c>
      <c r="F12" s="43" t="s">
        <v>195</v>
      </c>
      <c r="G12" s="40" t="s">
        <v>186</v>
      </c>
      <c r="H12" s="44">
        <v>8</v>
      </c>
      <c r="I12" s="44">
        <v>6</v>
      </c>
      <c r="J12" s="44" t="s">
        <v>49</v>
      </c>
      <c r="K12" s="44">
        <v>6</v>
      </c>
      <c r="L12" s="45"/>
      <c r="M12" s="45"/>
      <c r="N12" s="45"/>
      <c r="O12" s="46">
        <v>4</v>
      </c>
      <c r="P12" s="47">
        <f>ROUND(SUMPRODUCT(H12:O12,$H$9:$O$9)/100,1)</f>
        <v>5</v>
      </c>
      <c r="Q12" s="48" t="str">
        <f t="shared" si="0"/>
        <v>D+</v>
      </c>
      <c r="R12" s="49" t="str">
        <f t="shared" si="1"/>
        <v>Trung bình yếu</v>
      </c>
      <c r="S12" s="50" t="str">
        <f t="shared" si="2"/>
        <v/>
      </c>
      <c r="T12" s="86" t="s">
        <v>187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98"/>
      <c r="Y12" s="98"/>
      <c r="Z12" s="14"/>
      <c r="AA12" s="13"/>
      <c r="AB12" s="13"/>
      <c r="AC12" s="13"/>
      <c r="AD12" s="99"/>
      <c r="AE12" s="13"/>
      <c r="AF12" s="100"/>
      <c r="AG12" s="101"/>
      <c r="AH12" s="100"/>
      <c r="AI12" s="101"/>
      <c r="AJ12" s="100"/>
      <c r="AK12" s="13"/>
      <c r="AL12" s="99"/>
    </row>
    <row r="13" spans="2:38" ht="21" customHeight="1" x14ac:dyDescent="0.25">
      <c r="B13" s="39">
        <v>4</v>
      </c>
      <c r="C13" s="40" t="s">
        <v>196</v>
      </c>
      <c r="D13" s="85" t="s">
        <v>197</v>
      </c>
      <c r="E13" s="42" t="s">
        <v>165</v>
      </c>
      <c r="F13" s="43" t="s">
        <v>198</v>
      </c>
      <c r="G13" s="40" t="s">
        <v>192</v>
      </c>
      <c r="H13" s="44">
        <v>10</v>
      </c>
      <c r="I13" s="44">
        <v>8</v>
      </c>
      <c r="J13" s="44" t="s">
        <v>49</v>
      </c>
      <c r="K13" s="44">
        <v>7</v>
      </c>
      <c r="L13" s="102"/>
      <c r="M13" s="45"/>
      <c r="N13" s="45"/>
      <c r="O13" s="46">
        <v>4</v>
      </c>
      <c r="P13" s="47">
        <f>ROUND(SUMPRODUCT(H13:O13,$H$9:$O$9)/100,1)</f>
        <v>5.6</v>
      </c>
      <c r="Q13" s="48" t="str">
        <f t="shared" si="0"/>
        <v>C</v>
      </c>
      <c r="R13" s="49" t="str">
        <f t="shared" si="1"/>
        <v>Trung bình</v>
      </c>
      <c r="S13" s="50" t="str">
        <f t="shared" si="2"/>
        <v/>
      </c>
      <c r="T13" s="86" t="s">
        <v>187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21" customHeight="1" x14ac:dyDescent="0.25">
      <c r="B14" s="39">
        <v>5</v>
      </c>
      <c r="C14" s="40" t="s">
        <v>199</v>
      </c>
      <c r="D14" s="85" t="s">
        <v>200</v>
      </c>
      <c r="E14" s="42" t="s">
        <v>165</v>
      </c>
      <c r="F14" s="43" t="s">
        <v>201</v>
      </c>
      <c r="G14" s="40" t="s">
        <v>192</v>
      </c>
      <c r="H14" s="44">
        <v>10</v>
      </c>
      <c r="I14" s="44">
        <v>9</v>
      </c>
      <c r="J14" s="44" t="s">
        <v>49</v>
      </c>
      <c r="K14" s="44">
        <v>7</v>
      </c>
      <c r="L14" s="45"/>
      <c r="M14" s="45"/>
      <c r="N14" s="45"/>
      <c r="O14" s="46">
        <v>4</v>
      </c>
      <c r="P14" s="47">
        <f>ROUND(SUMPRODUCT(H14:O14,$H$9:$O$9)/100,1)</f>
        <v>5.7</v>
      </c>
      <c r="Q14" s="48" t="str">
        <f t="shared" si="0"/>
        <v>C</v>
      </c>
      <c r="R14" s="49" t="str">
        <f t="shared" si="1"/>
        <v>Trung bình</v>
      </c>
      <c r="S14" s="50" t="str">
        <f t="shared" si="2"/>
        <v/>
      </c>
      <c r="T14" s="86" t="s">
        <v>187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Đạt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21" customHeight="1" x14ac:dyDescent="0.25">
      <c r="B15" s="39">
        <v>6</v>
      </c>
      <c r="C15" s="40" t="s">
        <v>202</v>
      </c>
      <c r="D15" s="85" t="s">
        <v>203</v>
      </c>
      <c r="E15" s="42" t="s">
        <v>136</v>
      </c>
      <c r="F15" s="43" t="s">
        <v>204</v>
      </c>
      <c r="G15" s="40" t="s">
        <v>186</v>
      </c>
      <c r="H15" s="44">
        <v>9</v>
      </c>
      <c r="I15" s="44">
        <v>6</v>
      </c>
      <c r="J15" s="44" t="s">
        <v>49</v>
      </c>
      <c r="K15" s="44">
        <v>7</v>
      </c>
      <c r="L15" s="102"/>
      <c r="M15" s="45"/>
      <c r="N15" s="45"/>
      <c r="O15" s="46">
        <v>3</v>
      </c>
      <c r="P15" s="47">
        <f>ROUND(SUMPRODUCT(H15:O15,$H$9:$O$9)/100,1)</f>
        <v>4.7</v>
      </c>
      <c r="Q15" s="48" t="str">
        <f t="shared" si="0"/>
        <v>D</v>
      </c>
      <c r="R15" s="49" t="str">
        <f t="shared" si="1"/>
        <v>Trung bình yếu</v>
      </c>
      <c r="S15" s="50" t="str">
        <f t="shared" si="2"/>
        <v/>
      </c>
      <c r="T15" s="86" t="s">
        <v>187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Đạt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21" customHeight="1" x14ac:dyDescent="0.25">
      <c r="B16" s="39">
        <v>7</v>
      </c>
      <c r="C16" s="40" t="s">
        <v>205</v>
      </c>
      <c r="D16" s="85" t="s">
        <v>206</v>
      </c>
      <c r="E16" s="42" t="s">
        <v>207</v>
      </c>
      <c r="F16" s="43" t="s">
        <v>142</v>
      </c>
      <c r="G16" s="40" t="s">
        <v>192</v>
      </c>
      <c r="H16" s="44">
        <v>10</v>
      </c>
      <c r="I16" s="44">
        <v>7</v>
      </c>
      <c r="J16" s="44" t="s">
        <v>49</v>
      </c>
      <c r="K16" s="44">
        <v>8</v>
      </c>
      <c r="L16" s="45"/>
      <c r="M16" s="45"/>
      <c r="N16" s="45"/>
      <c r="O16" s="46">
        <v>2</v>
      </c>
      <c r="P16" s="47">
        <f>ROUND(SUMPRODUCT(H16:O16,$H$9:$O$9)/100,1)</f>
        <v>4.5</v>
      </c>
      <c r="Q16" s="48" t="str">
        <f t="shared" si="0"/>
        <v>D</v>
      </c>
      <c r="R16" s="49" t="str">
        <f t="shared" si="1"/>
        <v>Trung bình yếu</v>
      </c>
      <c r="S16" s="50" t="str">
        <f t="shared" si="2"/>
        <v/>
      </c>
      <c r="T16" s="86" t="s">
        <v>187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Đạt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21" customHeight="1" x14ac:dyDescent="0.25">
      <c r="B17" s="39">
        <v>8</v>
      </c>
      <c r="C17" s="40" t="s">
        <v>208</v>
      </c>
      <c r="D17" s="85" t="s">
        <v>140</v>
      </c>
      <c r="E17" s="42" t="s">
        <v>209</v>
      </c>
      <c r="F17" s="43" t="s">
        <v>210</v>
      </c>
      <c r="G17" s="40" t="s">
        <v>186</v>
      </c>
      <c r="H17" s="44">
        <v>8</v>
      </c>
      <c r="I17" s="44">
        <v>6</v>
      </c>
      <c r="J17" s="44" t="s">
        <v>49</v>
      </c>
      <c r="K17" s="44">
        <v>6</v>
      </c>
      <c r="L17" s="45"/>
      <c r="M17" s="45"/>
      <c r="N17" s="45"/>
      <c r="O17" s="46">
        <v>7</v>
      </c>
      <c r="P17" s="47">
        <f>ROUND(SUMPRODUCT(H17:O17,$H$9:$O$9)/100,1)</f>
        <v>6.8</v>
      </c>
      <c r="Q17" s="48" t="str">
        <f t="shared" si="0"/>
        <v>C+</v>
      </c>
      <c r="R17" s="49" t="str">
        <f t="shared" si="1"/>
        <v>Trung bình</v>
      </c>
      <c r="S17" s="50" t="str">
        <f t="shared" si="2"/>
        <v/>
      </c>
      <c r="T17" s="86" t="s">
        <v>187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Đạt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21" customHeight="1" x14ac:dyDescent="0.25">
      <c r="B18" s="39">
        <v>9</v>
      </c>
      <c r="C18" s="40" t="s">
        <v>211</v>
      </c>
      <c r="D18" s="85" t="s">
        <v>144</v>
      </c>
      <c r="E18" s="42" t="s">
        <v>212</v>
      </c>
      <c r="F18" s="43" t="s">
        <v>213</v>
      </c>
      <c r="G18" s="40" t="s">
        <v>186</v>
      </c>
      <c r="H18" s="44">
        <v>7</v>
      </c>
      <c r="I18" s="44">
        <v>6</v>
      </c>
      <c r="J18" s="44" t="s">
        <v>49</v>
      </c>
      <c r="K18" s="44">
        <v>6</v>
      </c>
      <c r="L18" s="45"/>
      <c r="M18" s="45"/>
      <c r="N18" s="45"/>
      <c r="O18" s="46">
        <v>6</v>
      </c>
      <c r="P18" s="47">
        <f>ROUND(SUMPRODUCT(H18:O18,$H$9:$O$9)/100,1)</f>
        <v>6.1</v>
      </c>
      <c r="Q18" s="48" t="str">
        <f t="shared" si="0"/>
        <v>C</v>
      </c>
      <c r="R18" s="49" t="str">
        <f t="shared" si="1"/>
        <v>Trung bình</v>
      </c>
      <c r="S18" s="50" t="str">
        <f t="shared" si="2"/>
        <v/>
      </c>
      <c r="T18" s="86" t="s">
        <v>187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Đạt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21" customHeight="1" x14ac:dyDescent="0.25">
      <c r="B19" s="39">
        <v>10</v>
      </c>
      <c r="C19" s="40" t="s">
        <v>214</v>
      </c>
      <c r="D19" s="85" t="s">
        <v>215</v>
      </c>
      <c r="E19" s="42" t="s">
        <v>216</v>
      </c>
      <c r="F19" s="43" t="s">
        <v>217</v>
      </c>
      <c r="G19" s="40" t="s">
        <v>186</v>
      </c>
      <c r="H19" s="44">
        <v>9</v>
      </c>
      <c r="I19" s="44">
        <v>6</v>
      </c>
      <c r="J19" s="44" t="s">
        <v>49</v>
      </c>
      <c r="K19" s="44">
        <v>7</v>
      </c>
      <c r="L19" s="45"/>
      <c r="M19" s="45"/>
      <c r="N19" s="45"/>
      <c r="O19" s="46">
        <v>2</v>
      </c>
      <c r="P19" s="47">
        <f>ROUND(SUMPRODUCT(H19:O19,$H$9:$O$9)/100,1)</f>
        <v>4.0999999999999996</v>
      </c>
      <c r="Q19" s="48" t="str">
        <f t="shared" si="0"/>
        <v>D</v>
      </c>
      <c r="R19" s="49" t="str">
        <f t="shared" si="1"/>
        <v>Trung bình yếu</v>
      </c>
      <c r="S19" s="50" t="str">
        <f t="shared" si="2"/>
        <v/>
      </c>
      <c r="T19" s="86" t="s">
        <v>187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Đạt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21" customHeight="1" x14ac:dyDescent="0.25">
      <c r="B20" s="39">
        <v>11</v>
      </c>
      <c r="C20" s="40" t="s">
        <v>218</v>
      </c>
      <c r="D20" s="85" t="s">
        <v>144</v>
      </c>
      <c r="E20" s="42" t="s">
        <v>219</v>
      </c>
      <c r="F20" s="43" t="s">
        <v>220</v>
      </c>
      <c r="G20" s="40" t="s">
        <v>186</v>
      </c>
      <c r="H20" s="44">
        <v>9</v>
      </c>
      <c r="I20" s="44">
        <v>6</v>
      </c>
      <c r="J20" s="44" t="s">
        <v>49</v>
      </c>
      <c r="K20" s="44">
        <v>7</v>
      </c>
      <c r="L20" s="102"/>
      <c r="M20" s="45"/>
      <c r="N20" s="45"/>
      <c r="O20" s="46">
        <v>7</v>
      </c>
      <c r="P20" s="47">
        <f>ROUND(SUMPRODUCT(H20:O20,$H$9:$O$9)/100,1)</f>
        <v>7.1</v>
      </c>
      <c r="Q20" s="48" t="str">
        <f t="shared" si="0"/>
        <v>B</v>
      </c>
      <c r="R20" s="49" t="str">
        <f t="shared" si="1"/>
        <v>Khá</v>
      </c>
      <c r="S20" s="50" t="str">
        <f t="shared" si="2"/>
        <v/>
      </c>
      <c r="T20" s="86" t="s">
        <v>187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Đạt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21" customHeight="1" x14ac:dyDescent="0.25">
      <c r="B21" s="39">
        <v>12</v>
      </c>
      <c r="C21" s="40" t="s">
        <v>221</v>
      </c>
      <c r="D21" s="85" t="s">
        <v>222</v>
      </c>
      <c r="E21" s="42" t="s">
        <v>223</v>
      </c>
      <c r="F21" s="43" t="s">
        <v>224</v>
      </c>
      <c r="G21" s="40" t="s">
        <v>186</v>
      </c>
      <c r="H21" s="44">
        <v>9</v>
      </c>
      <c r="I21" s="44">
        <v>6</v>
      </c>
      <c r="J21" s="44" t="s">
        <v>49</v>
      </c>
      <c r="K21" s="44">
        <v>7</v>
      </c>
      <c r="L21" s="45"/>
      <c r="M21" s="45"/>
      <c r="N21" s="45"/>
      <c r="O21" s="46">
        <v>5</v>
      </c>
      <c r="P21" s="47">
        <f>ROUND(SUMPRODUCT(H21:O21,$H$9:$O$9)/100,1)</f>
        <v>5.9</v>
      </c>
      <c r="Q21" s="48" t="str">
        <f t="shared" si="0"/>
        <v>C</v>
      </c>
      <c r="R21" s="49" t="str">
        <f t="shared" si="1"/>
        <v>Trung bình</v>
      </c>
      <c r="S21" s="50" t="str">
        <f t="shared" si="2"/>
        <v/>
      </c>
      <c r="T21" s="86" t="s">
        <v>187</v>
      </c>
      <c r="U21" s="5"/>
      <c r="V21" s="87"/>
      <c r="W21" s="97" t="str">
        <f>IF(S21="Không đủ ĐKDT","Học lại",IF(S21="Đình chỉ thi","Học lại",IF(AND(MID(G21,2,2)&lt;"12",S21="Vắng"),"Thi lại",IF(S21="Vắng có phép", "Thi lại",IF(AND((MID(G21,2,2)&lt;"12"),P21&lt;4.5),"Thi lại",IF(AND((MID(G21,2,2)&lt;"16"),P21&lt;4),"Học lại",IF(AND((MID(G21,2,2)&gt;"15"),P21&lt;4),"Thi lại","Đạt")))))))</f>
        <v>Đạt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21" customHeight="1" x14ac:dyDescent="0.25">
      <c r="B22" s="39">
        <v>13</v>
      </c>
      <c r="C22" s="40" t="s">
        <v>225</v>
      </c>
      <c r="D22" s="85" t="s">
        <v>226</v>
      </c>
      <c r="E22" s="42" t="s">
        <v>227</v>
      </c>
      <c r="F22" s="43" t="s">
        <v>228</v>
      </c>
      <c r="G22" s="40" t="s">
        <v>192</v>
      </c>
      <c r="H22" s="44">
        <v>8</v>
      </c>
      <c r="I22" s="44">
        <v>6</v>
      </c>
      <c r="J22" s="44" t="s">
        <v>49</v>
      </c>
      <c r="K22" s="44">
        <v>6</v>
      </c>
      <c r="L22" s="45"/>
      <c r="M22" s="45"/>
      <c r="N22" s="45"/>
      <c r="O22" s="46">
        <v>8</v>
      </c>
      <c r="P22" s="47">
        <f>ROUND(SUMPRODUCT(H22:O22,$H$9:$O$9)/100,1)</f>
        <v>7.4</v>
      </c>
      <c r="Q22" s="48" t="str">
        <f t="shared" si="0"/>
        <v>B</v>
      </c>
      <c r="R22" s="49" t="str">
        <f t="shared" si="1"/>
        <v>Khá</v>
      </c>
      <c r="S22" s="50" t="str">
        <f t="shared" si="2"/>
        <v/>
      </c>
      <c r="T22" s="86" t="s">
        <v>187</v>
      </c>
      <c r="U22" s="5"/>
      <c r="V22" s="87"/>
      <c r="W22" s="97" t="str">
        <f>IF(S22="Không đủ ĐKDT","Học lại",IF(S22="Đình chỉ thi","Học lại",IF(AND(MID(G22,2,2)&lt;"12",S22="Vắng"),"Thi lại",IF(S22="Vắng có phép", "Thi lại",IF(AND((MID(G22,2,2)&lt;"12"),P22&lt;4.5),"Thi lại",IF(AND((MID(G22,2,2)&lt;"16"),P22&lt;4),"Học lại",IF(AND((MID(G22,2,2)&gt;"15"),P22&lt;4),"Thi lại","Đạt")))))))</f>
        <v>Đạt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21" customHeight="1" x14ac:dyDescent="0.25">
      <c r="B23" s="39">
        <v>14</v>
      </c>
      <c r="C23" s="40" t="s">
        <v>229</v>
      </c>
      <c r="D23" s="85" t="s">
        <v>230</v>
      </c>
      <c r="E23" s="42" t="s">
        <v>227</v>
      </c>
      <c r="F23" s="43" t="s">
        <v>231</v>
      </c>
      <c r="G23" s="40" t="s">
        <v>186</v>
      </c>
      <c r="H23" s="44">
        <v>8</v>
      </c>
      <c r="I23" s="44">
        <v>8</v>
      </c>
      <c r="J23" s="44" t="s">
        <v>49</v>
      </c>
      <c r="K23" s="44">
        <v>7</v>
      </c>
      <c r="L23" s="102"/>
      <c r="M23" s="45"/>
      <c r="N23" s="45"/>
      <c r="O23" s="46">
        <v>5</v>
      </c>
      <c r="P23" s="47">
        <f>ROUND(SUMPRODUCT(H23:O23,$H$9:$O$9)/100,1)</f>
        <v>6</v>
      </c>
      <c r="Q23" s="48" t="str">
        <f t="shared" si="0"/>
        <v>C</v>
      </c>
      <c r="R23" s="49" t="str">
        <f t="shared" si="1"/>
        <v>Trung bình</v>
      </c>
      <c r="S23" s="50" t="str">
        <f t="shared" si="2"/>
        <v/>
      </c>
      <c r="T23" s="86" t="s">
        <v>187</v>
      </c>
      <c r="U23" s="5"/>
      <c r="V23" s="87"/>
      <c r="W23" s="97" t="str">
        <f>IF(S23="Không đủ ĐKDT","Học lại",IF(S23="Đình chỉ thi","Học lại",IF(AND(MID(G23,2,2)&lt;"12",S23="Vắng"),"Thi lại",IF(S23="Vắng có phép", "Thi lại",IF(AND((MID(G23,2,2)&lt;"12"),P23&lt;4.5),"Thi lại",IF(AND((MID(G23,2,2)&lt;"16"),P23&lt;4),"Học lại",IF(AND((MID(G23,2,2)&gt;"15"),P23&lt;4),"Thi lại","Đạt")))))))</f>
        <v>Đạt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21" customHeight="1" x14ac:dyDescent="0.25">
      <c r="B24" s="39">
        <v>15</v>
      </c>
      <c r="C24" s="40" t="s">
        <v>232</v>
      </c>
      <c r="D24" s="85" t="s">
        <v>98</v>
      </c>
      <c r="E24" s="42" t="s">
        <v>227</v>
      </c>
      <c r="F24" s="43" t="s">
        <v>233</v>
      </c>
      <c r="G24" s="40" t="s">
        <v>192</v>
      </c>
      <c r="H24" s="44">
        <v>10</v>
      </c>
      <c r="I24" s="44">
        <v>9</v>
      </c>
      <c r="J24" s="44" t="s">
        <v>49</v>
      </c>
      <c r="K24" s="44">
        <v>8</v>
      </c>
      <c r="L24" s="102"/>
      <c r="M24" s="45"/>
      <c r="N24" s="45"/>
      <c r="O24" s="46">
        <v>7</v>
      </c>
      <c r="P24" s="47">
        <f>ROUND(SUMPRODUCT(H24:O24,$H$9:$O$9)/100,1)</f>
        <v>7.7</v>
      </c>
      <c r="Q24" s="48" t="str">
        <f t="shared" si="0"/>
        <v>B</v>
      </c>
      <c r="R24" s="49" t="str">
        <f t="shared" si="1"/>
        <v>Khá</v>
      </c>
      <c r="S24" s="50" t="str">
        <f t="shared" si="2"/>
        <v/>
      </c>
      <c r="T24" s="86" t="s">
        <v>187</v>
      </c>
      <c r="U24" s="5"/>
      <c r="V24" s="87"/>
      <c r="W24" s="97" t="str">
        <f>IF(S24="Không đủ ĐKDT","Học lại",IF(S24="Đình chỉ thi","Học lại",IF(AND(MID(G24,2,2)&lt;"12",S24="Vắng"),"Thi lại",IF(S24="Vắng có phép", "Thi lại",IF(AND((MID(G24,2,2)&lt;"12"),P24&lt;4.5),"Thi lại",IF(AND((MID(G24,2,2)&lt;"16"),P24&lt;4),"Học lại",IF(AND((MID(G24,2,2)&gt;"15"),P24&lt;4),"Thi lại","Đạt")))))))</f>
        <v>Đạt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21" customHeight="1" x14ac:dyDescent="0.25">
      <c r="B25" s="39">
        <v>16</v>
      </c>
      <c r="C25" s="40" t="s">
        <v>234</v>
      </c>
      <c r="D25" s="85" t="s">
        <v>144</v>
      </c>
      <c r="E25" s="42" t="s">
        <v>235</v>
      </c>
      <c r="F25" s="43" t="s">
        <v>236</v>
      </c>
      <c r="G25" s="40" t="s">
        <v>192</v>
      </c>
      <c r="H25" s="44">
        <v>10</v>
      </c>
      <c r="I25" s="44">
        <v>6</v>
      </c>
      <c r="J25" s="44" t="s">
        <v>49</v>
      </c>
      <c r="K25" s="44">
        <v>8</v>
      </c>
      <c r="L25" s="102"/>
      <c r="M25" s="45"/>
      <c r="N25" s="45"/>
      <c r="O25" s="46">
        <v>0</v>
      </c>
      <c r="P25" s="47">
        <f>ROUND(SUMPRODUCT(H25:O25,$H$9:$O$9)/100,1)</f>
        <v>3.2</v>
      </c>
      <c r="Q25" s="48" t="str">
        <f t="shared" si="0"/>
        <v>F</v>
      </c>
      <c r="R25" s="49" t="str">
        <f t="shared" si="1"/>
        <v>Kém</v>
      </c>
      <c r="S25" s="50" t="str">
        <f t="shared" si="2"/>
        <v/>
      </c>
      <c r="T25" s="86" t="s">
        <v>187</v>
      </c>
      <c r="U25" s="5"/>
      <c r="V25" s="87"/>
      <c r="W25" s="97" t="str">
        <f>IF(S25="Không đủ ĐKDT","Học lại",IF(S25="Đình chỉ thi","Học lại",IF(AND(MID(G25,2,2)&lt;"12",S25="Vắng"),"Thi lại",IF(S25="Vắng có phép", "Thi lại",IF(AND((MID(G25,2,2)&lt;"12"),P25&lt;4.5),"Thi lại",IF(AND((MID(G25,2,2)&lt;"16"),P25&lt;4),"Học lại",IF(AND((MID(G25,2,2)&gt;"15"),P25&lt;4),"Thi lại","Đạt")))))))</f>
        <v>Thi lại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21" customHeight="1" x14ac:dyDescent="0.25">
      <c r="B26" s="39">
        <v>17</v>
      </c>
      <c r="C26" s="40" t="s">
        <v>237</v>
      </c>
      <c r="D26" s="85" t="s">
        <v>238</v>
      </c>
      <c r="E26" s="42" t="s">
        <v>239</v>
      </c>
      <c r="F26" s="43" t="s">
        <v>240</v>
      </c>
      <c r="G26" s="40" t="s">
        <v>192</v>
      </c>
      <c r="H26" s="44">
        <v>8</v>
      </c>
      <c r="I26" s="44">
        <v>6</v>
      </c>
      <c r="J26" s="44" t="s">
        <v>49</v>
      </c>
      <c r="K26" s="44">
        <v>5</v>
      </c>
      <c r="L26" s="45"/>
      <c r="M26" s="45"/>
      <c r="N26" s="45"/>
      <c r="O26" s="46">
        <v>3</v>
      </c>
      <c r="P26" s="47">
        <f>ROUND(SUMPRODUCT(H26:O26,$H$9:$O$9)/100,1)</f>
        <v>4.2</v>
      </c>
      <c r="Q26" s="48" t="str">
        <f t="shared" si="0"/>
        <v>D</v>
      </c>
      <c r="R26" s="49" t="str">
        <f t="shared" si="1"/>
        <v>Trung bình yếu</v>
      </c>
      <c r="S26" s="50" t="str">
        <f t="shared" si="2"/>
        <v/>
      </c>
      <c r="T26" s="86" t="s">
        <v>187</v>
      </c>
      <c r="U26" s="5"/>
      <c r="V26" s="87"/>
      <c r="W26" s="97" t="str">
        <f>IF(S26="Không đủ ĐKDT","Học lại",IF(S26="Đình chỉ thi","Học lại",IF(AND(MID(G26,2,2)&lt;"12",S26="Vắng"),"Thi lại",IF(S26="Vắng có phép", "Thi lại",IF(AND((MID(G26,2,2)&lt;"12"),P26&lt;4.5),"Thi lại",IF(AND((MID(G26,2,2)&lt;"16"),P26&lt;4),"Học lại",IF(AND((MID(G26,2,2)&gt;"15"),P26&lt;4),"Thi lại","Đạt")))))))</f>
        <v>Đạt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21" customHeight="1" x14ac:dyDescent="0.25">
      <c r="B27" s="39">
        <v>18</v>
      </c>
      <c r="C27" s="40" t="s">
        <v>241</v>
      </c>
      <c r="D27" s="85" t="s">
        <v>242</v>
      </c>
      <c r="E27" s="42" t="s">
        <v>243</v>
      </c>
      <c r="F27" s="43" t="s">
        <v>244</v>
      </c>
      <c r="G27" s="116" t="s">
        <v>186</v>
      </c>
      <c r="H27" s="44">
        <v>10</v>
      </c>
      <c r="I27" s="44">
        <v>9</v>
      </c>
      <c r="J27" s="44" t="s">
        <v>49</v>
      </c>
      <c r="K27" s="44">
        <v>8</v>
      </c>
      <c r="L27" s="102"/>
      <c r="M27" s="45"/>
      <c r="N27" s="45"/>
      <c r="O27" s="46">
        <v>5</v>
      </c>
      <c r="P27" s="47">
        <f>ROUND(SUMPRODUCT(H27:O27,$H$9:$O$9)/100,1)</f>
        <v>6.5</v>
      </c>
      <c r="Q27" s="48" t="str">
        <f t="shared" si="0"/>
        <v>C+</v>
      </c>
      <c r="R27" s="49" t="str">
        <f t="shared" si="1"/>
        <v>Trung bình</v>
      </c>
      <c r="S27" s="50" t="str">
        <f t="shared" si="2"/>
        <v/>
      </c>
      <c r="T27" s="86" t="s">
        <v>187</v>
      </c>
      <c r="U27" s="5"/>
      <c r="V27" s="87"/>
      <c r="W27" s="97" t="str">
        <f>IF(S27="Không đủ ĐKDT","Học lại",IF(S27="Đình chỉ thi","Học lại",IF(AND(MID(G27,2,2)&lt;"12",S27="Vắng"),"Thi lại",IF(S27="Vắng có phép", "Thi lại",IF(AND((MID(G27,2,2)&lt;"12"),P27&lt;4.5),"Thi lại",IF(AND((MID(G27,2,2)&lt;"16"),P27&lt;4),"Học lại",IF(AND((MID(G27,2,2)&gt;"15"),P27&lt;4),"Thi lại","Đạt")))))))</f>
        <v>Đạt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21" customHeight="1" x14ac:dyDescent="0.25">
      <c r="B28" s="39">
        <v>19</v>
      </c>
      <c r="C28" s="40" t="s">
        <v>245</v>
      </c>
      <c r="D28" s="85" t="s">
        <v>246</v>
      </c>
      <c r="E28" s="42" t="s">
        <v>247</v>
      </c>
      <c r="F28" s="43" t="s">
        <v>248</v>
      </c>
      <c r="G28" s="40" t="s">
        <v>192</v>
      </c>
      <c r="H28" s="44">
        <v>9</v>
      </c>
      <c r="I28" s="44">
        <v>6</v>
      </c>
      <c r="J28" s="44" t="s">
        <v>49</v>
      </c>
      <c r="K28" s="44">
        <v>7</v>
      </c>
      <c r="L28" s="45"/>
      <c r="M28" s="45"/>
      <c r="N28" s="45"/>
      <c r="O28" s="46">
        <v>2</v>
      </c>
      <c r="P28" s="47">
        <f>ROUND(SUMPRODUCT(H28:O28,$H$9:$O$9)/100,1)</f>
        <v>4.0999999999999996</v>
      </c>
      <c r="Q28" s="48" t="str">
        <f t="shared" si="0"/>
        <v>D</v>
      </c>
      <c r="R28" s="49" t="str">
        <f t="shared" si="1"/>
        <v>Trung bình yếu</v>
      </c>
      <c r="S28" s="50" t="str">
        <f t="shared" si="2"/>
        <v/>
      </c>
      <c r="T28" s="86" t="s">
        <v>187</v>
      </c>
      <c r="U28" s="5"/>
      <c r="V28" s="87"/>
      <c r="W28" s="97" t="str">
        <f>IF(S28="Không đủ ĐKDT","Học lại",IF(S28="Đình chỉ thi","Học lại",IF(AND(MID(G28,2,2)&lt;"12",S28="Vắng"),"Thi lại",IF(S28="Vắng có phép", "Thi lại",IF(AND((MID(G28,2,2)&lt;"12"),P28&lt;4.5),"Thi lại",IF(AND((MID(G28,2,2)&lt;"16"),P28&lt;4),"Học lại",IF(AND((MID(G28,2,2)&gt;"15"),P28&lt;4),"Thi lại","Đạt")))))))</f>
        <v>Đạt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21" customHeight="1" x14ac:dyDescent="0.25">
      <c r="B29" s="39">
        <v>20</v>
      </c>
      <c r="C29" s="40" t="s">
        <v>249</v>
      </c>
      <c r="D29" s="85" t="s">
        <v>250</v>
      </c>
      <c r="E29" s="42" t="s">
        <v>251</v>
      </c>
      <c r="F29" s="43" t="s">
        <v>252</v>
      </c>
      <c r="G29" s="40" t="s">
        <v>186</v>
      </c>
      <c r="H29" s="44">
        <v>10</v>
      </c>
      <c r="I29" s="44">
        <v>8</v>
      </c>
      <c r="J29" s="44" t="s">
        <v>49</v>
      </c>
      <c r="K29" s="44">
        <v>8</v>
      </c>
      <c r="L29" s="45"/>
      <c r="M29" s="45"/>
      <c r="N29" s="45"/>
      <c r="O29" s="46">
        <v>7</v>
      </c>
      <c r="P29" s="47">
        <f>ROUND(SUMPRODUCT(H29:O29,$H$9:$O$9)/100,1)</f>
        <v>7.6</v>
      </c>
      <c r="Q29" s="48" t="str">
        <f t="shared" si="0"/>
        <v>B</v>
      </c>
      <c r="R29" s="49" t="str">
        <f t="shared" si="1"/>
        <v>Khá</v>
      </c>
      <c r="S29" s="50" t="str">
        <f t="shared" si="2"/>
        <v/>
      </c>
      <c r="T29" s="86" t="s">
        <v>187</v>
      </c>
      <c r="U29" s="5"/>
      <c r="V29" s="87"/>
      <c r="W29" s="97" t="str">
        <f>IF(S29="Không đủ ĐKDT","Học lại",IF(S29="Đình chỉ thi","Học lại",IF(AND(MID(G29,2,2)&lt;"12",S29="Vắng"),"Thi lại",IF(S29="Vắng có phép", "Thi lại",IF(AND((MID(G29,2,2)&lt;"12"),P29&lt;4.5),"Thi lại",IF(AND((MID(G29,2,2)&lt;"16"),P29&lt;4),"Học lại",IF(AND((MID(G29,2,2)&gt;"15"),P29&lt;4),"Thi lại","Đạt")))))))</f>
        <v>Đạt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21" customHeight="1" x14ac:dyDescent="0.25">
      <c r="B30" s="39">
        <v>21</v>
      </c>
      <c r="C30" s="40" t="s">
        <v>253</v>
      </c>
      <c r="D30" s="85" t="s">
        <v>254</v>
      </c>
      <c r="E30" s="42" t="s">
        <v>109</v>
      </c>
      <c r="F30" s="43" t="s">
        <v>255</v>
      </c>
      <c r="G30" s="40" t="s">
        <v>192</v>
      </c>
      <c r="H30" s="44">
        <v>9</v>
      </c>
      <c r="I30" s="44">
        <v>6</v>
      </c>
      <c r="J30" s="44" t="s">
        <v>49</v>
      </c>
      <c r="K30" s="44">
        <v>7</v>
      </c>
      <c r="L30" s="45"/>
      <c r="M30" s="45"/>
      <c r="N30" s="45"/>
      <c r="O30" s="46">
        <v>6</v>
      </c>
      <c r="P30" s="47">
        <f>ROUND(SUMPRODUCT(H30:O30,$H$9:$O$9)/100,1)</f>
        <v>6.5</v>
      </c>
      <c r="Q30" s="48" t="str">
        <f t="shared" si="0"/>
        <v>C+</v>
      </c>
      <c r="R30" s="49" t="str">
        <f t="shared" si="1"/>
        <v>Trung bình</v>
      </c>
      <c r="S30" s="50" t="str">
        <f t="shared" si="2"/>
        <v/>
      </c>
      <c r="T30" s="86" t="s">
        <v>187</v>
      </c>
      <c r="U30" s="5"/>
      <c r="V30" s="87"/>
      <c r="W30" s="97" t="str">
        <f>IF(S30="Không đủ ĐKDT","Học lại",IF(S30="Đình chỉ thi","Học lại",IF(AND(MID(G30,2,2)&lt;"12",S30="Vắng"),"Thi lại",IF(S30="Vắng có phép", "Thi lại",IF(AND((MID(G30,2,2)&lt;"12"),P30&lt;4.5),"Thi lại",IF(AND((MID(G30,2,2)&lt;"16"),P30&lt;4),"Học lại",IF(AND((MID(G30,2,2)&gt;"15"),P30&lt;4),"Thi lại","Đạt")))))))</f>
        <v>Đạt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21" customHeight="1" x14ac:dyDescent="0.25">
      <c r="B31" s="39">
        <v>22</v>
      </c>
      <c r="C31" s="40" t="s">
        <v>256</v>
      </c>
      <c r="D31" s="85" t="s">
        <v>257</v>
      </c>
      <c r="E31" s="42" t="s">
        <v>258</v>
      </c>
      <c r="F31" s="43" t="s">
        <v>259</v>
      </c>
      <c r="G31" s="40" t="s">
        <v>186</v>
      </c>
      <c r="H31" s="44">
        <v>9</v>
      </c>
      <c r="I31" s="44">
        <v>6</v>
      </c>
      <c r="J31" s="44" t="s">
        <v>49</v>
      </c>
      <c r="K31" s="44">
        <v>7</v>
      </c>
      <c r="L31" s="102"/>
      <c r="M31" s="45"/>
      <c r="N31" s="45"/>
      <c r="O31" s="46">
        <v>3</v>
      </c>
      <c r="P31" s="47">
        <f>ROUND(SUMPRODUCT(H31:O31,$H$9:$O$9)/100,1)</f>
        <v>4.7</v>
      </c>
      <c r="Q31" s="48" t="str">
        <f t="shared" si="0"/>
        <v>D</v>
      </c>
      <c r="R31" s="49" t="str">
        <f t="shared" si="1"/>
        <v>Trung bình yếu</v>
      </c>
      <c r="S31" s="50" t="str">
        <f t="shared" si="2"/>
        <v/>
      </c>
      <c r="T31" s="86" t="s">
        <v>187</v>
      </c>
      <c r="U31" s="5"/>
      <c r="V31" s="87"/>
      <c r="W31" s="97" t="str">
        <f>IF(S31="Không đủ ĐKDT","Học lại",IF(S31="Đình chỉ thi","Học lại",IF(AND(MID(G31,2,2)&lt;"12",S31="Vắng"),"Thi lại",IF(S31="Vắng có phép", "Thi lại",IF(AND((MID(G31,2,2)&lt;"12"),P31&lt;4.5),"Thi lại",IF(AND((MID(G31,2,2)&lt;"16"),P31&lt;4),"Học lại",IF(AND((MID(G31,2,2)&gt;"15"),P31&lt;4),"Thi lại","Đạt")))))))</f>
        <v>Đạt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9.75" customHeight="1" x14ac:dyDescent="0.25">
      <c r="A32" s="53"/>
      <c r="B32" s="54"/>
      <c r="C32" s="55"/>
      <c r="D32" s="55"/>
      <c r="E32" s="57"/>
      <c r="F32" s="57"/>
      <c r="G32" s="57"/>
      <c r="H32" s="58"/>
      <c r="I32" s="59"/>
      <c r="J32" s="59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5"/>
    </row>
    <row r="33" spans="1:38" ht="16.5" x14ac:dyDescent="0.25">
      <c r="A33" s="53"/>
      <c r="B33" s="131" t="s">
        <v>50</v>
      </c>
      <c r="C33" s="131"/>
      <c r="D33" s="55"/>
      <c r="E33" s="57"/>
      <c r="F33" s="57"/>
      <c r="G33" s="57"/>
      <c r="H33" s="58"/>
      <c r="I33" s="59"/>
      <c r="J33" s="59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5"/>
    </row>
    <row r="34" spans="1:38" x14ac:dyDescent="0.25">
      <c r="A34" s="53"/>
      <c r="B34" s="61" t="s">
        <v>51</v>
      </c>
      <c r="C34" s="61"/>
      <c r="D34" s="88">
        <f>+$Z$8</f>
        <v>22</v>
      </c>
      <c r="E34" s="63" t="s">
        <v>52</v>
      </c>
      <c r="F34" s="122" t="s">
        <v>53</v>
      </c>
      <c r="G34" s="122"/>
      <c r="H34" s="122"/>
      <c r="I34" s="122"/>
      <c r="J34" s="122"/>
      <c r="K34" s="122"/>
      <c r="L34" s="122"/>
      <c r="M34" s="122"/>
      <c r="N34" s="122"/>
      <c r="O34" s="64">
        <f>$Z$8 -COUNTIF($S$9:$S$220,"Vắng") -COUNTIF($S$9:$S$220,"Vắng có phép") - COUNTIF($S$9:$S$220,"Đình chỉ thi") - COUNTIF($S$9:$S$220,"Không đủ ĐKDT")</f>
        <v>22</v>
      </c>
      <c r="P34" s="64"/>
      <c r="Q34" s="64"/>
      <c r="R34" s="65"/>
      <c r="S34" s="66" t="s">
        <v>52</v>
      </c>
      <c r="T34" s="65"/>
      <c r="U34" s="5"/>
    </row>
    <row r="35" spans="1:38" x14ac:dyDescent="0.25">
      <c r="A35" s="53"/>
      <c r="B35" s="61" t="s">
        <v>54</v>
      </c>
      <c r="C35" s="61"/>
      <c r="D35" s="88">
        <f>+$AK$8</f>
        <v>21</v>
      </c>
      <c r="E35" s="63" t="s">
        <v>52</v>
      </c>
      <c r="F35" s="122" t="s">
        <v>55</v>
      </c>
      <c r="G35" s="122"/>
      <c r="H35" s="122"/>
      <c r="I35" s="122"/>
      <c r="J35" s="122"/>
      <c r="K35" s="122"/>
      <c r="L35" s="122"/>
      <c r="M35" s="122"/>
      <c r="N35" s="122"/>
      <c r="O35" s="67">
        <f>COUNTIF($S$9:$S$96,"Vắng")</f>
        <v>0</v>
      </c>
      <c r="P35" s="67"/>
      <c r="Q35" s="67"/>
      <c r="R35" s="68"/>
      <c r="S35" s="66" t="s">
        <v>52</v>
      </c>
      <c r="T35" s="68"/>
      <c r="U35" s="5"/>
    </row>
    <row r="36" spans="1:38" x14ac:dyDescent="0.25">
      <c r="A36" s="53"/>
      <c r="B36" s="61" t="s">
        <v>56</v>
      </c>
      <c r="C36" s="61"/>
      <c r="D36" s="89">
        <f>COUNTIF(W10:W31,"Học lại")</f>
        <v>0</v>
      </c>
      <c r="E36" s="63" t="s">
        <v>52</v>
      </c>
      <c r="F36" s="122" t="s">
        <v>57</v>
      </c>
      <c r="G36" s="122"/>
      <c r="H36" s="122"/>
      <c r="I36" s="122"/>
      <c r="J36" s="122"/>
      <c r="K36" s="122"/>
      <c r="L36" s="122"/>
      <c r="M36" s="122"/>
      <c r="N36" s="122"/>
      <c r="O36" s="64">
        <f>COUNTIF($S$9:$S$96,"Vắng có phép")</f>
        <v>0</v>
      </c>
      <c r="P36" s="64"/>
      <c r="Q36" s="64"/>
      <c r="R36" s="65"/>
      <c r="S36" s="66" t="s">
        <v>52</v>
      </c>
      <c r="T36" s="65"/>
      <c r="U36" s="5"/>
    </row>
    <row r="37" spans="1:38" ht="16.5" hidden="1" x14ac:dyDescent="0.25">
      <c r="A37" s="53"/>
      <c r="B37" s="54"/>
      <c r="C37" s="55"/>
      <c r="D37" s="55"/>
      <c r="E37" s="57"/>
      <c r="F37" s="57"/>
      <c r="G37" s="57"/>
      <c r="H37" s="58"/>
      <c r="I37" s="59"/>
      <c r="J37" s="59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5"/>
    </row>
    <row r="38" spans="1:38" x14ac:dyDescent="0.25">
      <c r="B38" s="70" t="s">
        <v>58</v>
      </c>
      <c r="C38" s="70"/>
      <c r="D38" s="73">
        <f>COUNTIF(W10:W31,"Thi lại")</f>
        <v>1</v>
      </c>
      <c r="E38" s="72" t="s">
        <v>52</v>
      </c>
      <c r="F38" s="5"/>
      <c r="G38" s="5"/>
      <c r="H38" s="5"/>
      <c r="I38" s="5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5"/>
    </row>
    <row r="39" spans="1:38" x14ac:dyDescent="0.25">
      <c r="B39" s="70"/>
      <c r="C39" s="70"/>
      <c r="D39" s="73"/>
      <c r="E39" s="72"/>
      <c r="F39" s="5"/>
      <c r="G39" s="5"/>
      <c r="H39" s="5"/>
      <c r="I39" s="5"/>
      <c r="J39" s="123" t="s">
        <v>260</v>
      </c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5"/>
    </row>
    <row r="40" spans="1:38" x14ac:dyDescent="0.25">
      <c r="A40" s="74"/>
      <c r="B40" s="119" t="s">
        <v>60</v>
      </c>
      <c r="C40" s="119"/>
      <c r="D40" s="119"/>
      <c r="E40" s="119"/>
      <c r="F40" s="119"/>
      <c r="G40" s="119"/>
      <c r="H40" s="119"/>
      <c r="I40" s="75"/>
      <c r="J40" s="124" t="s">
        <v>61</v>
      </c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5"/>
    </row>
    <row r="41" spans="1:38" hidden="1" x14ac:dyDescent="0.25">
      <c r="A41" s="53"/>
      <c r="B41" s="54"/>
      <c r="C41" s="76"/>
      <c r="D41" s="76"/>
      <c r="E41" s="77"/>
      <c r="F41" s="77"/>
      <c r="G41" s="77"/>
      <c r="H41" s="78"/>
      <c r="I41" s="79"/>
      <c r="J41" s="7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38" s="53" customFormat="1" x14ac:dyDescent="0.25">
      <c r="B42" s="119" t="s">
        <v>62</v>
      </c>
      <c r="C42" s="119"/>
      <c r="D42" s="121" t="s">
        <v>261</v>
      </c>
      <c r="E42" s="121"/>
      <c r="F42" s="121"/>
      <c r="G42" s="121"/>
      <c r="H42" s="121"/>
      <c r="I42" s="79"/>
      <c r="J42" s="79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5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s="53" customFormat="1" x14ac:dyDescent="0.25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s="53" customFormat="1" x14ac:dyDescent="0.25">
      <c r="A44" s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s="53" customFormat="1" x14ac:dyDescent="0.25">
      <c r="A45" s="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s="53" customFormat="1" x14ac:dyDescent="0.25">
      <c r="A46" s="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s="53" customFormat="1" x14ac:dyDescent="0.25">
      <c r="A47" s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s="53" customFormat="1" x14ac:dyDescent="0.25">
      <c r="A48" s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s="53" customFormat="1" x14ac:dyDescent="0.25">
      <c r="A49" s="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s="53" customFormat="1" ht="31.5" hidden="1" customHeight="1" x14ac:dyDescent="0.25">
      <c r="A50" s="1"/>
      <c r="B50" s="119" t="s">
        <v>85</v>
      </c>
      <c r="C50" s="119"/>
      <c r="D50" s="119"/>
      <c r="E50" s="119"/>
      <c r="F50" s="119"/>
      <c r="G50" s="119"/>
      <c r="H50" s="119"/>
      <c r="I50" s="75"/>
      <c r="J50" s="120" t="s">
        <v>67</v>
      </c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5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s="53" customFormat="1" hidden="1" x14ac:dyDescent="0.25">
      <c r="A51" s="1"/>
      <c r="B51" s="54"/>
      <c r="C51" s="76"/>
      <c r="D51" s="76"/>
      <c r="E51" s="77"/>
      <c r="F51" s="77"/>
      <c r="G51" s="77"/>
      <c r="H51" s="78"/>
      <c r="I51" s="79"/>
      <c r="J51" s="79"/>
      <c r="K51" s="5"/>
      <c r="L51" s="5"/>
      <c r="M51" s="5"/>
      <c r="N51" s="5"/>
      <c r="O51" s="5"/>
      <c r="P51" s="5"/>
      <c r="Q51" s="5"/>
      <c r="R51" s="5"/>
      <c r="S51" s="5"/>
      <c r="T51" s="5"/>
      <c r="U51" s="1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s="53" customFormat="1" hidden="1" x14ac:dyDescent="0.25">
      <c r="A52" s="1"/>
      <c r="B52" s="119" t="s">
        <v>62</v>
      </c>
      <c r="C52" s="119"/>
      <c r="D52" s="121" t="s">
        <v>180</v>
      </c>
      <c r="E52" s="121"/>
      <c r="F52" s="121"/>
      <c r="G52" s="121"/>
      <c r="H52" s="121"/>
      <c r="I52" s="79"/>
      <c r="J52" s="79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1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s="53" customFormat="1" hidden="1" x14ac:dyDescent="0.25">
      <c r="A53" s="1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1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idden="1" x14ac:dyDescent="0.25"/>
    <row r="55" spans="1:38" hidden="1" x14ac:dyDescent="0.25"/>
    <row r="56" spans="1:38" hidden="1" x14ac:dyDescent="0.25"/>
    <row r="57" spans="1:38" hidden="1" x14ac:dyDescent="0.25">
      <c r="B57" s="117"/>
      <c r="C57" s="117"/>
      <c r="D57" s="117"/>
      <c r="E57" s="117"/>
      <c r="F57" s="117"/>
      <c r="G57" s="117"/>
      <c r="H57" s="117"/>
      <c r="I57" s="117"/>
      <c r="J57" s="117" t="s">
        <v>69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</row>
    <row r="58" spans="1:38" hidden="1" x14ac:dyDescent="0.25"/>
  </sheetData>
  <sheetProtection formatCells="0" formatColumns="0" formatRows="0" insertColumns="0" insertRows="0" insertHyperlinks="0" deleteColumns="0" deleteRows="0" sort="0" autoFilter="0" pivotTables="0"/>
  <autoFilter ref="A8:AL31">
    <filterColumn colId="3" showButton="0"/>
  </autoFilter>
  <mergeCells count="54">
    <mergeCell ref="B1:G1"/>
    <mergeCell ref="H1:T1"/>
    <mergeCell ref="B2:G2"/>
    <mergeCell ref="H2:T2"/>
    <mergeCell ref="B4:C4"/>
    <mergeCell ref="D4:N4"/>
    <mergeCell ref="O4:T4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J7:J8"/>
    <mergeCell ref="K7:K8"/>
    <mergeCell ref="L7:L8"/>
    <mergeCell ref="M7:M8"/>
    <mergeCell ref="AI4:AJ6"/>
    <mergeCell ref="B42:C42"/>
    <mergeCell ref="D42:H42"/>
    <mergeCell ref="S7:S9"/>
    <mergeCell ref="T7:T9"/>
    <mergeCell ref="B9:G9"/>
    <mergeCell ref="B33:C33"/>
    <mergeCell ref="F34:N34"/>
    <mergeCell ref="F35:N35"/>
    <mergeCell ref="N7:N8"/>
    <mergeCell ref="O7:O8"/>
    <mergeCell ref="P7:P9"/>
    <mergeCell ref="Q7:Q8"/>
    <mergeCell ref="R7:R8"/>
    <mergeCell ref="H7:H8"/>
    <mergeCell ref="I7:I8"/>
    <mergeCell ref="F36:N36"/>
    <mergeCell ref="J38:T38"/>
    <mergeCell ref="J39:T39"/>
    <mergeCell ref="B40:H40"/>
    <mergeCell ref="J40:T40"/>
    <mergeCell ref="B57:C57"/>
    <mergeCell ref="D57:I57"/>
    <mergeCell ref="J57:T57"/>
    <mergeCell ref="B50:H50"/>
    <mergeCell ref="J50:T50"/>
    <mergeCell ref="B52:C52"/>
    <mergeCell ref="D52:H52"/>
  </mergeCells>
  <conditionalFormatting sqref="H10:O31">
    <cfRule type="cellIs" dxfId="23" priority="7" operator="greaterThan">
      <formula>10</formula>
    </cfRule>
  </conditionalFormatting>
  <conditionalFormatting sqref="C58:C1048576 C1:C49">
    <cfRule type="duplicateValues" dxfId="22" priority="5"/>
  </conditionalFormatting>
  <conditionalFormatting sqref="C50:C57">
    <cfRule type="duplicateValues" dxfId="21" priority="3"/>
  </conditionalFormatting>
  <dataValidations count="1">
    <dataValidation allowBlank="1" showInputMessage="1" showErrorMessage="1" errorTitle="Không xóa dữ liệu" error="Không xóa dữ liệu" prompt="Không xóa dữ liệu" sqref="D36 X2:AL8 W10:W31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L36"/>
  <sheetViews>
    <sheetView workbookViewId="0">
      <pane ySplit="3" topLeftCell="A19" activePane="bottomLeft" state="frozen"/>
      <selection activeCell="S11" sqref="S11"/>
      <selection pane="bottomLeft" activeCell="A27" sqref="A27:XFD27"/>
    </sheetView>
  </sheetViews>
  <sheetFormatPr defaultColWidth="9" defaultRowHeight="15.75" x14ac:dyDescent="0.25"/>
  <cols>
    <col min="1" max="1" width="0.625" style="1" customWidth="1"/>
    <col min="2" max="2" width="4" style="1" customWidth="1"/>
    <col min="3" max="3" width="13.625" style="1" customWidth="1"/>
    <col min="4" max="4" width="15.75" style="1" customWidth="1"/>
    <col min="5" max="5" width="6.375" style="1" customWidth="1"/>
    <col min="6" max="6" width="8.5" style="1" customWidth="1"/>
    <col min="7" max="7" width="12.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4.125" style="1" customWidth="1"/>
    <col min="20" max="20" width="6.125" style="1" hidden="1" customWidth="1"/>
    <col min="21" max="21" width="6.5" style="1" customWidth="1"/>
    <col min="22" max="22" width="6.5" style="53" customWidth="1"/>
    <col min="23" max="23" width="9" style="4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1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1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1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1:38" ht="23.25" customHeight="1" x14ac:dyDescent="0.25">
      <c r="B4" s="147" t="s">
        <v>6</v>
      </c>
      <c r="C4" s="147"/>
      <c r="D4" s="148" t="s">
        <v>121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122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1:38" ht="17.25" customHeight="1" x14ac:dyDescent="0.25">
      <c r="B5" s="135" t="s">
        <v>17</v>
      </c>
      <c r="C5" s="135"/>
      <c r="D5" s="83"/>
      <c r="G5" s="136" t="s">
        <v>96</v>
      </c>
      <c r="H5" s="136"/>
      <c r="I5" s="136"/>
      <c r="J5" s="136"/>
      <c r="K5" s="136"/>
      <c r="L5" s="136"/>
      <c r="M5" s="136"/>
      <c r="N5" s="136"/>
      <c r="O5" s="136" t="s">
        <v>90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ht="37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1:38" ht="37.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Quản trị học</v>
      </c>
      <c r="Y8" s="26" t="str">
        <f>+O4</f>
        <v>Nhóm: BSA1328 - N06</v>
      </c>
      <c r="Z8" s="27">
        <f>+$AI$8+$AK$8+$AG$8</f>
        <v>1</v>
      </c>
      <c r="AA8" s="8">
        <f>COUNTIF($S$9:$S$66,"Khiển trách")</f>
        <v>0</v>
      </c>
      <c r="AB8" s="8">
        <f>COUNTIF($S$9:$S$66,"Cảnh cáo")</f>
        <v>0</v>
      </c>
      <c r="AC8" s="8">
        <f>COUNTIF($S$9:$S$66,"Đình chỉ thi")</f>
        <v>0</v>
      </c>
      <c r="AD8" s="28">
        <f>+($AA$8+$AB$8+$AC$8)/$Z$8*100%</f>
        <v>0</v>
      </c>
      <c r="AE8" s="8">
        <f>SUM(COUNTIF($S$9:$S$64,"Vắng"),COUNTIF($S$9:$S$64,"Vắng có phép"))</f>
        <v>1</v>
      </c>
      <c r="AF8" s="29">
        <f>+$AE$8/$Z$8</f>
        <v>1</v>
      </c>
      <c r="AG8" s="30">
        <f>COUNTIF($W$9:$W$64,"Thi lại")</f>
        <v>0</v>
      </c>
      <c r="AH8" s="29">
        <f>+$AG$8/$Z$8</f>
        <v>0</v>
      </c>
      <c r="AI8" s="30">
        <f>COUNTIF($W$9:$W$65,"Học lại")</f>
        <v>1</v>
      </c>
      <c r="AJ8" s="29">
        <f>+$AI$8/$Z$8</f>
        <v>1</v>
      </c>
      <c r="AK8" s="8">
        <f>COUNTIF($W$10:$W$65,"Đạt")</f>
        <v>0</v>
      </c>
      <c r="AL8" s="28">
        <f>+$AK$8/$Z$8</f>
        <v>0</v>
      </c>
    </row>
    <row r="9" spans="1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10</v>
      </c>
      <c r="L9" s="34"/>
      <c r="M9" s="35"/>
      <c r="N9" s="35"/>
      <c r="O9" s="36">
        <f>100-(H9+I9+J9+K9)</f>
        <v>70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33" customHeight="1" x14ac:dyDescent="0.25">
      <c r="B10" s="39">
        <v>1</v>
      </c>
      <c r="C10" s="40" t="s">
        <v>123</v>
      </c>
      <c r="D10" s="85" t="s">
        <v>124</v>
      </c>
      <c r="E10" s="42" t="s">
        <v>125</v>
      </c>
      <c r="F10" s="43" t="s">
        <v>126</v>
      </c>
      <c r="G10" s="40" t="s">
        <v>127</v>
      </c>
      <c r="H10" s="44">
        <v>8</v>
      </c>
      <c r="I10" s="44">
        <v>9</v>
      </c>
      <c r="J10" s="44" t="s">
        <v>49</v>
      </c>
      <c r="K10" s="44">
        <v>9</v>
      </c>
      <c r="L10" s="45"/>
      <c r="M10" s="45"/>
      <c r="N10" s="45"/>
      <c r="O10" s="46">
        <v>0</v>
      </c>
      <c r="P10" s="47">
        <f>ROUND(SUMPRODUCT(H10:O10,$H$9:$O$9)/100,1)</f>
        <v>2.6</v>
      </c>
      <c r="Q10" s="48" t="str">
        <f t="shared" ref="Q10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F</v>
      </c>
      <c r="R10" s="49" t="str">
        <f t="shared" ref="R10" si="1">IF($P10&lt;4,"Kém",IF(AND($P10&gt;=4,$P10&lt;=5.4),"Trung bình yếu",IF(AND($P10&gt;=5.5,$P10&lt;=6.9),"Trung bình",IF(AND($P10&gt;=7,$P10&lt;=8.4),"Khá",IF(AND($P10&gt;=8.5,$P10&lt;=10),"Giỏi","")))))</f>
        <v>Kém</v>
      </c>
      <c r="S10" s="50" t="s">
        <v>82</v>
      </c>
      <c r="T10" s="86" t="s">
        <v>83</v>
      </c>
      <c r="U10" s="5"/>
      <c r="V10" s="87"/>
      <c r="W10" s="52" t="str">
        <f>IF(S10="Không đủ ĐKDT","Học lại",IF(S10="Đình chỉ thi","Học lại",IF(AND(MID(G10,2,2)&gt;="12",S10="Vắng"),"Học lại",IF(S10="Vắng có phép", "Thi lại",IF(S10="Nợ học phí", "Thi lại",IF(AND((MID(G10,2,2)&lt;"12"),P10&lt;4.5),"Thi lại",IF(P10&lt;4,"Học lại","Đạt")))))))</f>
        <v>Học lại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6.5" x14ac:dyDescent="0.25">
      <c r="A11" s="53"/>
      <c r="B11" s="54"/>
      <c r="C11" s="55"/>
      <c r="D11" s="55"/>
      <c r="E11" s="57"/>
      <c r="F11" s="57"/>
      <c r="G11" s="57"/>
      <c r="H11" s="58"/>
      <c r="I11" s="59"/>
      <c r="J11" s="59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5"/>
    </row>
    <row r="12" spans="1:38" ht="16.5" x14ac:dyDescent="0.25">
      <c r="A12" s="53"/>
      <c r="B12" s="131" t="s">
        <v>50</v>
      </c>
      <c r="C12" s="131"/>
      <c r="D12" s="55"/>
      <c r="E12" s="57"/>
      <c r="F12" s="57"/>
      <c r="G12" s="57"/>
      <c r="H12" s="58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5"/>
    </row>
    <row r="13" spans="1:38" x14ac:dyDescent="0.25">
      <c r="A13" s="53"/>
      <c r="B13" s="61" t="s">
        <v>51</v>
      </c>
      <c r="C13" s="61"/>
      <c r="D13" s="88">
        <f>+$Z$8</f>
        <v>1</v>
      </c>
      <c r="E13" s="63" t="s">
        <v>52</v>
      </c>
      <c r="F13" s="122" t="s">
        <v>53</v>
      </c>
      <c r="G13" s="122"/>
      <c r="H13" s="122"/>
      <c r="I13" s="122"/>
      <c r="J13" s="122"/>
      <c r="K13" s="122"/>
      <c r="L13" s="122"/>
      <c r="M13" s="122"/>
      <c r="N13" s="122"/>
      <c r="O13" s="64">
        <f>$Z$8 -COUNTIF($S$9:$S$196,"Vắng") -COUNTIF($S$9:$S$196,"Vắng có phép") - COUNTIF($S$9:$S$196,"Đình chỉ thi") - COUNTIF($S$9:$S$196,"Không đủ ĐKDT")</f>
        <v>0</v>
      </c>
      <c r="P13" s="64"/>
      <c r="Q13" s="64"/>
      <c r="R13" s="65"/>
      <c r="S13" s="66" t="s">
        <v>52</v>
      </c>
      <c r="T13" s="65"/>
      <c r="U13" s="5"/>
    </row>
    <row r="14" spans="1:38" x14ac:dyDescent="0.25">
      <c r="A14" s="53"/>
      <c r="B14" s="61" t="s">
        <v>54</v>
      </c>
      <c r="C14" s="61"/>
      <c r="D14" s="88">
        <f>+$AK$8</f>
        <v>0</v>
      </c>
      <c r="E14" s="63" t="s">
        <v>52</v>
      </c>
      <c r="F14" s="122" t="s">
        <v>55</v>
      </c>
      <c r="G14" s="122"/>
      <c r="H14" s="122"/>
      <c r="I14" s="122"/>
      <c r="J14" s="122"/>
      <c r="K14" s="122"/>
      <c r="L14" s="122"/>
      <c r="M14" s="122"/>
      <c r="N14" s="122"/>
      <c r="O14" s="67">
        <f>COUNTIF($S$9:$S$72,"Vắng")</f>
        <v>1</v>
      </c>
      <c r="P14" s="67"/>
      <c r="Q14" s="67"/>
      <c r="R14" s="68"/>
      <c r="S14" s="66" t="s">
        <v>52</v>
      </c>
      <c r="T14" s="68"/>
      <c r="U14" s="5"/>
    </row>
    <row r="15" spans="1:38" x14ac:dyDescent="0.25">
      <c r="A15" s="53"/>
      <c r="B15" s="61" t="s">
        <v>56</v>
      </c>
      <c r="C15" s="61"/>
      <c r="D15" s="89">
        <f>COUNTIF(W10:W10,"Học lại")</f>
        <v>1</v>
      </c>
      <c r="E15" s="63" t="s">
        <v>52</v>
      </c>
      <c r="F15" s="122" t="s">
        <v>57</v>
      </c>
      <c r="G15" s="122"/>
      <c r="H15" s="122"/>
      <c r="I15" s="122"/>
      <c r="J15" s="122"/>
      <c r="K15" s="122"/>
      <c r="L15" s="122"/>
      <c r="M15" s="122"/>
      <c r="N15" s="122"/>
      <c r="O15" s="64">
        <f>COUNTIF($S$9:$S$72,"Vắng có phép")</f>
        <v>0</v>
      </c>
      <c r="P15" s="64"/>
      <c r="Q15" s="64"/>
      <c r="R15" s="65"/>
      <c r="S15" s="66" t="s">
        <v>52</v>
      </c>
      <c r="T15" s="65"/>
      <c r="U15" s="5"/>
    </row>
    <row r="16" spans="1:38" ht="16.5" x14ac:dyDescent="0.25">
      <c r="A16" s="53"/>
      <c r="B16" s="54"/>
      <c r="C16" s="55"/>
      <c r="D16" s="55"/>
      <c r="E16" s="57"/>
      <c r="F16" s="57"/>
      <c r="G16" s="57"/>
      <c r="H16" s="58"/>
      <c r="I16" s="59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5"/>
    </row>
    <row r="17" spans="1:38" x14ac:dyDescent="0.25">
      <c r="B17" s="70" t="s">
        <v>58</v>
      </c>
      <c r="C17" s="70"/>
      <c r="D17" s="73">
        <f>COUNTIF(W10:W10,"Thi lại")</f>
        <v>0</v>
      </c>
      <c r="E17" s="72" t="s">
        <v>52</v>
      </c>
      <c r="F17" s="5"/>
      <c r="G17" s="5"/>
      <c r="H17" s="5"/>
      <c r="I17" s="5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5"/>
    </row>
    <row r="18" spans="1:38" x14ac:dyDescent="0.25">
      <c r="B18" s="70"/>
      <c r="C18" s="70"/>
      <c r="D18" s="73"/>
      <c r="E18" s="72"/>
      <c r="F18" s="5"/>
      <c r="G18" s="5"/>
      <c r="H18" s="5"/>
      <c r="I18" s="5"/>
      <c r="J18" s="123" t="s">
        <v>128</v>
      </c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5"/>
    </row>
    <row r="19" spans="1:38" x14ac:dyDescent="0.25">
      <c r="A19" s="74"/>
      <c r="B19" s="119" t="s">
        <v>60</v>
      </c>
      <c r="C19" s="119"/>
      <c r="D19" s="119"/>
      <c r="E19" s="119"/>
      <c r="F19" s="119"/>
      <c r="G19" s="119"/>
      <c r="H19" s="119"/>
      <c r="I19" s="75"/>
      <c r="J19" s="124" t="s">
        <v>61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5"/>
    </row>
    <row r="20" spans="1:38" x14ac:dyDescent="0.25">
      <c r="A20" s="53"/>
      <c r="B20" s="54"/>
      <c r="C20" s="76"/>
      <c r="D20" s="76"/>
      <c r="E20" s="77"/>
      <c r="F20" s="77"/>
      <c r="G20" s="77"/>
      <c r="H20" s="78"/>
      <c r="I20" s="79"/>
      <c r="J20" s="7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38" s="53" customFormat="1" x14ac:dyDescent="0.25">
      <c r="B21" s="119" t="s">
        <v>62</v>
      </c>
      <c r="C21" s="119"/>
      <c r="D21" s="121" t="s">
        <v>63</v>
      </c>
      <c r="E21" s="121"/>
      <c r="F21" s="121"/>
      <c r="G21" s="121"/>
      <c r="H21" s="121"/>
      <c r="I21" s="79"/>
      <c r="J21" s="7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5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53" customFormat="1" x14ac:dyDescent="0.25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53" customFormat="1" x14ac:dyDescent="0.25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53" customFormat="1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53" customFormat="1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53" customForma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9" spans="1:38" s="53" customFormat="1" ht="33" hidden="1" customHeight="1" x14ac:dyDescent="0.25">
      <c r="A29" s="1"/>
      <c r="B29" s="119" t="s">
        <v>85</v>
      </c>
      <c r="C29" s="119"/>
      <c r="D29" s="119"/>
      <c r="E29" s="119"/>
      <c r="F29" s="119"/>
      <c r="G29" s="119"/>
      <c r="H29" s="119"/>
      <c r="I29" s="75"/>
      <c r="J29" s="120" t="s">
        <v>67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hidden="1" x14ac:dyDescent="0.25">
      <c r="A30" s="1"/>
      <c r="B30" s="54"/>
      <c r="C30" s="76"/>
      <c r="D30" s="76"/>
      <c r="E30" s="77"/>
      <c r="F30" s="77"/>
      <c r="G30" s="77"/>
      <c r="H30" s="78"/>
      <c r="I30" s="79"/>
      <c r="J30" s="79"/>
      <c r="K30" s="5"/>
      <c r="L30" s="5"/>
      <c r="M30" s="5"/>
      <c r="N30" s="5"/>
      <c r="O30" s="5"/>
      <c r="P30" s="5"/>
      <c r="Q30" s="5"/>
      <c r="R30" s="5"/>
      <c r="S30" s="5"/>
      <c r="T30" s="5"/>
      <c r="U30" s="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hidden="1" x14ac:dyDescent="0.25">
      <c r="A31" s="1"/>
      <c r="B31" s="119" t="s">
        <v>62</v>
      </c>
      <c r="C31" s="119"/>
      <c r="D31" s="121" t="s">
        <v>129</v>
      </c>
      <c r="E31" s="121"/>
      <c r="F31" s="121"/>
      <c r="G31" s="121"/>
      <c r="H31" s="121"/>
      <c r="I31" s="79"/>
      <c r="J31" s="79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hidden="1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2:20" hidden="1" x14ac:dyDescent="0.25"/>
    <row r="34" spans="2:20" hidden="1" x14ac:dyDescent="0.25"/>
    <row r="35" spans="2:20" hidden="1" x14ac:dyDescent="0.25"/>
    <row r="36" spans="2:20" hidden="1" x14ac:dyDescent="0.25">
      <c r="B36" s="117"/>
      <c r="C36" s="117"/>
      <c r="D36" s="117"/>
      <c r="E36" s="117"/>
      <c r="F36" s="117"/>
      <c r="G36" s="117"/>
      <c r="H36" s="117"/>
      <c r="I36" s="117"/>
      <c r="J36" s="117" t="s">
        <v>69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</sheetData>
  <sheetProtection formatCells="0" formatColumns="0" formatRows="0" insertColumns="0" insertRows="0" insertHyperlinks="0" deleteColumns="0" deleteRows="0" sort="0" autoFilter="0" pivotTables="0"/>
  <autoFilter ref="A8:AL10">
    <filterColumn colId="3" showButton="0"/>
  </autoFilter>
  <mergeCells count="54">
    <mergeCell ref="J17:T17"/>
    <mergeCell ref="J18:T18"/>
    <mergeCell ref="B19:H19"/>
    <mergeCell ref="J19:T19"/>
    <mergeCell ref="B36:C36"/>
    <mergeCell ref="D36:I36"/>
    <mergeCell ref="J36:T36"/>
    <mergeCell ref="B29:H29"/>
    <mergeCell ref="J29:T29"/>
    <mergeCell ref="B31:C31"/>
    <mergeCell ref="D31:H31"/>
    <mergeCell ref="Q7:Q8"/>
    <mergeCell ref="R7:R8"/>
    <mergeCell ref="H7:H8"/>
    <mergeCell ref="I7:I8"/>
    <mergeCell ref="F15:N15"/>
    <mergeCell ref="K7:K8"/>
    <mergeCell ref="L7:L8"/>
    <mergeCell ref="M7:M8"/>
    <mergeCell ref="AI4:AJ6"/>
    <mergeCell ref="B21:C21"/>
    <mergeCell ref="D21:H21"/>
    <mergeCell ref="S7:S9"/>
    <mergeCell ref="T7:T9"/>
    <mergeCell ref="B9:G9"/>
    <mergeCell ref="B12:C12"/>
    <mergeCell ref="F13:N13"/>
    <mergeCell ref="F14:N14"/>
    <mergeCell ref="N7:N8"/>
    <mergeCell ref="O7:O8"/>
    <mergeCell ref="P7:P9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J7:J8"/>
    <mergeCell ref="B1:G1"/>
    <mergeCell ref="H1:T1"/>
    <mergeCell ref="B2:G2"/>
    <mergeCell ref="H2:T2"/>
    <mergeCell ref="B4:C4"/>
    <mergeCell ref="D4:N4"/>
    <mergeCell ref="O4:T4"/>
  </mergeCells>
  <conditionalFormatting sqref="H10:O10">
    <cfRule type="cellIs" dxfId="20" priority="8" operator="greaterThan">
      <formula>10</formula>
    </cfRule>
  </conditionalFormatting>
  <conditionalFormatting sqref="C27:C28 C1:C17 C37:C1048576">
    <cfRule type="duplicateValues" dxfId="19" priority="6"/>
  </conditionalFormatting>
  <conditionalFormatting sqref="C29:C36">
    <cfRule type="duplicateValues" dxfId="18" priority="1"/>
  </conditionalFormatting>
  <conditionalFormatting sqref="C18:C26">
    <cfRule type="duplicateValues" dxfId="17" priority="23"/>
  </conditionalFormatting>
  <dataValidations count="1">
    <dataValidation allowBlank="1" showInputMessage="1" showErrorMessage="1" errorTitle="Không xóa dữ liệu" error="Không xóa dữ liệu" prompt="Không xóa dữ liệu" sqref="D15 X2:AL8 W10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L40"/>
  <sheetViews>
    <sheetView zoomScaleNormal="100" workbookViewId="0">
      <pane ySplit="3" topLeftCell="A22" activePane="bottomLeft" state="frozen"/>
      <selection activeCell="S11" sqref="S11"/>
      <selection pane="bottomLeft" activeCell="A31" sqref="A31:XFD31"/>
    </sheetView>
  </sheetViews>
  <sheetFormatPr defaultColWidth="9" defaultRowHeight="15.75" x14ac:dyDescent="0.25"/>
  <cols>
    <col min="1" max="1" width="0.625" style="1" customWidth="1"/>
    <col min="2" max="2" width="4.75" style="1" customWidth="1"/>
    <col min="3" max="3" width="13.125" style="1" customWidth="1"/>
    <col min="4" max="4" width="16.875" style="1" customWidth="1"/>
    <col min="5" max="5" width="7.125" style="1" customWidth="1"/>
    <col min="6" max="6" width="7.875" style="1" customWidth="1"/>
    <col min="7" max="7" width="10.62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4.75" style="1" customWidth="1"/>
    <col min="20" max="20" width="7.125" style="1" hidden="1" customWidth="1"/>
    <col min="21" max="21" width="6.5" style="1" customWidth="1"/>
    <col min="22" max="22" width="6.5" style="53" customWidth="1"/>
    <col min="23" max="23" width="9" style="4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1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1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1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1:38" ht="23.25" customHeight="1" x14ac:dyDescent="0.25">
      <c r="B4" s="147" t="s">
        <v>6</v>
      </c>
      <c r="C4" s="147"/>
      <c r="D4" s="148" t="s">
        <v>94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95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1:38" ht="17.25" customHeight="1" x14ac:dyDescent="0.25">
      <c r="B5" s="135" t="s">
        <v>17</v>
      </c>
      <c r="C5" s="135"/>
      <c r="D5" s="83"/>
      <c r="G5" s="136" t="s">
        <v>96</v>
      </c>
      <c r="H5" s="136"/>
      <c r="I5" s="136"/>
      <c r="J5" s="136"/>
      <c r="K5" s="136"/>
      <c r="L5" s="136"/>
      <c r="M5" s="136"/>
      <c r="N5" s="136"/>
      <c r="O5" s="136" t="s">
        <v>90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ht="44.2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1:38" ht="44.2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Quản trị sản xuất</v>
      </c>
      <c r="Y8" s="26" t="str">
        <f>+O4</f>
        <v>Nhóm: BSA1333-03</v>
      </c>
      <c r="Z8" s="27">
        <f>+$AI$8+$AK$8+$AG$8</f>
        <v>5</v>
      </c>
      <c r="AA8" s="8">
        <f>COUNTIF($S$9:$S$73,"Khiển trách")</f>
        <v>0</v>
      </c>
      <c r="AB8" s="8">
        <f>COUNTIF($S$9:$S$73,"Cảnh cáo")</f>
        <v>0</v>
      </c>
      <c r="AC8" s="8">
        <f>COUNTIF($S$9:$S$73,"Đình chỉ thi")</f>
        <v>0</v>
      </c>
      <c r="AD8" s="28">
        <f>+($AA$8+$AB$8+$AC$8)/$Z$8*100%</f>
        <v>0</v>
      </c>
      <c r="AE8" s="8">
        <f>SUM(COUNTIF($S$9:$S$71,"Vắng"),COUNTIF($S$9:$S$71,"Vắng có phép"))</f>
        <v>5</v>
      </c>
      <c r="AF8" s="29">
        <f>+$AE$8/$Z$8</f>
        <v>1</v>
      </c>
      <c r="AG8" s="30">
        <f>COUNTIF($W$9:$W$71,"Thi lại")</f>
        <v>1</v>
      </c>
      <c r="AH8" s="29">
        <f>+$AG$8/$Z$8</f>
        <v>0.2</v>
      </c>
      <c r="AI8" s="30">
        <f>COUNTIF($W$9:$W$72,"Học lại")</f>
        <v>4</v>
      </c>
      <c r="AJ8" s="29">
        <f>+$AI$8/$Z$8</f>
        <v>0.8</v>
      </c>
      <c r="AK8" s="8">
        <f>COUNTIF($W$10:$W$72,"Đạt")</f>
        <v>0</v>
      </c>
      <c r="AL8" s="28">
        <f>+$AK$8/$Z$8</f>
        <v>0</v>
      </c>
    </row>
    <row r="9" spans="1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10</v>
      </c>
      <c r="L9" s="34"/>
      <c r="M9" s="35"/>
      <c r="N9" s="35"/>
      <c r="O9" s="36">
        <f>100-(H9+I9+J9+K9)</f>
        <v>70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22.5" customHeight="1" x14ac:dyDescent="0.25">
      <c r="B10" s="39">
        <v>1</v>
      </c>
      <c r="C10" s="40" t="s">
        <v>97</v>
      </c>
      <c r="D10" s="85" t="s">
        <v>98</v>
      </c>
      <c r="E10" s="42" t="s">
        <v>99</v>
      </c>
      <c r="F10" s="43" t="s">
        <v>100</v>
      </c>
      <c r="G10" s="40" t="s">
        <v>101</v>
      </c>
      <c r="H10" s="44">
        <v>9</v>
      </c>
      <c r="I10" s="44">
        <v>8</v>
      </c>
      <c r="J10" s="44" t="s">
        <v>49</v>
      </c>
      <c r="K10" s="44">
        <v>8</v>
      </c>
      <c r="L10" s="45"/>
      <c r="M10" s="45"/>
      <c r="N10" s="45"/>
      <c r="O10" s="46">
        <v>0</v>
      </c>
      <c r="P10" s="47">
        <f>ROUND(SUMPRODUCT(H10:O10,$H$9:$O$9)/100,1)</f>
        <v>2.5</v>
      </c>
      <c r="Q10" s="48" t="str">
        <f t="shared" ref="Q10:Q14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F</v>
      </c>
      <c r="R10" s="49" t="str">
        <f t="shared" ref="R10:R14" si="1">IF($P10&lt;4,"Kém",IF(AND($P10&gt;=4,$P10&lt;=5.4),"Trung bình yếu",IF(AND($P10&gt;=5.5,$P10&lt;=6.9),"Trung bình",IF(AND($P10&gt;=7,$P10&lt;=8.4),"Khá",IF(AND($P10&gt;=8.5,$P10&lt;=10),"Giỏi","")))))</f>
        <v>Kém</v>
      </c>
      <c r="S10" s="50" t="s">
        <v>82</v>
      </c>
      <c r="T10" s="86" t="s">
        <v>83</v>
      </c>
      <c r="U10" s="5"/>
      <c r="V10" s="87"/>
      <c r="W10" s="52" t="str">
        <f>IF(S10="Không đủ ĐKDT","Học lại",IF(S10="Đình chỉ thi","Học lại",IF(AND(MID(G10,2,2)&gt;="12",S10="Vắng"),"Học lại",IF(S10="Vắng có phép", "Thi lại",IF(S10="Nợ học phí", "Thi lại",IF(AND((MID(G10,2,2)&lt;"12"),P10&lt;4.5),"Thi lại",IF(P10&lt;4,"Học lại","Đạt")))))))</f>
        <v>Học lại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2.5" customHeight="1" x14ac:dyDescent="0.25">
      <c r="B11" s="39">
        <v>2</v>
      </c>
      <c r="C11" s="40" t="s">
        <v>102</v>
      </c>
      <c r="D11" s="85" t="s">
        <v>103</v>
      </c>
      <c r="E11" s="42" t="s">
        <v>104</v>
      </c>
      <c r="F11" s="43" t="s">
        <v>105</v>
      </c>
      <c r="G11" s="40" t="s">
        <v>106</v>
      </c>
      <c r="H11" s="44">
        <v>8</v>
      </c>
      <c r="I11" s="44">
        <v>7</v>
      </c>
      <c r="J11" s="44" t="s">
        <v>49</v>
      </c>
      <c r="K11" s="44">
        <v>7</v>
      </c>
      <c r="L11" s="45"/>
      <c r="M11" s="45"/>
      <c r="N11" s="45"/>
      <c r="O11" s="46">
        <v>0</v>
      </c>
      <c r="P11" s="47">
        <f>ROUND(SUMPRODUCT(H11:O11,$H$9:$O$9)/100,1)</f>
        <v>2.2000000000000002</v>
      </c>
      <c r="Q11" s="48" t="str">
        <f t="shared" si="0"/>
        <v>F</v>
      </c>
      <c r="R11" s="49" t="str">
        <f t="shared" si="1"/>
        <v>Kém</v>
      </c>
      <c r="S11" s="50" t="s">
        <v>82</v>
      </c>
      <c r="T11" s="86" t="s">
        <v>83</v>
      </c>
      <c r="U11" s="5"/>
      <c r="V11" s="87"/>
      <c r="W11" s="52" t="str">
        <f>IF(S11="Không đủ ĐKDT","Học lại",IF(S11="Đình chỉ thi","Học lại",IF(AND(MID(G11,2,2)&gt;="12",S11="Vắng"),"Học lại",IF(S11="Vắng có phép", "Thi lại",IF(S11="Nợ học phí", "Thi lại",IF(AND((MID(G11,2,2)&lt;"12"),P11&lt;4.5),"Thi lại",IF(P11&lt;4,"Học lại","Đạt")))))))</f>
        <v>Học lại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22.5" customHeight="1" x14ac:dyDescent="0.25">
      <c r="B12" s="39">
        <v>3</v>
      </c>
      <c r="C12" s="40" t="s">
        <v>107</v>
      </c>
      <c r="D12" s="85" t="s">
        <v>108</v>
      </c>
      <c r="E12" s="42" t="s">
        <v>109</v>
      </c>
      <c r="F12" s="43" t="s">
        <v>110</v>
      </c>
      <c r="G12" s="40" t="s">
        <v>101</v>
      </c>
      <c r="H12" s="44">
        <v>8</v>
      </c>
      <c r="I12" s="44">
        <v>7</v>
      </c>
      <c r="J12" s="44" t="s">
        <v>49</v>
      </c>
      <c r="K12" s="44">
        <v>7</v>
      </c>
      <c r="L12" s="45"/>
      <c r="M12" s="45"/>
      <c r="N12" s="45"/>
      <c r="O12" s="46">
        <v>0</v>
      </c>
      <c r="P12" s="47">
        <f>ROUND(SUMPRODUCT(H12:O12,$H$9:$O$9)/100,1)</f>
        <v>2.2000000000000002</v>
      </c>
      <c r="Q12" s="48" t="str">
        <f t="shared" si="0"/>
        <v>F</v>
      </c>
      <c r="R12" s="49" t="str">
        <f t="shared" si="1"/>
        <v>Kém</v>
      </c>
      <c r="S12" s="50" t="s">
        <v>82</v>
      </c>
      <c r="T12" s="86" t="s">
        <v>83</v>
      </c>
      <c r="U12" s="5"/>
      <c r="V12" s="87"/>
      <c r="W12" s="52" t="str">
        <f>IF(S12="Không đủ ĐKDT","Học lại",IF(S12="Đình chỉ thi","Học lại",IF(AND(MID(G12,2,2)&gt;="12",S12="Vắng"),"Học lại",IF(S12="Vắng có phép", "Thi lại",IF(S12="Nợ học phí", "Thi lại",IF(AND((MID(G12,2,2)&lt;"12"),P12&lt;4.5),"Thi lại",IF(P12&lt;4,"Học lại","Đạt")))))))</f>
        <v>Học lại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22.5" customHeight="1" x14ac:dyDescent="0.25">
      <c r="B13" s="39">
        <v>4</v>
      </c>
      <c r="C13" s="40" t="s">
        <v>111</v>
      </c>
      <c r="D13" s="85" t="s">
        <v>112</v>
      </c>
      <c r="E13" s="42" t="s">
        <v>113</v>
      </c>
      <c r="F13" s="43" t="s">
        <v>114</v>
      </c>
      <c r="G13" s="40" t="s">
        <v>81</v>
      </c>
      <c r="H13" s="44">
        <v>7</v>
      </c>
      <c r="I13" s="44">
        <v>6</v>
      </c>
      <c r="J13" s="44" t="s">
        <v>49</v>
      </c>
      <c r="K13" s="44">
        <v>7</v>
      </c>
      <c r="L13" s="45"/>
      <c r="M13" s="45"/>
      <c r="N13" s="45"/>
      <c r="O13" s="46">
        <v>0</v>
      </c>
      <c r="P13" s="47">
        <f>ROUND(SUMPRODUCT(H13:O13,$H$9:$O$9)/100,1)</f>
        <v>2</v>
      </c>
      <c r="Q13" s="48" t="str">
        <f t="shared" si="0"/>
        <v>F</v>
      </c>
      <c r="R13" s="49" t="str">
        <f t="shared" si="1"/>
        <v>Kém</v>
      </c>
      <c r="S13" s="50" t="s">
        <v>82</v>
      </c>
      <c r="T13" s="86" t="s">
        <v>83</v>
      </c>
      <c r="U13" s="5"/>
      <c r="V13" s="87"/>
      <c r="W13" s="52" t="str">
        <f>IF(S13="Không đủ ĐKDT","Học lại",IF(S13="Đình chỉ thi","Học lại",IF(AND(MID(G13,2,2)&gt;="12",S13="Vắng"),"Học lại",IF(S13="Vắng có phép", "Thi lại",IF(S13="Nợ học phí", "Thi lại",IF(AND((MID(G13,2,2)&lt;"12"),P13&lt;4.5),"Thi lại",IF(P13&lt;4,"Học lại","Đạt")))))))</f>
        <v>Học lại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x14ac:dyDescent="0.25">
      <c r="B14" s="39">
        <v>5</v>
      </c>
      <c r="C14" s="40" t="s">
        <v>115</v>
      </c>
      <c r="D14" s="85" t="s">
        <v>116</v>
      </c>
      <c r="E14" s="42" t="s">
        <v>117</v>
      </c>
      <c r="F14" s="43" t="s">
        <v>118</v>
      </c>
      <c r="G14" s="40" t="s">
        <v>119</v>
      </c>
      <c r="H14" s="44">
        <v>7</v>
      </c>
      <c r="I14" s="44">
        <v>7</v>
      </c>
      <c r="J14" s="44" t="s">
        <v>49</v>
      </c>
      <c r="K14" s="44">
        <v>7</v>
      </c>
      <c r="L14" s="45"/>
      <c r="M14" s="45"/>
      <c r="N14" s="45"/>
      <c r="O14" s="46">
        <v>0</v>
      </c>
      <c r="P14" s="47">
        <f>ROUND(SUMPRODUCT(H14:O14,$H$9:$O$9)/100,1)</f>
        <v>2.1</v>
      </c>
      <c r="Q14" s="48" t="str">
        <f t="shared" si="0"/>
        <v>F</v>
      </c>
      <c r="R14" s="49" t="str">
        <f t="shared" si="1"/>
        <v>Kém</v>
      </c>
      <c r="S14" s="50" t="s">
        <v>82</v>
      </c>
      <c r="T14" s="86" t="s">
        <v>83</v>
      </c>
      <c r="U14" s="5"/>
      <c r="V14" s="87"/>
      <c r="W14" s="52" t="str">
        <f>IF(S14="Không đủ ĐKDT","Học lại",IF(S14="Đình chỉ thi","Học lại",IF(AND(MID(G14,2,2)&gt;="12",S14="Vắng"),"Học lại",IF(S14="Vắng có phép", "Thi lại",IF(S14="Nợ học phí", "Thi lại",IF(AND((MID(G14,2,2)&lt;"12"),P14&lt;4.5),"Thi lại",IF(P14&lt;4,"Học lại","Đạt")))))))</f>
        <v>Thi lại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16.5" x14ac:dyDescent="0.25">
      <c r="A15" s="53"/>
      <c r="B15" s="54"/>
      <c r="C15" s="55"/>
      <c r="D15" s="55"/>
      <c r="E15" s="57"/>
      <c r="F15" s="57"/>
      <c r="G15" s="57"/>
      <c r="H15" s="58"/>
      <c r="I15" s="59"/>
      <c r="J15" s="59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5"/>
    </row>
    <row r="16" spans="1:38" ht="16.5" x14ac:dyDescent="0.25">
      <c r="A16" s="53"/>
      <c r="B16" s="131" t="s">
        <v>50</v>
      </c>
      <c r="C16" s="131"/>
      <c r="D16" s="55"/>
      <c r="E16" s="57"/>
      <c r="F16" s="57"/>
      <c r="G16" s="57"/>
      <c r="H16" s="58"/>
      <c r="I16" s="59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5"/>
    </row>
    <row r="17" spans="1:38" x14ac:dyDescent="0.25">
      <c r="A17" s="53"/>
      <c r="B17" s="61" t="s">
        <v>51</v>
      </c>
      <c r="C17" s="61"/>
      <c r="D17" s="88">
        <f>+$Z$8</f>
        <v>5</v>
      </c>
      <c r="E17" s="63" t="s">
        <v>52</v>
      </c>
      <c r="F17" s="122" t="s">
        <v>53</v>
      </c>
      <c r="G17" s="122"/>
      <c r="H17" s="122"/>
      <c r="I17" s="122"/>
      <c r="J17" s="122"/>
      <c r="K17" s="122"/>
      <c r="L17" s="122"/>
      <c r="M17" s="122"/>
      <c r="N17" s="122"/>
      <c r="O17" s="64">
        <f>$Z$8 -COUNTIF($S$9:$S$203,"Vắng") -COUNTIF($S$9:$S$203,"Vắng có phép") - COUNTIF($S$9:$S$203,"Đình chỉ thi") - COUNTIF($S$9:$S$203,"Không đủ ĐKDT")</f>
        <v>0</v>
      </c>
      <c r="P17" s="64"/>
      <c r="Q17" s="64"/>
      <c r="R17" s="65"/>
      <c r="S17" s="66" t="s">
        <v>52</v>
      </c>
      <c r="T17" s="65"/>
      <c r="U17" s="5"/>
    </row>
    <row r="18" spans="1:38" x14ac:dyDescent="0.25">
      <c r="A18" s="53"/>
      <c r="B18" s="61" t="s">
        <v>54</v>
      </c>
      <c r="C18" s="61"/>
      <c r="D18" s="88">
        <f>+$AK$8</f>
        <v>0</v>
      </c>
      <c r="E18" s="63" t="s">
        <v>52</v>
      </c>
      <c r="F18" s="122" t="s">
        <v>55</v>
      </c>
      <c r="G18" s="122"/>
      <c r="H18" s="122"/>
      <c r="I18" s="122"/>
      <c r="J18" s="122"/>
      <c r="K18" s="122"/>
      <c r="L18" s="122"/>
      <c r="M18" s="122"/>
      <c r="N18" s="122"/>
      <c r="O18" s="67">
        <f>COUNTIF($S$9:$S$79,"Vắng")</f>
        <v>5</v>
      </c>
      <c r="P18" s="67"/>
      <c r="Q18" s="67"/>
      <c r="R18" s="68"/>
      <c r="S18" s="66" t="s">
        <v>52</v>
      </c>
      <c r="T18" s="68"/>
      <c r="U18" s="5"/>
    </row>
    <row r="19" spans="1:38" x14ac:dyDescent="0.25">
      <c r="A19" s="53"/>
      <c r="B19" s="61" t="s">
        <v>56</v>
      </c>
      <c r="C19" s="61"/>
      <c r="D19" s="89">
        <f>COUNTIF(W10:W14,"Học lại")</f>
        <v>4</v>
      </c>
      <c r="E19" s="63" t="s">
        <v>52</v>
      </c>
      <c r="F19" s="122" t="s">
        <v>57</v>
      </c>
      <c r="G19" s="122"/>
      <c r="H19" s="122"/>
      <c r="I19" s="122"/>
      <c r="J19" s="122"/>
      <c r="K19" s="122"/>
      <c r="L19" s="122"/>
      <c r="M19" s="122"/>
      <c r="N19" s="122"/>
      <c r="O19" s="64">
        <f>COUNTIF($S$9:$S$79,"Vắng có phép")</f>
        <v>0</v>
      </c>
      <c r="P19" s="64"/>
      <c r="Q19" s="64"/>
      <c r="R19" s="65"/>
      <c r="S19" s="66" t="s">
        <v>52</v>
      </c>
      <c r="T19" s="65"/>
      <c r="U19" s="5"/>
    </row>
    <row r="20" spans="1:38" ht="16.5" x14ac:dyDescent="0.25">
      <c r="A20" s="53"/>
      <c r="B20" s="54"/>
      <c r="C20" s="55"/>
      <c r="D20" s="55"/>
      <c r="E20" s="57"/>
      <c r="F20" s="57"/>
      <c r="G20" s="57"/>
      <c r="H20" s="58"/>
      <c r="I20" s="59"/>
      <c r="J20" s="59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5"/>
    </row>
    <row r="21" spans="1:38" x14ac:dyDescent="0.25">
      <c r="B21" s="70" t="s">
        <v>58</v>
      </c>
      <c r="C21" s="70"/>
      <c r="D21" s="73">
        <f>COUNTIF(W10:W14,"Thi lại")</f>
        <v>1</v>
      </c>
      <c r="E21" s="72" t="s">
        <v>52</v>
      </c>
      <c r="F21" s="5"/>
      <c r="G21" s="5"/>
      <c r="H21" s="5"/>
      <c r="I21" s="5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5"/>
    </row>
    <row r="22" spans="1:38" x14ac:dyDescent="0.25">
      <c r="B22" s="70"/>
      <c r="C22" s="70"/>
      <c r="D22" s="73"/>
      <c r="E22" s="72"/>
      <c r="F22" s="5"/>
      <c r="G22" s="5"/>
      <c r="H22" s="5"/>
      <c r="I22" s="5"/>
      <c r="J22" s="123" t="s">
        <v>92</v>
      </c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5"/>
    </row>
    <row r="23" spans="1:38" x14ac:dyDescent="0.25">
      <c r="A23" s="74"/>
      <c r="B23" s="119" t="s">
        <v>60</v>
      </c>
      <c r="C23" s="119"/>
      <c r="D23" s="119"/>
      <c r="E23" s="119"/>
      <c r="F23" s="119"/>
      <c r="G23" s="119"/>
      <c r="H23" s="119"/>
      <c r="I23" s="75"/>
      <c r="J23" s="124" t="s">
        <v>61</v>
      </c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5"/>
    </row>
    <row r="24" spans="1:38" x14ac:dyDescent="0.25">
      <c r="A24" s="53"/>
      <c r="B24" s="54"/>
      <c r="C24" s="76"/>
      <c r="D24" s="76"/>
      <c r="E24" s="77"/>
      <c r="F24" s="77"/>
      <c r="G24" s="77"/>
      <c r="H24" s="78"/>
      <c r="I24" s="79"/>
      <c r="J24" s="79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38" s="53" customFormat="1" x14ac:dyDescent="0.25">
      <c r="B25" s="119" t="s">
        <v>62</v>
      </c>
      <c r="C25" s="119"/>
      <c r="D25" s="121" t="s">
        <v>63</v>
      </c>
      <c r="E25" s="121"/>
      <c r="F25" s="121"/>
      <c r="G25" s="121"/>
      <c r="H25" s="121"/>
      <c r="I25" s="79"/>
      <c r="J25" s="79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53" customForma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53" customFormat="1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53" customFormat="1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53" customFormat="1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53" customFormat="1" ht="33" hidden="1" customHeight="1" x14ac:dyDescent="0.25">
      <c r="A33" s="1"/>
      <c r="B33" s="119" t="s">
        <v>85</v>
      </c>
      <c r="C33" s="119"/>
      <c r="D33" s="119"/>
      <c r="E33" s="119"/>
      <c r="F33" s="119"/>
      <c r="G33" s="119"/>
      <c r="H33" s="119"/>
      <c r="I33" s="75"/>
      <c r="J33" s="120" t="s">
        <v>67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hidden="1" x14ac:dyDescent="0.25">
      <c r="A34" s="1"/>
      <c r="B34" s="54"/>
      <c r="C34" s="76"/>
      <c r="D34" s="76"/>
      <c r="E34" s="77"/>
      <c r="F34" s="77"/>
      <c r="G34" s="77"/>
      <c r="H34" s="78"/>
      <c r="I34" s="79"/>
      <c r="J34" s="79"/>
      <c r="K34" s="5"/>
      <c r="L34" s="5"/>
      <c r="M34" s="5"/>
      <c r="N34" s="5"/>
      <c r="O34" s="5"/>
      <c r="P34" s="5"/>
      <c r="Q34" s="5"/>
      <c r="R34" s="5"/>
      <c r="S34" s="5"/>
      <c r="T34" s="5"/>
      <c r="U34" s="1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hidden="1" x14ac:dyDescent="0.25">
      <c r="A35" s="1"/>
      <c r="B35" s="119" t="s">
        <v>62</v>
      </c>
      <c r="C35" s="119"/>
      <c r="D35" s="121" t="s">
        <v>120</v>
      </c>
      <c r="E35" s="121"/>
      <c r="F35" s="121"/>
      <c r="G35" s="121"/>
      <c r="H35" s="121"/>
      <c r="I35" s="79"/>
      <c r="J35" s="79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1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hidden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1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hidden="1" x14ac:dyDescent="0.25"/>
    <row r="38" spans="1:38" hidden="1" x14ac:dyDescent="0.25"/>
    <row r="39" spans="1:38" hidden="1" x14ac:dyDescent="0.25"/>
    <row r="40" spans="1:38" hidden="1" x14ac:dyDescent="0.25">
      <c r="B40" s="117"/>
      <c r="C40" s="117"/>
      <c r="D40" s="117"/>
      <c r="E40" s="117"/>
      <c r="F40" s="117"/>
      <c r="G40" s="117"/>
      <c r="H40" s="117"/>
      <c r="I40" s="117"/>
      <c r="J40" s="117" t="s">
        <v>69</v>
      </c>
      <c r="K40" s="117"/>
      <c r="L40" s="117"/>
      <c r="M40" s="117"/>
      <c r="N40" s="117"/>
      <c r="O40" s="117"/>
      <c r="P40" s="117"/>
      <c r="Q40" s="117"/>
      <c r="R40" s="117"/>
      <c r="S40" s="117"/>
      <c r="T40" s="117"/>
    </row>
  </sheetData>
  <sheetProtection formatCells="0" formatColumns="0" formatRows="0" insertColumns="0" insertRows="0" insertHyperlinks="0" deleteColumns="0" deleteRows="0" sort="0" autoFilter="0" pivotTables="0"/>
  <autoFilter ref="A8:AL14">
    <filterColumn colId="3" showButton="0"/>
  </autoFilter>
  <mergeCells count="54">
    <mergeCell ref="J21:T21"/>
    <mergeCell ref="J22:T22"/>
    <mergeCell ref="B23:H23"/>
    <mergeCell ref="J23:T23"/>
    <mergeCell ref="B40:C40"/>
    <mergeCell ref="D40:I40"/>
    <mergeCell ref="J40:T40"/>
    <mergeCell ref="B33:H33"/>
    <mergeCell ref="J33:T33"/>
    <mergeCell ref="B35:C35"/>
    <mergeCell ref="D35:H35"/>
    <mergeCell ref="Q7:Q8"/>
    <mergeCell ref="R7:R8"/>
    <mergeCell ref="H7:H8"/>
    <mergeCell ref="I7:I8"/>
    <mergeCell ref="F19:N19"/>
    <mergeCell ref="K7:K8"/>
    <mergeCell ref="L7:L8"/>
    <mergeCell ref="M7:M8"/>
    <mergeCell ref="AI4:AJ6"/>
    <mergeCell ref="B25:C25"/>
    <mergeCell ref="D25:H25"/>
    <mergeCell ref="S7:S9"/>
    <mergeCell ref="T7:T9"/>
    <mergeCell ref="B9:G9"/>
    <mergeCell ref="B16:C16"/>
    <mergeCell ref="F17:N17"/>
    <mergeCell ref="F18:N18"/>
    <mergeCell ref="N7:N8"/>
    <mergeCell ref="O7:O8"/>
    <mergeCell ref="P7:P9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J7:J8"/>
    <mergeCell ref="B1:G1"/>
    <mergeCell ref="H1:T1"/>
    <mergeCell ref="B2:G2"/>
    <mergeCell ref="H2:T2"/>
    <mergeCell ref="B4:C4"/>
    <mergeCell ref="D4:N4"/>
    <mergeCell ref="O4:T4"/>
  </mergeCells>
  <conditionalFormatting sqref="H10:O12 H14:O14">
    <cfRule type="cellIs" dxfId="16" priority="11" operator="greaterThan">
      <formula>10</formula>
    </cfRule>
  </conditionalFormatting>
  <conditionalFormatting sqref="C41:C1048576 C1:C12 C31:C32 C14:C21">
    <cfRule type="duplicateValues" dxfId="15" priority="9"/>
  </conditionalFormatting>
  <conditionalFormatting sqref="C33:C40">
    <cfRule type="duplicateValues" dxfId="14" priority="7"/>
  </conditionalFormatting>
  <conditionalFormatting sqref="H13:O13">
    <cfRule type="cellIs" dxfId="13" priority="3" operator="greaterThan">
      <formula>10</formula>
    </cfRule>
  </conditionalFormatting>
  <conditionalFormatting sqref="C13">
    <cfRule type="duplicateValues" dxfId="12" priority="1"/>
  </conditionalFormatting>
  <conditionalFormatting sqref="C22:C30">
    <cfRule type="duplicateValues" dxfId="11" priority="27"/>
  </conditionalFormatting>
  <dataValidations count="1">
    <dataValidation allowBlank="1" showInputMessage="1" showErrorMessage="1" errorTitle="Không xóa dữ liệu" error="Không xóa dữ liệu" prompt="Không xóa dữ liệu" sqref="D19 X2:AL8 W10:W14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L37"/>
  <sheetViews>
    <sheetView workbookViewId="0">
      <pane ySplit="3" topLeftCell="A19" activePane="bottomLeft" state="frozen"/>
      <selection activeCell="S11" sqref="S11"/>
      <selection pane="bottomLeft" activeCell="A27" sqref="A27:XFD27"/>
    </sheetView>
  </sheetViews>
  <sheetFormatPr defaultColWidth="9" defaultRowHeight="15.75" x14ac:dyDescent="0.25"/>
  <cols>
    <col min="1" max="1" width="0.625" style="1" customWidth="1"/>
    <col min="2" max="2" width="4.5" style="1" customWidth="1"/>
    <col min="3" max="3" width="14.25" style="1" customWidth="1"/>
    <col min="4" max="4" width="13.125" style="1" customWidth="1"/>
    <col min="5" max="5" width="7.875" style="1" customWidth="1"/>
    <col min="6" max="6" width="7.5" style="1" customWidth="1"/>
    <col min="7" max="7" width="11.7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6.25" style="1" customWidth="1"/>
    <col min="20" max="20" width="5.875" style="1" hidden="1" customWidth="1"/>
    <col min="21" max="21" width="6.5" style="1" customWidth="1"/>
    <col min="22" max="22" width="6.5" style="53" customWidth="1"/>
    <col min="23" max="23" width="9" style="4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1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1:38" ht="18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1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1:38" ht="23.25" customHeight="1" x14ac:dyDescent="0.25">
      <c r="B4" s="147" t="s">
        <v>6</v>
      </c>
      <c r="C4" s="147"/>
      <c r="D4" s="148" t="s">
        <v>87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88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1:38" ht="17.25" customHeight="1" x14ac:dyDescent="0.25">
      <c r="B5" s="135" t="s">
        <v>17</v>
      </c>
      <c r="C5" s="135"/>
      <c r="D5" s="83"/>
      <c r="G5" s="136" t="s">
        <v>89</v>
      </c>
      <c r="H5" s="136"/>
      <c r="I5" s="136"/>
      <c r="J5" s="136"/>
      <c r="K5" s="136"/>
      <c r="L5" s="136"/>
      <c r="M5" s="136"/>
      <c r="N5" s="136"/>
      <c r="O5" s="136" t="s">
        <v>90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ht="33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1:38" ht="33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Kinh tế lượng</v>
      </c>
      <c r="Y8" s="26" t="str">
        <f>+O4</f>
        <v>Nhóm: BSA1309 - N02</v>
      </c>
      <c r="Z8" s="27">
        <f>+$AI$8+$AK$8+$AG$8</f>
        <v>1</v>
      </c>
      <c r="AA8" s="8">
        <f>COUNTIF($S$9:$S$69,"Khiển trách")</f>
        <v>0</v>
      </c>
      <c r="AB8" s="8">
        <f>COUNTIF($S$9:$S$69,"Cảnh cáo")</f>
        <v>0</v>
      </c>
      <c r="AC8" s="8">
        <f>COUNTIF($S$9:$S$69,"Đình chỉ thi")</f>
        <v>0</v>
      </c>
      <c r="AD8" s="28">
        <f>+($AA$8+$AB$8+$AC$8)/$Z$8*100%</f>
        <v>0</v>
      </c>
      <c r="AE8" s="8">
        <f>SUM(COUNTIF($S$9:$S$67,"Vắng"),COUNTIF($S$9:$S$67,"Vắng có phép"))</f>
        <v>1</v>
      </c>
      <c r="AF8" s="29">
        <f>+$AE$8/$Z$8</f>
        <v>1</v>
      </c>
      <c r="AG8" s="30">
        <f>COUNTIF($W$9:$W$67,"Thi lại")</f>
        <v>0</v>
      </c>
      <c r="AH8" s="29">
        <f>+$AG$8/$Z$8</f>
        <v>0</v>
      </c>
      <c r="AI8" s="30">
        <f>COUNTIF($W$9:$W$68,"Học lại")</f>
        <v>1</v>
      </c>
      <c r="AJ8" s="29">
        <f>+$AI$8/$Z$8</f>
        <v>1</v>
      </c>
      <c r="AK8" s="8">
        <f>COUNTIF($W$10:$W$68,"Đạt")</f>
        <v>0</v>
      </c>
      <c r="AL8" s="28">
        <f>+$AK$8/$Z$8</f>
        <v>0</v>
      </c>
    </row>
    <row r="9" spans="1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2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24.75" customHeight="1" x14ac:dyDescent="0.25">
      <c r="B10" s="39">
        <v>1</v>
      </c>
      <c r="C10" s="40" t="s">
        <v>77</v>
      </c>
      <c r="D10" s="85" t="s">
        <v>78</v>
      </c>
      <c r="E10" s="42" t="s">
        <v>79</v>
      </c>
      <c r="F10" s="43" t="s">
        <v>80</v>
      </c>
      <c r="G10" s="40" t="s">
        <v>81</v>
      </c>
      <c r="H10" s="44">
        <v>10</v>
      </c>
      <c r="I10" s="44">
        <v>6</v>
      </c>
      <c r="J10" s="44" t="s">
        <v>49</v>
      </c>
      <c r="K10" s="44">
        <v>7</v>
      </c>
      <c r="L10" s="45"/>
      <c r="M10" s="45"/>
      <c r="N10" s="45"/>
      <c r="O10" s="46">
        <v>0</v>
      </c>
      <c r="P10" s="47">
        <f>ROUND(SUMPRODUCT(H10:O10,$H$9:$O$9)/100,1)</f>
        <v>3</v>
      </c>
      <c r="Q10" s="48" t="str">
        <f t="shared" ref="Q10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F</v>
      </c>
      <c r="R10" s="49" t="str">
        <f t="shared" ref="R10" si="1">IF($P10&lt;4,"Kém",IF(AND($P10&gt;=4,$P10&lt;=5.4),"Trung bình yếu",IF(AND($P10&gt;=5.5,$P10&lt;=6.9),"Trung bình",IF(AND($P10&gt;=7,$P10&lt;=8.4),"Khá",IF(AND($P10&gt;=8.5,$P10&lt;=10),"Giỏi","")))))</f>
        <v>Kém</v>
      </c>
      <c r="S10" s="50" t="s">
        <v>82</v>
      </c>
      <c r="T10" s="86" t="s">
        <v>91</v>
      </c>
      <c r="U10" s="5"/>
      <c r="V10" s="87"/>
      <c r="W10" s="52" t="str">
        <f>IF(S10="Không đủ ĐKDT","Học lại",IF(S10="Đình chỉ thi","Học lại",IF(AND(MID(G10,2,2)&gt;="12",S10="Vắng"),"Học lại",IF(S10="Vắng có phép", "Thi lại",IF(S10="Nợ học phí", "Thi lại",IF(AND((MID(G10,2,2)&lt;"12"),P10&lt;4.5),"Thi lại",IF(P10&lt;4,"Học lại","Đạt")))))))</f>
        <v>Học lại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6.5" x14ac:dyDescent="0.25">
      <c r="A11" s="53"/>
      <c r="B11" s="54"/>
      <c r="C11" s="55"/>
      <c r="D11" s="55"/>
      <c r="E11" s="57"/>
      <c r="F11" s="57"/>
      <c r="G11" s="57"/>
      <c r="H11" s="58"/>
      <c r="I11" s="59"/>
      <c r="J11" s="59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5"/>
    </row>
    <row r="12" spans="1:38" ht="16.5" x14ac:dyDescent="0.25">
      <c r="A12" s="53"/>
      <c r="B12" s="131" t="s">
        <v>50</v>
      </c>
      <c r="C12" s="131"/>
      <c r="D12" s="55"/>
      <c r="E12" s="57"/>
      <c r="F12" s="57"/>
      <c r="G12" s="57"/>
      <c r="H12" s="58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5"/>
    </row>
    <row r="13" spans="1:38" x14ac:dyDescent="0.25">
      <c r="A13" s="53"/>
      <c r="B13" s="61" t="s">
        <v>51</v>
      </c>
      <c r="C13" s="61"/>
      <c r="D13" s="88">
        <f>+$Z$8</f>
        <v>1</v>
      </c>
      <c r="E13" s="63" t="s">
        <v>52</v>
      </c>
      <c r="F13" s="122" t="s">
        <v>53</v>
      </c>
      <c r="G13" s="122"/>
      <c r="H13" s="122"/>
      <c r="I13" s="122"/>
      <c r="J13" s="122"/>
      <c r="K13" s="122"/>
      <c r="L13" s="122"/>
      <c r="M13" s="122"/>
      <c r="N13" s="122"/>
      <c r="O13" s="64">
        <f>$Z$8 -COUNTIF($S$9:$S$199,"Vắng") -COUNTIF($S$9:$S$199,"Vắng có phép") - COUNTIF($S$9:$S$199,"Đình chỉ thi") - COUNTIF($S$9:$S$199,"Không đủ ĐKDT")</f>
        <v>0</v>
      </c>
      <c r="P13" s="64"/>
      <c r="Q13" s="64"/>
      <c r="R13" s="65"/>
      <c r="S13" s="66" t="s">
        <v>52</v>
      </c>
      <c r="T13" s="65"/>
      <c r="U13" s="5"/>
    </row>
    <row r="14" spans="1:38" x14ac:dyDescent="0.25">
      <c r="A14" s="53"/>
      <c r="B14" s="61" t="s">
        <v>54</v>
      </c>
      <c r="C14" s="61"/>
      <c r="D14" s="88">
        <f>+$AK$8</f>
        <v>0</v>
      </c>
      <c r="E14" s="63" t="s">
        <v>52</v>
      </c>
      <c r="F14" s="122" t="s">
        <v>55</v>
      </c>
      <c r="G14" s="122"/>
      <c r="H14" s="122"/>
      <c r="I14" s="122"/>
      <c r="J14" s="122"/>
      <c r="K14" s="122"/>
      <c r="L14" s="122"/>
      <c r="M14" s="122"/>
      <c r="N14" s="122"/>
      <c r="O14" s="67">
        <f>COUNTIF($S$9:$S$75,"Vắng")</f>
        <v>1</v>
      </c>
      <c r="P14" s="67"/>
      <c r="Q14" s="67"/>
      <c r="R14" s="68"/>
      <c r="S14" s="66" t="s">
        <v>52</v>
      </c>
      <c r="T14" s="68"/>
      <c r="U14" s="5"/>
    </row>
    <row r="15" spans="1:38" x14ac:dyDescent="0.25">
      <c r="A15" s="53"/>
      <c r="B15" s="61" t="s">
        <v>56</v>
      </c>
      <c r="C15" s="61"/>
      <c r="D15" s="89">
        <f>COUNTIF(W10:W10,"Học lại")</f>
        <v>1</v>
      </c>
      <c r="E15" s="63" t="s">
        <v>52</v>
      </c>
      <c r="F15" s="122" t="s">
        <v>57</v>
      </c>
      <c r="G15" s="122"/>
      <c r="H15" s="122"/>
      <c r="I15" s="122"/>
      <c r="J15" s="122"/>
      <c r="K15" s="122"/>
      <c r="L15" s="122"/>
      <c r="M15" s="122"/>
      <c r="N15" s="122"/>
      <c r="O15" s="64">
        <f>COUNTIF($S$9:$S$75,"Vắng có phép")</f>
        <v>0</v>
      </c>
      <c r="P15" s="64"/>
      <c r="Q15" s="64"/>
      <c r="R15" s="65"/>
      <c r="S15" s="66" t="s">
        <v>52</v>
      </c>
      <c r="T15" s="65"/>
      <c r="U15" s="5"/>
    </row>
    <row r="16" spans="1:38" ht="16.5" x14ac:dyDescent="0.25">
      <c r="A16" s="53"/>
      <c r="B16" s="54"/>
      <c r="C16" s="55"/>
      <c r="D16" s="55"/>
      <c r="E16" s="57"/>
      <c r="F16" s="57"/>
      <c r="G16" s="57"/>
      <c r="H16" s="58"/>
      <c r="I16" s="59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5"/>
    </row>
    <row r="17" spans="1:38" x14ac:dyDescent="0.25">
      <c r="B17" s="70" t="s">
        <v>58</v>
      </c>
      <c r="C17" s="70"/>
      <c r="D17" s="73">
        <f>COUNTIF(W10:W10,"Thi lại")</f>
        <v>0</v>
      </c>
      <c r="E17" s="72" t="s">
        <v>52</v>
      </c>
      <c r="F17" s="5"/>
      <c r="G17" s="5"/>
      <c r="H17" s="5"/>
      <c r="I17" s="5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5"/>
    </row>
    <row r="18" spans="1:38" x14ac:dyDescent="0.25">
      <c r="B18" s="70"/>
      <c r="C18" s="70"/>
      <c r="D18" s="73"/>
      <c r="E18" s="72"/>
      <c r="F18" s="5"/>
      <c r="G18" s="5"/>
      <c r="H18" s="5"/>
      <c r="I18" s="5"/>
      <c r="J18" s="123" t="s">
        <v>92</v>
      </c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5"/>
    </row>
    <row r="19" spans="1:38" x14ac:dyDescent="0.25">
      <c r="A19" s="74"/>
      <c r="B19" s="119" t="s">
        <v>60</v>
      </c>
      <c r="C19" s="119"/>
      <c r="D19" s="119"/>
      <c r="E19" s="119"/>
      <c r="F19" s="119"/>
      <c r="G19" s="119"/>
      <c r="H19" s="119"/>
      <c r="I19" s="75"/>
      <c r="J19" s="124" t="s">
        <v>61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5"/>
    </row>
    <row r="20" spans="1:38" x14ac:dyDescent="0.25">
      <c r="A20" s="53"/>
      <c r="B20" s="54"/>
      <c r="C20" s="76"/>
      <c r="D20" s="76"/>
      <c r="E20" s="77"/>
      <c r="F20" s="77"/>
      <c r="G20" s="77"/>
      <c r="H20" s="78"/>
      <c r="I20" s="79"/>
      <c r="J20" s="7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38" s="53" customFormat="1" x14ac:dyDescent="0.25">
      <c r="B21" s="119" t="s">
        <v>62</v>
      </c>
      <c r="C21" s="119"/>
      <c r="D21" s="121" t="s">
        <v>63</v>
      </c>
      <c r="E21" s="121"/>
      <c r="F21" s="121"/>
      <c r="G21" s="121"/>
      <c r="H21" s="121"/>
      <c r="I21" s="79"/>
      <c r="J21" s="7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5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53" customFormat="1" x14ac:dyDescent="0.25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53" customFormat="1" x14ac:dyDescent="0.25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53" customFormat="1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53" customFormat="1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53" customForma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53" customFormat="1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53" customFormat="1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53" customFormat="1" ht="31.5" hidden="1" customHeight="1" x14ac:dyDescent="0.25">
      <c r="A29" s="1"/>
      <c r="B29" s="119" t="s">
        <v>85</v>
      </c>
      <c r="C29" s="119"/>
      <c r="D29" s="119"/>
      <c r="E29" s="119"/>
      <c r="F29" s="119"/>
      <c r="G29" s="119"/>
      <c r="H29" s="119"/>
      <c r="I29" s="75"/>
      <c r="J29" s="120" t="s">
        <v>67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hidden="1" x14ac:dyDescent="0.25">
      <c r="A30" s="1"/>
      <c r="B30" s="54"/>
      <c r="C30" s="76"/>
      <c r="D30" s="76"/>
      <c r="E30" s="77"/>
      <c r="F30" s="77"/>
      <c r="G30" s="77"/>
      <c r="H30" s="78"/>
      <c r="I30" s="79"/>
      <c r="J30" s="79"/>
      <c r="K30" s="5"/>
      <c r="L30" s="5"/>
      <c r="M30" s="5"/>
      <c r="N30" s="5"/>
      <c r="O30" s="5"/>
      <c r="P30" s="5"/>
      <c r="Q30" s="5"/>
      <c r="R30" s="5"/>
      <c r="S30" s="5"/>
      <c r="T30" s="5"/>
      <c r="U30" s="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hidden="1" x14ac:dyDescent="0.25">
      <c r="A31" s="1"/>
      <c r="B31" s="119" t="s">
        <v>62</v>
      </c>
      <c r="C31" s="119"/>
      <c r="D31" s="121" t="s">
        <v>93</v>
      </c>
      <c r="E31" s="121"/>
      <c r="F31" s="121"/>
      <c r="G31" s="121"/>
      <c r="H31" s="121"/>
      <c r="I31" s="79"/>
      <c r="J31" s="79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hidden="1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2:20" hidden="1" x14ac:dyDescent="0.25"/>
    <row r="34" spans="2:20" hidden="1" x14ac:dyDescent="0.25"/>
    <row r="35" spans="2:20" hidden="1" x14ac:dyDescent="0.25"/>
    <row r="36" spans="2:20" hidden="1" x14ac:dyDescent="0.25">
      <c r="B36" s="117"/>
      <c r="C36" s="117"/>
      <c r="D36" s="117"/>
      <c r="E36" s="117"/>
      <c r="F36" s="117"/>
      <c r="G36" s="117"/>
      <c r="H36" s="117"/>
      <c r="I36" s="117"/>
      <c r="J36" s="117" t="s">
        <v>69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  <row r="37" spans="2:20" hidden="1" x14ac:dyDescent="0.25"/>
  </sheetData>
  <sheetProtection formatCells="0" formatColumns="0" formatRows="0" insertColumns="0" insertRows="0" insertHyperlinks="0" deleteColumns="0" deleteRows="0" sort="0" autoFilter="0" pivotTables="0"/>
  <autoFilter ref="A8:AL10">
    <filterColumn colId="3" showButton="0"/>
  </autoFilter>
  <mergeCells count="54">
    <mergeCell ref="J17:T17"/>
    <mergeCell ref="J18:T18"/>
    <mergeCell ref="B19:H19"/>
    <mergeCell ref="J19:T19"/>
    <mergeCell ref="B36:C36"/>
    <mergeCell ref="D36:I36"/>
    <mergeCell ref="J36:T36"/>
    <mergeCell ref="B29:H29"/>
    <mergeCell ref="J29:T29"/>
    <mergeCell ref="B31:C31"/>
    <mergeCell ref="D31:H31"/>
    <mergeCell ref="Q7:Q8"/>
    <mergeCell ref="R7:R8"/>
    <mergeCell ref="H7:H8"/>
    <mergeCell ref="I7:I8"/>
    <mergeCell ref="F15:N15"/>
    <mergeCell ref="K7:K8"/>
    <mergeCell ref="L7:L8"/>
    <mergeCell ref="M7:M8"/>
    <mergeCell ref="AI4:AJ6"/>
    <mergeCell ref="B21:C21"/>
    <mergeCell ref="D21:H21"/>
    <mergeCell ref="S7:S9"/>
    <mergeCell ref="T7:T9"/>
    <mergeCell ref="B9:G9"/>
    <mergeCell ref="B12:C12"/>
    <mergeCell ref="F13:N13"/>
    <mergeCell ref="F14:N14"/>
    <mergeCell ref="N7:N8"/>
    <mergeCell ref="O7:O8"/>
    <mergeCell ref="P7:P9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J7:J8"/>
    <mergeCell ref="B1:G1"/>
    <mergeCell ref="H1:T1"/>
    <mergeCell ref="B2:G2"/>
    <mergeCell ref="H2:T2"/>
    <mergeCell ref="B4:C4"/>
    <mergeCell ref="D4:N4"/>
    <mergeCell ref="O4:T4"/>
  </mergeCells>
  <conditionalFormatting sqref="H10:O10">
    <cfRule type="cellIs" dxfId="10" priority="8" operator="greaterThan">
      <formula>10</formula>
    </cfRule>
  </conditionalFormatting>
  <conditionalFormatting sqref="C37:C1048576 C1:C17 C27:C28">
    <cfRule type="duplicateValues" dxfId="9" priority="6"/>
  </conditionalFormatting>
  <conditionalFormatting sqref="C29:C36">
    <cfRule type="duplicateValues" dxfId="8" priority="4"/>
  </conditionalFormatting>
  <conditionalFormatting sqref="C18:C26">
    <cfRule type="duplicateValues" dxfId="7" priority="30"/>
  </conditionalFormatting>
  <dataValidations count="1">
    <dataValidation allowBlank="1" showInputMessage="1" showErrorMessage="1" errorTitle="Không xóa dữ liệu" error="Không xóa dữ liệu" prompt="Không xóa dữ liệu" sqref="D15 X2:AL8 W10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39"/>
  <sheetViews>
    <sheetView workbookViewId="0">
      <pane ySplit="3" topLeftCell="A16" activePane="bottomLeft" state="frozen"/>
      <selection activeCell="S11" sqref="S11"/>
      <selection pane="bottomLeft" activeCell="A29" sqref="A29:XFD29"/>
    </sheetView>
  </sheetViews>
  <sheetFormatPr defaultColWidth="9" defaultRowHeight="15.75" x14ac:dyDescent="0.25"/>
  <cols>
    <col min="1" max="1" width="0.625" style="1" customWidth="1"/>
    <col min="2" max="2" width="5" style="1" customWidth="1"/>
    <col min="3" max="3" width="13.125" style="1" customWidth="1"/>
    <col min="4" max="4" width="14" style="1" customWidth="1"/>
    <col min="5" max="5" width="6.625" style="1" customWidth="1"/>
    <col min="6" max="6" width="9" style="1" customWidth="1"/>
    <col min="7" max="7" width="11.37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4.875" style="1" customWidth="1"/>
    <col min="20" max="20" width="6.5" style="1" hidden="1" customWidth="1"/>
    <col min="21" max="21" width="6.5" style="1" customWidth="1"/>
    <col min="22" max="22" width="6.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1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1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1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1:38" ht="23.25" customHeight="1" x14ac:dyDescent="0.25">
      <c r="B4" s="147" t="s">
        <v>6</v>
      </c>
      <c r="C4" s="147"/>
      <c r="D4" s="148" t="s">
        <v>262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608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1:38" ht="17.25" customHeight="1" x14ac:dyDescent="0.25">
      <c r="B5" s="135" t="s">
        <v>17</v>
      </c>
      <c r="C5" s="135"/>
      <c r="D5" s="83"/>
      <c r="G5" s="136" t="s">
        <v>264</v>
      </c>
      <c r="H5" s="136"/>
      <c r="I5" s="136"/>
      <c r="J5" s="136"/>
      <c r="K5" s="136"/>
      <c r="L5" s="136"/>
      <c r="M5" s="136"/>
      <c r="N5" s="136"/>
      <c r="O5" s="136" t="s">
        <v>74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ht="30.7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1:38" ht="30.7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Pháp luật đại cương</v>
      </c>
      <c r="Y8" s="26" t="str">
        <f>+O4</f>
        <v>Nhóm: BAS1221 - 6</v>
      </c>
      <c r="Z8" s="27">
        <f>+$AI$8+$AK$8+$AG$8</f>
        <v>3</v>
      </c>
      <c r="AA8" s="8">
        <f>COUNTIF($S$9:$S$71,"Khiển trách")</f>
        <v>0</v>
      </c>
      <c r="AB8" s="8">
        <f>COUNTIF($S$9:$S$71,"Cảnh cáo")</f>
        <v>0</v>
      </c>
      <c r="AC8" s="8">
        <f>COUNTIF($S$9:$S$71,"Đình chỉ thi")</f>
        <v>0</v>
      </c>
      <c r="AD8" s="28">
        <f>+($AA$8+$AB$8+$AC$8)/$Z$8*100%</f>
        <v>0</v>
      </c>
      <c r="AE8" s="8">
        <f>SUM(COUNTIF($S$9:$S$69,"Vắng"),COUNTIF($S$9:$S$69,"Vắng có phép"))</f>
        <v>2</v>
      </c>
      <c r="AF8" s="29">
        <f>+$AE$8/$Z$8</f>
        <v>0.66666666666666663</v>
      </c>
      <c r="AG8" s="30">
        <f>COUNTIF($W$9:$W$69,"Thi lại")</f>
        <v>2</v>
      </c>
      <c r="AH8" s="29">
        <f>+$AG$8/$Z$8</f>
        <v>0.66666666666666663</v>
      </c>
      <c r="AI8" s="30">
        <f>COUNTIF($W$9:$W$70,"Học lại")</f>
        <v>0</v>
      </c>
      <c r="AJ8" s="29">
        <f>+$AI$8/$Z$8</f>
        <v>0</v>
      </c>
      <c r="AK8" s="8">
        <f>COUNTIF($W$10:$W$70,"Đạt")</f>
        <v>1</v>
      </c>
      <c r="AL8" s="28">
        <f>+$AK$8/$Z$8</f>
        <v>0.33333333333333331</v>
      </c>
    </row>
    <row r="9" spans="1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27.75" customHeight="1" x14ac:dyDescent="0.25">
      <c r="B10" s="103">
        <v>1</v>
      </c>
      <c r="C10" s="104" t="s">
        <v>150</v>
      </c>
      <c r="D10" s="105" t="s">
        <v>151</v>
      </c>
      <c r="E10" s="106" t="s">
        <v>152</v>
      </c>
      <c r="F10" s="107" t="s">
        <v>153</v>
      </c>
      <c r="G10" s="104" t="s">
        <v>138</v>
      </c>
      <c r="H10" s="108">
        <v>5</v>
      </c>
      <c r="I10" s="108">
        <v>6</v>
      </c>
      <c r="J10" s="108" t="s">
        <v>49</v>
      </c>
      <c r="K10" s="108">
        <v>6</v>
      </c>
      <c r="L10" s="159"/>
      <c r="M10" s="109"/>
      <c r="N10" s="109"/>
      <c r="O10" s="110">
        <v>5</v>
      </c>
      <c r="P10" s="111">
        <f>ROUND(SUMPRODUCT(H10:O10,$H$9:$O$9)/100,1)</f>
        <v>5.3</v>
      </c>
      <c r="Q10" s="112" t="str">
        <f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D+</v>
      </c>
      <c r="R10" s="113" t="str">
        <f>IF($P10&lt;4,"Kém",IF(AND($P10&gt;=4,$P10&lt;=5.4),"Trung bình yếu",IF(AND($P10&gt;=5.5,$P10&lt;=6.9),"Trung bình",IF(AND($P10&gt;=7,$P10&lt;=8.4),"Khá",IF(AND($P10&gt;=8.5,$P10&lt;=10),"Giỏi","")))))</f>
        <v>Trung bình yếu</v>
      </c>
      <c r="S10" s="50" t="str">
        <f>+IF(OR($H10=0,$I10=0,$J10=0,$K10=0),"Không đủ ĐKDT","")</f>
        <v/>
      </c>
      <c r="T10" s="86" t="s">
        <v>590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1:38" ht="27.75" customHeight="1" x14ac:dyDescent="0.25">
      <c r="B11" s="39">
        <v>2</v>
      </c>
      <c r="C11" s="40" t="s">
        <v>609</v>
      </c>
      <c r="D11" s="85" t="s">
        <v>242</v>
      </c>
      <c r="E11" s="42" t="s">
        <v>141</v>
      </c>
      <c r="F11" s="43" t="s">
        <v>322</v>
      </c>
      <c r="G11" s="40" t="s">
        <v>158</v>
      </c>
      <c r="H11" s="44">
        <v>5</v>
      </c>
      <c r="I11" s="44">
        <v>5</v>
      </c>
      <c r="J11" s="44" t="s">
        <v>49</v>
      </c>
      <c r="K11" s="44">
        <v>5</v>
      </c>
      <c r="L11" s="45"/>
      <c r="M11" s="45"/>
      <c r="N11" s="45"/>
      <c r="O11" s="46">
        <v>0</v>
      </c>
      <c r="P11" s="47">
        <f>ROUND(SUMPRODUCT(H11:O11,$H$9:$O$9)/100,1)</f>
        <v>2</v>
      </c>
      <c r="Q11" s="48" t="str">
        <f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F</v>
      </c>
      <c r="R11" s="49" t="str">
        <f>IF($P11&lt;4,"Kém",IF(AND($P11&gt;=4,$P11&lt;=5.4),"Trung bình yếu",IF(AND($P11&gt;=5.5,$P11&lt;=6.9),"Trung bình",IF(AND($P11&gt;=7,$P11&lt;=8.4),"Khá",IF(AND($P11&gt;=8.5,$P11&lt;=10),"Giỏi","")))))</f>
        <v>Kém</v>
      </c>
      <c r="S11" s="50" t="s">
        <v>82</v>
      </c>
      <c r="T11" s="86" t="s">
        <v>590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Thi lại</v>
      </c>
      <c r="X11" s="38"/>
      <c r="Y11" s="38"/>
      <c r="Z11" s="38"/>
      <c r="AA11" s="20"/>
      <c r="AB11" s="20"/>
      <c r="AC11" s="20"/>
      <c r="AD11" s="20"/>
      <c r="AE11" s="13"/>
      <c r="AF11" s="20"/>
      <c r="AG11" s="20"/>
      <c r="AH11" s="20"/>
      <c r="AI11" s="20"/>
      <c r="AJ11" s="20"/>
      <c r="AK11" s="20"/>
      <c r="AL11" s="21"/>
    </row>
    <row r="12" spans="1:38" ht="27.75" customHeight="1" x14ac:dyDescent="0.25">
      <c r="B12" s="39">
        <v>3</v>
      </c>
      <c r="C12" s="40" t="s">
        <v>610</v>
      </c>
      <c r="D12" s="85" t="s">
        <v>611</v>
      </c>
      <c r="E12" s="42" t="s">
        <v>612</v>
      </c>
      <c r="F12" s="43" t="s">
        <v>613</v>
      </c>
      <c r="G12" s="40" t="s">
        <v>138</v>
      </c>
      <c r="H12" s="44">
        <v>10</v>
      </c>
      <c r="I12" s="44">
        <v>6</v>
      </c>
      <c r="J12" s="44" t="s">
        <v>49</v>
      </c>
      <c r="K12" s="44">
        <v>6</v>
      </c>
      <c r="L12" s="45"/>
      <c r="M12" s="45"/>
      <c r="N12" s="45"/>
      <c r="O12" s="46">
        <v>0</v>
      </c>
      <c r="P12" s="47">
        <f>ROUND(SUMPRODUCT(H12:O12,$H$9:$O$9)/100,1)</f>
        <v>2.8</v>
      </c>
      <c r="Q12" s="48" t="str">
        <f>IF(AND($P12&gt;=9,$P12&lt;=10),"A+","")&amp;IF(AND($P12&gt;=8.5,$P12&lt;=8.9),"A","")&amp;IF(AND($P12&gt;=8,$P12&lt;=8.4),"B+","")&amp;IF(AND($P12&gt;=7,$P12&lt;=7.9),"B","")&amp;IF(AND($P12&gt;=6.5,$P12&lt;=6.9),"C+","")&amp;IF(AND($P12&gt;=5.5,$P12&lt;=6.4),"C","")&amp;IF(AND($P12&gt;=5,$P12&lt;=5.4),"D+","")&amp;IF(AND($P12&gt;=4,$P12&lt;=4.9),"D","")&amp;IF(AND($P12&lt;4),"F","")</f>
        <v>F</v>
      </c>
      <c r="R12" s="49" t="str">
        <f>IF($P12&lt;4,"Kém",IF(AND($P12&gt;=4,$P12&lt;=5.4),"Trung bình yếu",IF(AND($P12&gt;=5.5,$P12&lt;=6.9),"Trung bình",IF(AND($P12&gt;=7,$P12&lt;=8.4),"Khá",IF(AND($P12&gt;=8.5,$P12&lt;=10),"Giỏi","")))))</f>
        <v>Kém</v>
      </c>
      <c r="S12" s="50" t="s">
        <v>82</v>
      </c>
      <c r="T12" s="86" t="s">
        <v>590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Thi lại</v>
      </c>
      <c r="X12" s="98"/>
      <c r="Y12" s="98"/>
      <c r="Z12" s="96"/>
      <c r="AA12" s="13"/>
      <c r="AB12" s="13"/>
      <c r="AC12" s="13"/>
      <c r="AD12" s="99"/>
      <c r="AE12" s="13"/>
      <c r="AF12" s="100"/>
      <c r="AG12" s="101"/>
      <c r="AH12" s="100"/>
      <c r="AI12" s="101"/>
      <c r="AJ12" s="100"/>
      <c r="AK12" s="13"/>
      <c r="AL12" s="99"/>
    </row>
    <row r="13" spans="1:38" ht="16.5" x14ac:dyDescent="0.25">
      <c r="A13" s="53"/>
      <c r="B13" s="54"/>
      <c r="C13" s="55"/>
      <c r="D13" s="55"/>
      <c r="E13" s="57"/>
      <c r="F13" s="57"/>
      <c r="G13" s="57"/>
      <c r="H13" s="58"/>
      <c r="I13" s="59"/>
      <c r="J13" s="59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5"/>
    </row>
    <row r="14" spans="1:38" ht="16.5" x14ac:dyDescent="0.25">
      <c r="A14" s="53"/>
      <c r="B14" s="131" t="s">
        <v>50</v>
      </c>
      <c r="C14" s="131"/>
      <c r="D14" s="55"/>
      <c r="E14" s="57"/>
      <c r="F14" s="57"/>
      <c r="G14" s="57"/>
      <c r="H14" s="58"/>
      <c r="I14" s="59"/>
      <c r="J14" s="59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5"/>
    </row>
    <row r="15" spans="1:38" x14ac:dyDescent="0.25">
      <c r="A15" s="53"/>
      <c r="B15" s="61" t="s">
        <v>51</v>
      </c>
      <c r="C15" s="61"/>
      <c r="D15" s="88">
        <f>+$Z$8</f>
        <v>3</v>
      </c>
      <c r="E15" s="63" t="s">
        <v>52</v>
      </c>
      <c r="F15" s="122" t="s">
        <v>53</v>
      </c>
      <c r="G15" s="122"/>
      <c r="H15" s="122"/>
      <c r="I15" s="122"/>
      <c r="J15" s="122"/>
      <c r="K15" s="122"/>
      <c r="L15" s="122"/>
      <c r="M15" s="122"/>
      <c r="N15" s="122"/>
      <c r="O15" s="64">
        <f>$Z$8 -COUNTIF($S$9:$S$201,"Vắng") -COUNTIF($S$9:$S$201,"Vắng có phép") - COUNTIF($S$9:$S$201,"Đình chỉ thi") - COUNTIF($S$9:$S$201,"Không đủ ĐKDT")</f>
        <v>1</v>
      </c>
      <c r="P15" s="64"/>
      <c r="Q15" s="64"/>
      <c r="R15" s="65"/>
      <c r="S15" s="66" t="s">
        <v>52</v>
      </c>
      <c r="T15" s="65"/>
      <c r="U15" s="5"/>
    </row>
    <row r="16" spans="1:38" x14ac:dyDescent="0.25">
      <c r="A16" s="53"/>
      <c r="B16" s="61" t="s">
        <v>54</v>
      </c>
      <c r="C16" s="61"/>
      <c r="D16" s="88">
        <f>+$AK$8</f>
        <v>1</v>
      </c>
      <c r="E16" s="63" t="s">
        <v>52</v>
      </c>
      <c r="F16" s="122" t="s">
        <v>55</v>
      </c>
      <c r="G16" s="122"/>
      <c r="H16" s="122"/>
      <c r="I16" s="122"/>
      <c r="J16" s="122"/>
      <c r="K16" s="122"/>
      <c r="L16" s="122"/>
      <c r="M16" s="122"/>
      <c r="N16" s="122"/>
      <c r="O16" s="67">
        <f>COUNTIF($S$9:$S$77,"Vắng")</f>
        <v>2</v>
      </c>
      <c r="P16" s="67"/>
      <c r="Q16" s="67"/>
      <c r="R16" s="68"/>
      <c r="S16" s="66" t="s">
        <v>52</v>
      </c>
      <c r="T16" s="68"/>
      <c r="U16" s="5"/>
    </row>
    <row r="17" spans="1:38" x14ac:dyDescent="0.25">
      <c r="A17" s="53"/>
      <c r="B17" s="61" t="s">
        <v>56</v>
      </c>
      <c r="C17" s="61"/>
      <c r="D17" s="89">
        <f>COUNTIF(W10:W12,"Học lại")</f>
        <v>0</v>
      </c>
      <c r="E17" s="63" t="s">
        <v>52</v>
      </c>
      <c r="F17" s="122" t="s">
        <v>57</v>
      </c>
      <c r="G17" s="122"/>
      <c r="H17" s="122"/>
      <c r="I17" s="122"/>
      <c r="J17" s="122"/>
      <c r="K17" s="122"/>
      <c r="L17" s="122"/>
      <c r="M17" s="122"/>
      <c r="N17" s="122"/>
      <c r="O17" s="64">
        <f>COUNTIF($S$9:$S$77,"Vắng có phép")</f>
        <v>0</v>
      </c>
      <c r="P17" s="64"/>
      <c r="Q17" s="64"/>
      <c r="R17" s="65"/>
      <c r="S17" s="66" t="s">
        <v>52</v>
      </c>
      <c r="T17" s="65"/>
      <c r="U17" s="5"/>
    </row>
    <row r="18" spans="1:38" ht="16.5" x14ac:dyDescent="0.25">
      <c r="A18" s="53"/>
      <c r="B18" s="54"/>
      <c r="C18" s="55"/>
      <c r="D18" s="55"/>
      <c r="E18" s="57"/>
      <c r="F18" s="57"/>
      <c r="G18" s="57"/>
      <c r="H18" s="58"/>
      <c r="I18" s="59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5"/>
    </row>
    <row r="19" spans="1:38" x14ac:dyDescent="0.25">
      <c r="B19" s="70" t="s">
        <v>58</v>
      </c>
      <c r="C19" s="70"/>
      <c r="D19" s="73">
        <f>COUNTIF(W10:W12,"Thi lại")</f>
        <v>2</v>
      </c>
      <c r="E19" s="72" t="s">
        <v>52</v>
      </c>
      <c r="F19" s="5"/>
      <c r="G19" s="5"/>
      <c r="H19" s="5"/>
      <c r="I19" s="5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5"/>
    </row>
    <row r="20" spans="1:38" x14ac:dyDescent="0.25">
      <c r="B20" s="70"/>
      <c r="C20" s="70"/>
      <c r="D20" s="73"/>
      <c r="E20" s="72"/>
      <c r="F20" s="5"/>
      <c r="G20" s="5"/>
      <c r="H20" s="5"/>
      <c r="I20" s="5"/>
      <c r="J20" s="123" t="s">
        <v>260</v>
      </c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5"/>
    </row>
    <row r="21" spans="1:38" x14ac:dyDescent="0.25">
      <c r="A21" s="74"/>
      <c r="B21" s="119" t="s">
        <v>60</v>
      </c>
      <c r="C21" s="119"/>
      <c r="D21" s="119"/>
      <c r="E21" s="119"/>
      <c r="F21" s="119"/>
      <c r="G21" s="119"/>
      <c r="H21" s="119"/>
      <c r="I21" s="119"/>
      <c r="J21" s="124" t="s">
        <v>61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5"/>
    </row>
    <row r="22" spans="1:38" x14ac:dyDescent="0.25">
      <c r="A22" s="53"/>
      <c r="B22" s="54"/>
      <c r="C22" s="76"/>
      <c r="D22" s="76"/>
      <c r="E22" s="77"/>
      <c r="F22" s="77"/>
      <c r="G22" s="77"/>
      <c r="H22" s="78"/>
      <c r="I22" s="79"/>
      <c r="J22" s="79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38" s="53" customFormat="1" x14ac:dyDescent="0.25">
      <c r="B23" s="119" t="s">
        <v>62</v>
      </c>
      <c r="C23" s="119"/>
      <c r="D23" s="121" t="s">
        <v>93</v>
      </c>
      <c r="E23" s="121"/>
      <c r="F23" s="121"/>
      <c r="G23" s="121"/>
      <c r="H23" s="121"/>
      <c r="I23" s="121"/>
      <c r="J23" s="7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5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53" customFormat="1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53" customFormat="1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53" customForma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53" customFormat="1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53" customFormat="1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53" customFormat="1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ht="35.25" hidden="1" customHeight="1" x14ac:dyDescent="0.25">
      <c r="A31" s="1"/>
      <c r="B31" s="119" t="s">
        <v>85</v>
      </c>
      <c r="C31" s="119"/>
      <c r="D31" s="119"/>
      <c r="E31" s="119"/>
      <c r="F31" s="119"/>
      <c r="G31" s="91"/>
      <c r="H31" s="91"/>
      <c r="I31" s="75"/>
      <c r="J31" s="120" t="s">
        <v>67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5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hidden="1" x14ac:dyDescent="0.25">
      <c r="A32" s="1"/>
      <c r="B32" s="54"/>
      <c r="C32" s="76"/>
      <c r="D32" s="76"/>
      <c r="E32" s="77"/>
      <c r="F32" s="77"/>
      <c r="G32" s="77"/>
      <c r="H32" s="78"/>
      <c r="I32" s="79"/>
      <c r="J32" s="79"/>
      <c r="K32" s="5"/>
      <c r="L32" s="5"/>
      <c r="M32" s="5"/>
      <c r="N32" s="5"/>
      <c r="O32" s="5"/>
      <c r="P32" s="5"/>
      <c r="Q32" s="5"/>
      <c r="R32" s="5"/>
      <c r="S32" s="5"/>
      <c r="T32" s="5"/>
      <c r="U32" s="1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53" customFormat="1" hidden="1" x14ac:dyDescent="0.25">
      <c r="A33" s="1"/>
      <c r="B33" s="119" t="s">
        <v>62</v>
      </c>
      <c r="C33" s="119"/>
      <c r="D33" s="93" t="s">
        <v>180</v>
      </c>
      <c r="E33" s="93"/>
      <c r="F33" s="93"/>
      <c r="G33" s="93"/>
      <c r="H33" s="93"/>
      <c r="I33" s="79"/>
      <c r="J33" s="79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1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hidden="1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hidden="1" x14ac:dyDescent="0.25"/>
    <row r="36" spans="1:38" hidden="1" x14ac:dyDescent="0.25"/>
    <row r="37" spans="1:38" hidden="1" x14ac:dyDescent="0.25"/>
    <row r="38" spans="1:38" hidden="1" x14ac:dyDescent="0.25">
      <c r="B38" s="117"/>
      <c r="C38" s="117"/>
      <c r="D38" s="90"/>
      <c r="E38" s="90"/>
      <c r="F38" s="90"/>
      <c r="G38" s="90"/>
      <c r="H38" s="90"/>
      <c r="I38" s="90"/>
      <c r="J38" s="117" t="s">
        <v>69</v>
      </c>
      <c r="K38" s="117"/>
      <c r="L38" s="117"/>
      <c r="M38" s="117"/>
      <c r="N38" s="117"/>
      <c r="O38" s="117"/>
      <c r="P38" s="117"/>
      <c r="Q38" s="117"/>
      <c r="R38" s="117"/>
      <c r="S38" s="117"/>
      <c r="T38" s="117"/>
    </row>
    <row r="39" spans="1:38" hidden="1" x14ac:dyDescent="0.25"/>
  </sheetData>
  <sheetProtection formatCells="0" formatColumns="0" formatRows="0" insertColumns="0" insertRows="0" insertHyperlinks="0" deleteColumns="0" deleteRows="0" sort="0" autoFilter="0" pivotTables="0"/>
  <autoFilter ref="A8:AL12">
    <filterColumn colId="3" showButton="0"/>
  </autoFilter>
  <mergeCells count="52">
    <mergeCell ref="B38:C38"/>
    <mergeCell ref="J38:T38"/>
    <mergeCell ref="B31:F31"/>
    <mergeCell ref="J31:T31"/>
    <mergeCell ref="B33:C33"/>
    <mergeCell ref="F17:N17"/>
    <mergeCell ref="J19:T19"/>
    <mergeCell ref="J20:T20"/>
    <mergeCell ref="B21:I21"/>
    <mergeCell ref="J21:T21"/>
    <mergeCell ref="B23:C23"/>
    <mergeCell ref="D23:I23"/>
    <mergeCell ref="S7:S9"/>
    <mergeCell ref="T7:T9"/>
    <mergeCell ref="B9:G9"/>
    <mergeCell ref="B14:C14"/>
    <mergeCell ref="F15:N15"/>
    <mergeCell ref="F16:N16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12">
    <cfRule type="cellIs" dxfId="70" priority="7" operator="greaterThan">
      <formula>10</formula>
    </cfRule>
  </conditionalFormatting>
  <conditionalFormatting sqref="C39:C1048576 C1:C20 C22:C30">
    <cfRule type="duplicateValues" dxfId="69" priority="5"/>
  </conditionalFormatting>
  <conditionalFormatting sqref="C32:C38">
    <cfRule type="duplicateValues" dxfId="68" priority="3"/>
  </conditionalFormatting>
  <dataValidations count="1">
    <dataValidation allowBlank="1" showInputMessage="1" showErrorMessage="1" errorTitle="Không xóa dữ liệu" error="Không xóa dữ liệu" prompt="Không xóa dữ liệu" sqref="D17 X2:AL8 W10:W12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L37"/>
  <sheetViews>
    <sheetView workbookViewId="0">
      <pane ySplit="3" topLeftCell="A16" activePane="bottomLeft" state="frozen"/>
      <selection activeCell="S11" sqref="S11"/>
      <selection pane="bottomLeft" activeCell="A27" sqref="A27:XFD27"/>
    </sheetView>
  </sheetViews>
  <sheetFormatPr defaultColWidth="9" defaultRowHeight="15.75" x14ac:dyDescent="0.25"/>
  <cols>
    <col min="1" max="1" width="0.625" style="1" customWidth="1"/>
    <col min="2" max="2" width="5.125" style="1" customWidth="1"/>
    <col min="3" max="3" width="13.375" style="1" customWidth="1"/>
    <col min="4" max="4" width="14.5" style="1" customWidth="1"/>
    <col min="5" max="5" width="7" style="1" customWidth="1"/>
    <col min="6" max="6" width="8.125" style="1" customWidth="1"/>
    <col min="7" max="7" width="10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6.625" style="1" customWidth="1"/>
    <col min="20" max="20" width="5.75" style="1" hidden="1" customWidth="1"/>
    <col min="21" max="21" width="6.5" style="1" customWidth="1"/>
    <col min="22" max="22" width="6.5" style="53" customWidth="1"/>
    <col min="23" max="23" width="9" style="4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1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1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1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1:38" ht="23.25" customHeight="1" x14ac:dyDescent="0.25">
      <c r="B4" s="147" t="s">
        <v>6</v>
      </c>
      <c r="C4" s="147"/>
      <c r="D4" s="148" t="s">
        <v>71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72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1:38" ht="17.25" customHeight="1" x14ac:dyDescent="0.25">
      <c r="B5" s="135" t="s">
        <v>17</v>
      </c>
      <c r="C5" s="135"/>
      <c r="D5" s="83"/>
      <c r="G5" s="136" t="s">
        <v>73</v>
      </c>
      <c r="H5" s="136"/>
      <c r="I5" s="136"/>
      <c r="J5" s="136"/>
      <c r="K5" s="136"/>
      <c r="L5" s="136"/>
      <c r="M5" s="136"/>
      <c r="N5" s="136"/>
      <c r="O5" s="136" t="s">
        <v>74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ht="36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1:38" ht="36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Toán kinh tế</v>
      </c>
      <c r="Y8" s="26" t="str">
        <f>+O4</f>
        <v>Nhóm: BSA1241- 4</v>
      </c>
      <c r="Z8" s="27">
        <f>+$AI$8+$AK$8+$AG$8</f>
        <v>1</v>
      </c>
      <c r="AA8" s="8">
        <f>COUNTIF($S$9:$S$69,"Khiển trách")</f>
        <v>0</v>
      </c>
      <c r="AB8" s="8">
        <f>COUNTIF($S$9:$S$69,"Cảnh cáo")</f>
        <v>0</v>
      </c>
      <c r="AC8" s="8">
        <f>COUNTIF($S$9:$S$69,"Đình chỉ thi")</f>
        <v>0</v>
      </c>
      <c r="AD8" s="28">
        <f>+($AA$8+$AB$8+$AC$8)/$Z$8*100%</f>
        <v>0</v>
      </c>
      <c r="AE8" s="8">
        <f>SUM(COUNTIF($S$9:$S$67,"Vắng"),COUNTIF($S$9:$S$67,"Vắng có phép"))</f>
        <v>1</v>
      </c>
      <c r="AF8" s="29">
        <f>+$AE$8/$Z$8</f>
        <v>1</v>
      </c>
      <c r="AG8" s="30">
        <f>COUNTIF($W$9:$W$67,"Thi lại")</f>
        <v>0</v>
      </c>
      <c r="AH8" s="29">
        <f>+$AG$8/$Z$8</f>
        <v>0</v>
      </c>
      <c r="AI8" s="30">
        <f>COUNTIF($W$9:$W$68,"Học lại")</f>
        <v>1</v>
      </c>
      <c r="AJ8" s="29">
        <f>+$AI$8/$Z$8</f>
        <v>1</v>
      </c>
      <c r="AK8" s="8">
        <f>COUNTIF($W$10:$W$68,"Đạt")</f>
        <v>0</v>
      </c>
      <c r="AL8" s="28">
        <f>+$AK$8/$Z$8</f>
        <v>0</v>
      </c>
    </row>
    <row r="9" spans="1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28.5" customHeight="1" x14ac:dyDescent="0.25">
      <c r="B10" s="39">
        <v>1</v>
      </c>
      <c r="C10" s="40" t="s">
        <v>77</v>
      </c>
      <c r="D10" s="85" t="s">
        <v>78</v>
      </c>
      <c r="E10" s="42" t="s">
        <v>79</v>
      </c>
      <c r="F10" s="43" t="s">
        <v>80</v>
      </c>
      <c r="G10" s="40" t="s">
        <v>81</v>
      </c>
      <c r="H10" s="44">
        <v>8</v>
      </c>
      <c r="I10" s="44">
        <v>8</v>
      </c>
      <c r="J10" s="44" t="s">
        <v>49</v>
      </c>
      <c r="K10" s="44">
        <v>7</v>
      </c>
      <c r="L10" s="45"/>
      <c r="M10" s="45"/>
      <c r="N10" s="45"/>
      <c r="O10" s="46">
        <v>0</v>
      </c>
      <c r="P10" s="47">
        <f>ROUND(SUMPRODUCT(H10:O10,$H$9:$O$9)/100,1)</f>
        <v>3</v>
      </c>
      <c r="Q10" s="48" t="str">
        <f t="shared" ref="Q10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F</v>
      </c>
      <c r="R10" s="49" t="str">
        <f t="shared" ref="R10" si="1">IF($P10&lt;4,"Kém",IF(AND($P10&gt;=4,$P10&lt;=5.4),"Trung bình yếu",IF(AND($P10&gt;=5.5,$P10&lt;=6.9),"Trung bình",IF(AND($P10&gt;=7,$P10&lt;=8.4),"Khá",IF(AND($P10&gt;=8.5,$P10&lt;=10),"Giỏi","")))))</f>
        <v>Kém</v>
      </c>
      <c r="S10" s="50" t="s">
        <v>82</v>
      </c>
      <c r="T10" s="86" t="s">
        <v>83</v>
      </c>
      <c r="U10" s="5"/>
      <c r="V10" s="87"/>
      <c r="W10" s="52" t="str">
        <f>IF(S10="Không đủ ĐKDT","Học lại",IF(S10="Đình chỉ thi","Học lại",IF(AND(MID(G10,2,2)&gt;="12",S10="Vắng"),"Học lại",IF(S10="Vắng có phép", "Thi lại",IF(S10="Nợ học phí", "Thi lại",IF(AND((MID(G10,2,2)&lt;"12"),P10&lt;4.5),"Thi lại",IF(P10&lt;4,"Học lại","Đạt")))))))</f>
        <v>Học lại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6.5" x14ac:dyDescent="0.25">
      <c r="A11" s="53"/>
      <c r="B11" s="54"/>
      <c r="C11" s="55"/>
      <c r="D11" s="55"/>
      <c r="E11" s="57"/>
      <c r="F11" s="57"/>
      <c r="G11" s="57"/>
      <c r="H11" s="58"/>
      <c r="I11" s="59"/>
      <c r="J11" s="59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5"/>
    </row>
    <row r="12" spans="1:38" ht="16.5" x14ac:dyDescent="0.25">
      <c r="A12" s="53"/>
      <c r="B12" s="131" t="s">
        <v>50</v>
      </c>
      <c r="C12" s="131"/>
      <c r="D12" s="55"/>
      <c r="E12" s="57"/>
      <c r="F12" s="57"/>
      <c r="G12" s="57"/>
      <c r="H12" s="58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5"/>
    </row>
    <row r="13" spans="1:38" x14ac:dyDescent="0.25">
      <c r="A13" s="53"/>
      <c r="B13" s="61" t="s">
        <v>51</v>
      </c>
      <c r="C13" s="61"/>
      <c r="D13" s="88">
        <f>+$Z$8</f>
        <v>1</v>
      </c>
      <c r="E13" s="63" t="s">
        <v>52</v>
      </c>
      <c r="F13" s="122" t="s">
        <v>53</v>
      </c>
      <c r="G13" s="122"/>
      <c r="H13" s="122"/>
      <c r="I13" s="122"/>
      <c r="J13" s="122"/>
      <c r="K13" s="122"/>
      <c r="L13" s="122"/>
      <c r="M13" s="122"/>
      <c r="N13" s="122"/>
      <c r="O13" s="64">
        <f>$Z$8 -COUNTIF($S$9:$S$199,"Vắng") -COUNTIF($S$9:$S$199,"Vắng có phép") - COUNTIF($S$9:$S$199,"Đình chỉ thi") - COUNTIF($S$9:$S$199,"Không đủ ĐKDT")</f>
        <v>0</v>
      </c>
      <c r="P13" s="64"/>
      <c r="Q13" s="64"/>
      <c r="R13" s="65"/>
      <c r="S13" s="66" t="s">
        <v>52</v>
      </c>
      <c r="T13" s="65"/>
      <c r="U13" s="5"/>
    </row>
    <row r="14" spans="1:38" x14ac:dyDescent="0.25">
      <c r="A14" s="53"/>
      <c r="B14" s="61" t="s">
        <v>54</v>
      </c>
      <c r="C14" s="61"/>
      <c r="D14" s="88">
        <f>+$AK$8</f>
        <v>0</v>
      </c>
      <c r="E14" s="63" t="s">
        <v>52</v>
      </c>
      <c r="F14" s="122" t="s">
        <v>55</v>
      </c>
      <c r="G14" s="122"/>
      <c r="H14" s="122"/>
      <c r="I14" s="122"/>
      <c r="J14" s="122"/>
      <c r="K14" s="122"/>
      <c r="L14" s="122"/>
      <c r="M14" s="122"/>
      <c r="N14" s="122"/>
      <c r="O14" s="67">
        <f>COUNTIF($S$9:$S$75,"Vắng")</f>
        <v>1</v>
      </c>
      <c r="P14" s="67"/>
      <c r="Q14" s="67"/>
      <c r="R14" s="68"/>
      <c r="S14" s="66" t="s">
        <v>52</v>
      </c>
      <c r="T14" s="68"/>
      <c r="U14" s="5"/>
    </row>
    <row r="15" spans="1:38" x14ac:dyDescent="0.25">
      <c r="A15" s="53"/>
      <c r="B15" s="61" t="s">
        <v>56</v>
      </c>
      <c r="C15" s="61"/>
      <c r="D15" s="89">
        <f>COUNTIF(W10:W10,"Học lại")</f>
        <v>1</v>
      </c>
      <c r="E15" s="63" t="s">
        <v>52</v>
      </c>
      <c r="F15" s="122" t="s">
        <v>57</v>
      </c>
      <c r="G15" s="122"/>
      <c r="H15" s="122"/>
      <c r="I15" s="122"/>
      <c r="J15" s="122"/>
      <c r="K15" s="122"/>
      <c r="L15" s="122"/>
      <c r="M15" s="122"/>
      <c r="N15" s="122"/>
      <c r="O15" s="64">
        <f>COUNTIF($S$9:$S$75,"Vắng có phép")</f>
        <v>0</v>
      </c>
      <c r="P15" s="64"/>
      <c r="Q15" s="64"/>
      <c r="R15" s="65"/>
      <c r="S15" s="66" t="s">
        <v>52</v>
      </c>
      <c r="T15" s="65"/>
      <c r="U15" s="5"/>
    </row>
    <row r="16" spans="1:38" ht="16.5" x14ac:dyDescent="0.25">
      <c r="A16" s="53"/>
      <c r="B16" s="54"/>
      <c r="C16" s="55"/>
      <c r="D16" s="55"/>
      <c r="E16" s="57"/>
      <c r="F16" s="57"/>
      <c r="G16" s="57"/>
      <c r="H16" s="58"/>
      <c r="I16" s="59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5"/>
    </row>
    <row r="17" spans="1:38" x14ac:dyDescent="0.25">
      <c r="B17" s="70" t="s">
        <v>58</v>
      </c>
      <c r="C17" s="70"/>
      <c r="D17" s="73">
        <f>COUNTIF(W10:W10,"Thi lại")</f>
        <v>0</v>
      </c>
      <c r="E17" s="72" t="s">
        <v>52</v>
      </c>
      <c r="F17" s="5"/>
      <c r="G17" s="5"/>
      <c r="H17" s="5"/>
      <c r="I17" s="5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5"/>
    </row>
    <row r="18" spans="1:38" x14ac:dyDescent="0.25">
      <c r="B18" s="70"/>
      <c r="C18" s="70"/>
      <c r="D18" s="73"/>
      <c r="E18" s="72"/>
      <c r="F18" s="5"/>
      <c r="G18" s="5"/>
      <c r="H18" s="5"/>
      <c r="I18" s="5"/>
      <c r="J18" s="123" t="s">
        <v>84</v>
      </c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5"/>
    </row>
    <row r="19" spans="1:38" x14ac:dyDescent="0.25">
      <c r="A19" s="74"/>
      <c r="B19" s="119" t="s">
        <v>60</v>
      </c>
      <c r="C19" s="119"/>
      <c r="D19" s="119"/>
      <c r="E19" s="119"/>
      <c r="F19" s="119"/>
      <c r="G19" s="119"/>
      <c r="H19" s="119"/>
      <c r="I19" s="75"/>
      <c r="J19" s="124" t="s">
        <v>61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5"/>
    </row>
    <row r="20" spans="1:38" x14ac:dyDescent="0.25">
      <c r="A20" s="53"/>
      <c r="B20" s="54"/>
      <c r="C20" s="76"/>
      <c r="D20" s="76"/>
      <c r="E20" s="77"/>
      <c r="F20" s="77"/>
      <c r="G20" s="77"/>
      <c r="H20" s="78"/>
      <c r="I20" s="79"/>
      <c r="J20" s="7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38" s="53" customFormat="1" x14ac:dyDescent="0.25">
      <c r="B21" s="119" t="s">
        <v>62</v>
      </c>
      <c r="C21" s="119"/>
      <c r="D21" s="121" t="s">
        <v>63</v>
      </c>
      <c r="E21" s="121"/>
      <c r="F21" s="121"/>
      <c r="G21" s="121"/>
      <c r="H21" s="121"/>
      <c r="I21" s="79"/>
      <c r="J21" s="7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5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53" customFormat="1" x14ac:dyDescent="0.25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53" customFormat="1" x14ac:dyDescent="0.25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53" customFormat="1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53" customFormat="1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53" customForma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53" customFormat="1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53" customFormat="1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53" customFormat="1" hidden="1" x14ac:dyDescent="0.25">
      <c r="A29" s="1"/>
      <c r="B29" s="119" t="s">
        <v>85</v>
      </c>
      <c r="C29" s="119"/>
      <c r="D29" s="119"/>
      <c r="E29" s="119"/>
      <c r="F29" s="119"/>
      <c r="G29" s="119"/>
      <c r="H29" s="119"/>
      <c r="I29" s="75"/>
      <c r="J29" s="120" t="s">
        <v>67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hidden="1" x14ac:dyDescent="0.25">
      <c r="A30" s="1"/>
      <c r="B30" s="54"/>
      <c r="C30" s="76"/>
      <c r="D30" s="76"/>
      <c r="E30" s="77"/>
      <c r="F30" s="77"/>
      <c r="G30" s="77"/>
      <c r="H30" s="78"/>
      <c r="I30" s="79"/>
      <c r="J30" s="79"/>
      <c r="K30" s="5"/>
      <c r="L30" s="5"/>
      <c r="M30" s="5"/>
      <c r="N30" s="5"/>
      <c r="O30" s="5"/>
      <c r="P30" s="5"/>
      <c r="Q30" s="5"/>
      <c r="R30" s="5"/>
      <c r="S30" s="5"/>
      <c r="T30" s="5"/>
      <c r="U30" s="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hidden="1" x14ac:dyDescent="0.25">
      <c r="A31" s="1"/>
      <c r="B31" s="119" t="s">
        <v>62</v>
      </c>
      <c r="C31" s="119"/>
      <c r="D31" s="121" t="s">
        <v>86</v>
      </c>
      <c r="E31" s="121"/>
      <c r="F31" s="121"/>
      <c r="G31" s="121"/>
      <c r="H31" s="121"/>
      <c r="I31" s="79"/>
      <c r="J31" s="79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hidden="1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2:20" hidden="1" x14ac:dyDescent="0.25"/>
    <row r="34" spans="2:20" hidden="1" x14ac:dyDescent="0.25"/>
    <row r="35" spans="2:20" hidden="1" x14ac:dyDescent="0.25"/>
    <row r="36" spans="2:20" hidden="1" x14ac:dyDescent="0.25">
      <c r="B36" s="117"/>
      <c r="C36" s="117"/>
      <c r="D36" s="117"/>
      <c r="E36" s="117"/>
      <c r="F36" s="117"/>
      <c r="G36" s="117"/>
      <c r="H36" s="117"/>
      <c r="I36" s="117"/>
      <c r="J36" s="117" t="s">
        <v>69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  <row r="37" spans="2:20" hidden="1" x14ac:dyDescent="0.25"/>
  </sheetData>
  <sheetProtection formatCells="0" formatColumns="0" formatRows="0" insertColumns="0" insertRows="0" insertHyperlinks="0" deleteColumns="0" deleteRows="0" sort="0" autoFilter="0" pivotTables="0"/>
  <autoFilter ref="A8:AL10">
    <filterColumn colId="3" showButton="0"/>
  </autoFilter>
  <mergeCells count="54">
    <mergeCell ref="J17:T17"/>
    <mergeCell ref="J18:T18"/>
    <mergeCell ref="B19:H19"/>
    <mergeCell ref="J19:T19"/>
    <mergeCell ref="B36:C36"/>
    <mergeCell ref="D36:I36"/>
    <mergeCell ref="J36:T36"/>
    <mergeCell ref="B29:H29"/>
    <mergeCell ref="J29:T29"/>
    <mergeCell ref="B31:C31"/>
    <mergeCell ref="D31:H31"/>
    <mergeCell ref="Q7:Q8"/>
    <mergeCell ref="R7:R8"/>
    <mergeCell ref="H7:H8"/>
    <mergeCell ref="I7:I8"/>
    <mergeCell ref="F15:N15"/>
    <mergeCell ref="K7:K8"/>
    <mergeCell ref="L7:L8"/>
    <mergeCell ref="M7:M8"/>
    <mergeCell ref="AI4:AJ6"/>
    <mergeCell ref="B21:C21"/>
    <mergeCell ref="D21:H21"/>
    <mergeCell ref="S7:S9"/>
    <mergeCell ref="T7:T9"/>
    <mergeCell ref="B9:G9"/>
    <mergeCell ref="B12:C12"/>
    <mergeCell ref="F13:N13"/>
    <mergeCell ref="F14:N14"/>
    <mergeCell ref="N7:N8"/>
    <mergeCell ref="O7:O8"/>
    <mergeCell ref="P7:P9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J7:J8"/>
    <mergeCell ref="B1:G1"/>
    <mergeCell ref="H1:T1"/>
    <mergeCell ref="B2:G2"/>
    <mergeCell ref="H2:T2"/>
    <mergeCell ref="B4:C4"/>
    <mergeCell ref="D4:N4"/>
    <mergeCell ref="O4:T4"/>
  </mergeCells>
  <conditionalFormatting sqref="H10:O10">
    <cfRule type="cellIs" dxfId="6" priority="7" operator="greaterThan">
      <formula>10</formula>
    </cfRule>
  </conditionalFormatting>
  <conditionalFormatting sqref="C37:C1048576 C1:C17 C27:C28">
    <cfRule type="duplicateValues" dxfId="5" priority="5"/>
  </conditionalFormatting>
  <conditionalFormatting sqref="C29:C36">
    <cfRule type="duplicateValues" dxfId="4" priority="3"/>
  </conditionalFormatting>
  <conditionalFormatting sqref="C18:C26">
    <cfRule type="duplicateValues" dxfId="3" priority="33"/>
  </conditionalFormatting>
  <dataValidations count="1">
    <dataValidation allowBlank="1" showInputMessage="1" showErrorMessage="1" errorTitle="Không xóa dữ liệu" error="Không xóa dữ liệu" prompt="Không xóa dữ liệu" sqref="D15 X2:AL8 W10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K38"/>
  <sheetViews>
    <sheetView tabSelected="1" workbookViewId="0">
      <pane ySplit="4" topLeftCell="A5" activePane="bottomLeft" state="frozen"/>
      <selection activeCell="S11" sqref="S11"/>
      <selection pane="bottomLeft" activeCell="S43" sqref="S43"/>
    </sheetView>
  </sheetViews>
  <sheetFormatPr defaultRowHeight="15.75" x14ac:dyDescent="0.25"/>
  <cols>
    <col min="1" max="1" width="1.25" style="1" customWidth="1"/>
    <col min="2" max="2" width="4.125" style="1" customWidth="1"/>
    <col min="3" max="3" width="13.875" style="1" customWidth="1"/>
    <col min="4" max="4" width="14.5" style="2" customWidth="1"/>
    <col min="5" max="5" width="7.25" style="1" customWidth="1"/>
    <col min="6" max="6" width="8.25" style="1" customWidth="1"/>
    <col min="7" max="7" width="9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4.875" style="1" hidden="1" customWidth="1"/>
    <col min="14" max="14" width="7.25" style="1" hidden="1" customWidth="1"/>
    <col min="15" max="15" width="5.625" style="1" customWidth="1"/>
    <col min="16" max="16" width="8.625" style="1" customWidth="1"/>
    <col min="17" max="17" width="6.5" style="1" hidden="1" customWidth="1"/>
    <col min="18" max="18" width="11.875" style="1" hidden="1" customWidth="1"/>
    <col min="19" max="19" width="15" style="1" customWidth="1"/>
    <col min="20" max="20" width="6.5" style="1" customWidth="1"/>
    <col min="21" max="21" width="6.5" style="3" customWidth="1"/>
    <col min="22" max="37" width="9" style="4"/>
    <col min="38" max="16384" width="9" style="1"/>
  </cols>
  <sheetData>
    <row r="1" spans="1:37" ht="26.25" hidden="1" x14ac:dyDescent="0.4">
      <c r="H1" s="152" t="s">
        <v>0</v>
      </c>
      <c r="I1" s="152"/>
      <c r="J1" s="152"/>
      <c r="K1" s="152"/>
      <c r="L1" s="152" t="s">
        <v>1</v>
      </c>
      <c r="M1" s="152"/>
      <c r="N1" s="152"/>
      <c r="O1" s="152"/>
      <c r="P1" s="152"/>
      <c r="Q1" s="152"/>
      <c r="R1" s="152"/>
      <c r="S1" s="152"/>
    </row>
    <row r="2" spans="1:37" ht="27.75" customHeight="1" x14ac:dyDescent="0.25">
      <c r="B2" s="143" t="s">
        <v>2</v>
      </c>
      <c r="C2" s="143"/>
      <c r="D2" s="143"/>
      <c r="E2" s="143"/>
      <c r="F2" s="143"/>
      <c r="G2" s="143"/>
      <c r="H2" s="153" t="s">
        <v>3</v>
      </c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5"/>
    </row>
    <row r="3" spans="1:37" ht="25.5" customHeight="1" x14ac:dyDescent="0.25">
      <c r="B3" s="145" t="s">
        <v>4</v>
      </c>
      <c r="C3" s="145"/>
      <c r="D3" s="145"/>
      <c r="E3" s="145"/>
      <c r="F3" s="145"/>
      <c r="G3" s="145"/>
      <c r="H3" s="146" t="s">
        <v>5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6"/>
      <c r="U3" s="7"/>
      <c r="AC3" s="3"/>
      <c r="AD3" s="8"/>
      <c r="AE3" s="3"/>
      <c r="AF3" s="3"/>
      <c r="AG3" s="3"/>
      <c r="AH3" s="8"/>
      <c r="AI3" s="3"/>
    </row>
    <row r="4" spans="1:37" ht="4.5" customHeight="1" x14ac:dyDescent="0.25">
      <c r="B4" s="9"/>
      <c r="C4" s="9"/>
      <c r="D4" s="10"/>
      <c r="E4" s="9"/>
      <c r="F4" s="9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6"/>
      <c r="U4" s="7"/>
      <c r="AD4" s="13"/>
      <c r="AH4" s="13"/>
    </row>
    <row r="5" spans="1:37" ht="23.25" customHeight="1" x14ac:dyDescent="0.25">
      <c r="B5" s="147" t="s">
        <v>6</v>
      </c>
      <c r="C5" s="147"/>
      <c r="D5" s="148" t="s">
        <v>7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51" t="s">
        <v>8</v>
      </c>
      <c r="P5" s="151"/>
      <c r="Q5" s="151"/>
      <c r="R5" s="151"/>
      <c r="S5" s="151"/>
      <c r="V5" s="134" t="s">
        <v>9</v>
      </c>
      <c r="W5" s="134" t="s">
        <v>10</v>
      </c>
      <c r="X5" s="134" t="s">
        <v>11</v>
      </c>
      <c r="Y5" s="134" t="s">
        <v>12</v>
      </c>
      <c r="Z5" s="134"/>
      <c r="AA5" s="134"/>
      <c r="AB5" s="134"/>
      <c r="AC5" s="134" t="s">
        <v>13</v>
      </c>
      <c r="AD5" s="134"/>
      <c r="AE5" s="134" t="s">
        <v>14</v>
      </c>
      <c r="AF5" s="134"/>
      <c r="AG5" s="134" t="s">
        <v>15</v>
      </c>
      <c r="AH5" s="134"/>
      <c r="AI5" s="134" t="s">
        <v>16</v>
      </c>
      <c r="AJ5" s="134"/>
      <c r="AK5" s="15"/>
    </row>
    <row r="6" spans="1:37" ht="17.25" customHeight="1" x14ac:dyDescent="0.25">
      <c r="B6" s="135" t="s">
        <v>17</v>
      </c>
      <c r="C6" s="135"/>
      <c r="D6" s="16"/>
      <c r="G6" s="136" t="s">
        <v>18</v>
      </c>
      <c r="H6" s="136"/>
      <c r="I6" s="136"/>
      <c r="J6" s="136"/>
      <c r="K6" s="136"/>
      <c r="L6" s="136"/>
      <c r="M6" s="136"/>
      <c r="N6" s="136"/>
      <c r="O6" s="136" t="s">
        <v>19</v>
      </c>
      <c r="P6" s="136"/>
      <c r="Q6" s="136"/>
      <c r="R6" s="136"/>
      <c r="S6" s="136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5"/>
    </row>
    <row r="7" spans="1:37" ht="5.25" customHeight="1" x14ac:dyDescent="0.25"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9"/>
      <c r="P7" s="5"/>
      <c r="Q7" s="5"/>
      <c r="R7" s="5"/>
      <c r="S7" s="5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5"/>
    </row>
    <row r="8" spans="1:37" ht="29.25" customHeight="1" x14ac:dyDescent="0.25">
      <c r="B8" s="125" t="s">
        <v>20</v>
      </c>
      <c r="C8" s="137" t="s">
        <v>21</v>
      </c>
      <c r="D8" s="139" t="s">
        <v>22</v>
      </c>
      <c r="E8" s="140"/>
      <c r="F8" s="125" t="s">
        <v>23</v>
      </c>
      <c r="G8" s="125" t="s">
        <v>10</v>
      </c>
      <c r="H8" s="133" t="s">
        <v>24</v>
      </c>
      <c r="I8" s="133" t="s">
        <v>25</v>
      </c>
      <c r="J8" s="133" t="s">
        <v>26</v>
      </c>
      <c r="K8" s="133" t="s">
        <v>27</v>
      </c>
      <c r="L8" s="132" t="s">
        <v>28</v>
      </c>
      <c r="M8" s="128" t="s">
        <v>29</v>
      </c>
      <c r="N8" s="130"/>
      <c r="O8" s="132" t="s">
        <v>31</v>
      </c>
      <c r="P8" s="125" t="s">
        <v>32</v>
      </c>
      <c r="Q8" s="132" t="s">
        <v>33</v>
      </c>
      <c r="R8" s="125" t="s">
        <v>34</v>
      </c>
      <c r="S8" s="125" t="s">
        <v>35</v>
      </c>
      <c r="V8" s="134"/>
      <c r="W8" s="134"/>
      <c r="X8" s="134"/>
      <c r="Y8" s="20" t="s">
        <v>36</v>
      </c>
      <c r="Z8" s="20" t="s">
        <v>37</v>
      </c>
      <c r="AA8" s="20" t="s">
        <v>38</v>
      </c>
      <c r="AB8" s="20" t="s">
        <v>39</v>
      </c>
      <c r="AC8" s="20" t="s">
        <v>40</v>
      </c>
      <c r="AD8" s="20" t="s">
        <v>39</v>
      </c>
      <c r="AE8" s="20" t="s">
        <v>40</v>
      </c>
      <c r="AF8" s="20" t="s">
        <v>39</v>
      </c>
      <c r="AG8" s="20" t="s">
        <v>40</v>
      </c>
      <c r="AH8" s="20" t="s">
        <v>39</v>
      </c>
      <c r="AI8" s="20" t="s">
        <v>40</v>
      </c>
      <c r="AJ8" s="21" t="s">
        <v>39</v>
      </c>
      <c r="AK8" s="22"/>
    </row>
    <row r="9" spans="1:37" ht="38.25" x14ac:dyDescent="0.25">
      <c r="B9" s="127"/>
      <c r="C9" s="138"/>
      <c r="D9" s="141"/>
      <c r="E9" s="142"/>
      <c r="F9" s="127"/>
      <c r="G9" s="127"/>
      <c r="H9" s="133"/>
      <c r="I9" s="133"/>
      <c r="J9" s="133"/>
      <c r="K9" s="133"/>
      <c r="L9" s="132"/>
      <c r="M9" s="23" t="s">
        <v>41</v>
      </c>
      <c r="N9" s="23" t="s">
        <v>42</v>
      </c>
      <c r="O9" s="132"/>
      <c r="P9" s="126"/>
      <c r="Q9" s="132"/>
      <c r="R9" s="127"/>
      <c r="S9" s="126"/>
      <c r="U9" s="24"/>
      <c r="V9" s="25" t="str">
        <f>+D5</f>
        <v>Lập trình mạng với C++</v>
      </c>
      <c r="W9" s="26" t="str">
        <f>+O5</f>
        <v>Nhóm:CDT1445-01</v>
      </c>
      <c r="X9" s="27">
        <f>+$AG$9+$AI$9+$AE$9</f>
        <v>1</v>
      </c>
      <c r="Y9" s="8">
        <f>COUNTIF($R$10:$R$70,"Khiển trách")</f>
        <v>0</v>
      </c>
      <c r="Z9" s="8">
        <f>COUNTIF($R$10:$R$70,"Cảnh cáo")</f>
        <v>0</v>
      </c>
      <c r="AA9" s="8">
        <f>COUNTIF($R$10:$R$70,"Đình chỉ thi")</f>
        <v>0</v>
      </c>
      <c r="AB9" s="28">
        <f>+($Y$9+$Z$9+$AA$9)/$X$9*100%</f>
        <v>0</v>
      </c>
      <c r="AC9" s="8">
        <f>SUM(COUNTIF($R$10:$R$68,"Vắng"),COUNTIF($R$10:$R$68,"Vắng có phép"))</f>
        <v>0</v>
      </c>
      <c r="AD9" s="29">
        <f>+$AC$9/$X$9</f>
        <v>0</v>
      </c>
      <c r="AE9" s="30">
        <f>COUNTIF($U$10:$U$68,"Thi lại")</f>
        <v>0</v>
      </c>
      <c r="AF9" s="29">
        <f>+$AE$9/$X$9</f>
        <v>0</v>
      </c>
      <c r="AG9" s="30">
        <f>COUNTIF($U$10:$U$69,"Học lại")</f>
        <v>0</v>
      </c>
      <c r="AH9" s="29">
        <f>+$AG$9/$X$9</f>
        <v>0</v>
      </c>
      <c r="AI9" s="8">
        <f>COUNTIF($U$11:$U$69,"Đạt")</f>
        <v>1</v>
      </c>
      <c r="AJ9" s="28">
        <f>+$AI$9/$X$9</f>
        <v>1</v>
      </c>
      <c r="AK9" s="31"/>
    </row>
    <row r="10" spans="1:37" x14ac:dyDescent="0.25">
      <c r="B10" s="128" t="s">
        <v>43</v>
      </c>
      <c r="C10" s="129"/>
      <c r="D10" s="129"/>
      <c r="E10" s="129"/>
      <c r="F10" s="129"/>
      <c r="G10" s="130"/>
      <c r="H10" s="32">
        <v>10</v>
      </c>
      <c r="I10" s="32">
        <v>10</v>
      </c>
      <c r="J10" s="33"/>
      <c r="K10" s="32">
        <v>20</v>
      </c>
      <c r="L10" s="34"/>
      <c r="M10" s="35"/>
      <c r="N10" s="35"/>
      <c r="O10" s="36">
        <f>100-(H10+I10+J10+K10)</f>
        <v>60</v>
      </c>
      <c r="P10" s="127"/>
      <c r="Q10" s="37"/>
      <c r="R10" s="37"/>
      <c r="S10" s="127"/>
      <c r="V10" s="3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15"/>
    </row>
    <row r="11" spans="1:37" ht="27" customHeight="1" x14ac:dyDescent="0.25">
      <c r="B11" s="39">
        <v>1</v>
      </c>
      <c r="C11" s="40" t="s">
        <v>44</v>
      </c>
      <c r="D11" s="41" t="s">
        <v>45</v>
      </c>
      <c r="E11" s="42" t="s">
        <v>46</v>
      </c>
      <c r="F11" s="43" t="s">
        <v>47</v>
      </c>
      <c r="G11" s="40" t="s">
        <v>48</v>
      </c>
      <c r="H11" s="44">
        <v>10</v>
      </c>
      <c r="I11" s="44">
        <v>7</v>
      </c>
      <c r="J11" s="44" t="s">
        <v>49</v>
      </c>
      <c r="K11" s="44">
        <v>8</v>
      </c>
      <c r="L11" s="45"/>
      <c r="M11" s="45"/>
      <c r="N11" s="45"/>
      <c r="O11" s="46">
        <v>9.5</v>
      </c>
      <c r="P11" s="47">
        <f>ROUND(SUMPRODUCT(H11:O11,$H$10:$O$10)/100,1)</f>
        <v>9</v>
      </c>
      <c r="Q11" s="48" t="str">
        <f t="shared" ref="Q11" si="0"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A+</v>
      </c>
      <c r="R11" s="49" t="str">
        <f t="shared" ref="R11" si="1">IF($P11&lt;4,"Kém",IF(AND($P11&gt;=4,$P11&lt;=5.4),"Trung bình yếu",IF(AND($P11&gt;=5.5,$P11&lt;=6.9),"Trung bình",IF(AND($P11&gt;=7,$P11&lt;=8.4),"Khá",IF(AND($P11&gt;=8.5,$P11&lt;=10),"Giỏi","")))))</f>
        <v>Giỏi</v>
      </c>
      <c r="S11" s="50"/>
      <c r="T11" s="5"/>
      <c r="U11" s="51" t="str">
        <f>IF(S11="Không đủ ĐKDT","Học lại",IF(S11="Đình chỉ thi","Học lại",IF(AND(MID(G11,2,2)&gt;="12",S11="Vắng"),"Học lại",IF(S11="Vắng có phép", "Thi lại",IF(S11="Nợ học phí", "Thi lại",IF(AND((MID(G11,2,2)&lt;"12"),P11&lt;4.5),"Thi lại",IF(P11&lt;4,"Học lại","Đạt")))))))</f>
        <v>Đạt</v>
      </c>
      <c r="V11" s="52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53"/>
    </row>
    <row r="12" spans="1:37" ht="16.5" x14ac:dyDescent="0.25">
      <c r="A12" s="53"/>
      <c r="B12" s="54"/>
      <c r="C12" s="55"/>
      <c r="D12" s="56"/>
      <c r="E12" s="57"/>
      <c r="F12" s="57"/>
      <c r="G12" s="57"/>
      <c r="H12" s="58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60"/>
      <c r="T12" s="5"/>
    </row>
    <row r="13" spans="1:37" ht="16.5" x14ac:dyDescent="0.25">
      <c r="A13" s="53"/>
      <c r="B13" s="131" t="s">
        <v>50</v>
      </c>
      <c r="C13" s="131"/>
      <c r="D13" s="56"/>
      <c r="E13" s="57"/>
      <c r="F13" s="57"/>
      <c r="G13" s="57"/>
      <c r="H13" s="58"/>
      <c r="I13" s="59"/>
      <c r="J13" s="59"/>
      <c r="K13" s="60"/>
      <c r="L13" s="60"/>
      <c r="M13" s="60"/>
      <c r="N13" s="60"/>
      <c r="O13" s="60"/>
      <c r="P13" s="60"/>
      <c r="Q13" s="60"/>
      <c r="R13" s="60"/>
      <c r="S13" s="60"/>
      <c r="T13" s="5"/>
    </row>
    <row r="14" spans="1:37" x14ac:dyDescent="0.25">
      <c r="A14" s="53"/>
      <c r="B14" s="61" t="s">
        <v>51</v>
      </c>
      <c r="C14" s="61"/>
      <c r="D14" s="62">
        <f>+$X$9</f>
        <v>1</v>
      </c>
      <c r="E14" s="63" t="s">
        <v>52</v>
      </c>
      <c r="F14" s="63"/>
      <c r="G14" s="122" t="s">
        <v>53</v>
      </c>
      <c r="H14" s="122"/>
      <c r="I14" s="122"/>
      <c r="J14" s="122"/>
      <c r="K14" s="122"/>
      <c r="L14" s="122"/>
      <c r="M14" s="122"/>
      <c r="N14" s="122"/>
      <c r="O14" s="64">
        <f>$X$9 -COUNTIF($S$10:$S$200,"Vắng") -COUNTIF($S$10:$S$200,"Vắng có phép") - COUNTIF($S$10:$S$200,"Đình chỉ thi") - COUNTIF($S$10:$S$200,"Không đủ ĐKDT")</f>
        <v>1</v>
      </c>
      <c r="P14" s="64"/>
      <c r="Q14" s="65"/>
      <c r="R14" s="66"/>
      <c r="S14" s="66" t="s">
        <v>52</v>
      </c>
      <c r="T14" s="5"/>
    </row>
    <row r="15" spans="1:37" x14ac:dyDescent="0.25">
      <c r="A15" s="53"/>
      <c r="B15" s="61" t="s">
        <v>54</v>
      </c>
      <c r="C15" s="61"/>
      <c r="D15" s="62">
        <f>+$AI$9</f>
        <v>1</v>
      </c>
      <c r="E15" s="63" t="s">
        <v>52</v>
      </c>
      <c r="F15" s="63"/>
      <c r="G15" s="122" t="s">
        <v>55</v>
      </c>
      <c r="H15" s="122"/>
      <c r="I15" s="122"/>
      <c r="J15" s="122"/>
      <c r="K15" s="122"/>
      <c r="L15" s="122"/>
      <c r="M15" s="122"/>
      <c r="N15" s="122"/>
      <c r="O15" s="67">
        <f>COUNTIF($S$10:$S$76,"Vắng")</f>
        <v>0</v>
      </c>
      <c r="P15" s="67"/>
      <c r="Q15" s="68"/>
      <c r="R15" s="66"/>
      <c r="S15" s="66" t="s">
        <v>52</v>
      </c>
      <c r="T15" s="5"/>
    </row>
    <row r="16" spans="1:37" x14ac:dyDescent="0.25">
      <c r="A16" s="53"/>
      <c r="B16" s="61" t="s">
        <v>56</v>
      </c>
      <c r="C16" s="61"/>
      <c r="D16" s="69">
        <f>COUNTIF(U11:U11,"Học lại")</f>
        <v>0</v>
      </c>
      <c r="E16" s="63" t="s">
        <v>52</v>
      </c>
      <c r="F16" s="63"/>
      <c r="G16" s="122" t="s">
        <v>57</v>
      </c>
      <c r="H16" s="122"/>
      <c r="I16" s="122"/>
      <c r="J16" s="122"/>
      <c r="K16" s="122"/>
      <c r="L16" s="122"/>
      <c r="M16" s="122"/>
      <c r="N16" s="122"/>
      <c r="O16" s="64">
        <f>COUNTIF($S$10:$S$76,"Vắng có phép")</f>
        <v>0</v>
      </c>
      <c r="P16" s="64"/>
      <c r="Q16" s="65"/>
      <c r="R16" s="66"/>
      <c r="S16" s="66" t="s">
        <v>52</v>
      </c>
      <c r="T16" s="5"/>
    </row>
    <row r="17" spans="1:37" ht="16.5" x14ac:dyDescent="0.25">
      <c r="A17" s="53"/>
      <c r="B17" s="54"/>
      <c r="C17" s="55"/>
      <c r="D17" s="56"/>
      <c r="E17" s="57"/>
      <c r="F17" s="57"/>
      <c r="G17" s="57"/>
      <c r="H17" s="58"/>
      <c r="I17" s="59"/>
      <c r="J17" s="59"/>
      <c r="K17" s="60"/>
      <c r="L17" s="60"/>
      <c r="M17" s="60"/>
      <c r="N17" s="60"/>
      <c r="O17" s="60"/>
      <c r="P17" s="60"/>
      <c r="Q17" s="60"/>
      <c r="R17" s="60"/>
      <c r="S17" s="60"/>
      <c r="T17" s="5"/>
    </row>
    <row r="18" spans="1:37" x14ac:dyDescent="0.25">
      <c r="B18" s="70" t="s">
        <v>58</v>
      </c>
      <c r="C18" s="70"/>
      <c r="D18" s="71">
        <f>COUNTIF(U11:U11,"Thi lại")</f>
        <v>0</v>
      </c>
      <c r="E18" s="72" t="s">
        <v>52</v>
      </c>
      <c r="F18" s="5"/>
      <c r="G18" s="5"/>
      <c r="H18" s="5"/>
      <c r="I18" s="5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5"/>
    </row>
    <row r="19" spans="1:37" ht="24" customHeight="1" x14ac:dyDescent="0.25">
      <c r="B19" s="70"/>
      <c r="C19" s="70"/>
      <c r="D19" s="73"/>
      <c r="E19" s="72"/>
      <c r="F19" s="5"/>
      <c r="G19" s="5"/>
      <c r="H19" s="5"/>
      <c r="I19" s="5"/>
      <c r="J19" s="123" t="s">
        <v>59</v>
      </c>
      <c r="K19" s="123"/>
      <c r="L19" s="123"/>
      <c r="M19" s="123"/>
      <c r="N19" s="123"/>
      <c r="O19" s="123"/>
      <c r="P19" s="123"/>
      <c r="Q19" s="123"/>
      <c r="R19" s="123"/>
      <c r="S19" s="123"/>
      <c r="T19" s="5"/>
    </row>
    <row r="20" spans="1:37" x14ac:dyDescent="0.25">
      <c r="A20" s="74"/>
      <c r="B20" s="119" t="s">
        <v>60</v>
      </c>
      <c r="C20" s="119"/>
      <c r="D20" s="119"/>
      <c r="E20" s="119"/>
      <c r="F20" s="119"/>
      <c r="G20" s="119"/>
      <c r="H20" s="119"/>
      <c r="I20" s="75"/>
      <c r="J20" s="124" t="s">
        <v>61</v>
      </c>
      <c r="K20" s="124"/>
      <c r="L20" s="124"/>
      <c r="M20" s="124"/>
      <c r="N20" s="124"/>
      <c r="O20" s="124"/>
      <c r="P20" s="124"/>
      <c r="Q20" s="124"/>
      <c r="R20" s="124"/>
      <c r="S20" s="124"/>
      <c r="T20" s="5"/>
    </row>
    <row r="21" spans="1:37" ht="4.5" customHeight="1" x14ac:dyDescent="0.25">
      <c r="A21" s="53"/>
      <c r="B21" s="54"/>
      <c r="C21" s="76"/>
      <c r="D21" s="76"/>
      <c r="E21" s="77"/>
      <c r="F21" s="77"/>
      <c r="G21" s="77"/>
      <c r="H21" s="78"/>
      <c r="I21" s="79"/>
      <c r="J21" s="79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37" s="53" customFormat="1" x14ac:dyDescent="0.25">
      <c r="B22" s="119" t="s">
        <v>62</v>
      </c>
      <c r="C22" s="119"/>
      <c r="D22" s="121" t="s">
        <v>63</v>
      </c>
      <c r="E22" s="121"/>
      <c r="F22" s="121"/>
      <c r="G22" s="121"/>
      <c r="H22" s="121"/>
      <c r="I22" s="79"/>
      <c r="J22" s="79"/>
      <c r="K22" s="60"/>
      <c r="L22" s="60"/>
      <c r="M22" s="60"/>
      <c r="N22" s="60"/>
      <c r="O22" s="60"/>
      <c r="P22" s="60"/>
      <c r="Q22" s="60"/>
      <c r="R22" s="60"/>
      <c r="S22" s="60"/>
      <c r="T22" s="5"/>
      <c r="U22" s="3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s="53" customFormat="1" x14ac:dyDescent="0.25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3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s="53" customFormat="1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3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s="53" customFormat="1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3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s="53" customFormat="1" ht="9.75" customHeigh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3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s="53" customFormat="1" ht="3.75" customHeight="1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s="53" customFormat="1" x14ac:dyDescent="0.25">
      <c r="A28" s="1"/>
      <c r="B28" s="5"/>
      <c r="C28" s="5"/>
      <c r="D28" s="80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s="53" customFormat="1" x14ac:dyDescent="0.25">
      <c r="A29" s="1"/>
      <c r="B29" s="5"/>
      <c r="C29" s="5"/>
      <c r="D29" s="80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3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39" hidden="1" customHeight="1" x14ac:dyDescent="0.25">
      <c r="B30" s="154" t="s">
        <v>65</v>
      </c>
      <c r="C30" s="119"/>
      <c r="D30" s="119"/>
      <c r="E30" s="119"/>
      <c r="F30" s="119"/>
      <c r="G30" s="119"/>
      <c r="H30" s="154" t="s">
        <v>66</v>
      </c>
      <c r="I30" s="154"/>
      <c r="J30" s="154"/>
      <c r="K30" s="154"/>
      <c r="L30" s="154"/>
      <c r="M30" s="154"/>
      <c r="N30" s="155" t="s">
        <v>67</v>
      </c>
      <c r="O30" s="155"/>
      <c r="P30" s="155"/>
      <c r="Q30" s="155"/>
      <c r="R30" s="155"/>
      <c r="S30" s="155"/>
    </row>
    <row r="31" spans="1:37" hidden="1" x14ac:dyDescent="0.25">
      <c r="B31" s="54"/>
      <c r="C31" s="76"/>
      <c r="D31" s="81"/>
      <c r="E31" s="77"/>
      <c r="F31" s="77"/>
      <c r="G31" s="77"/>
      <c r="H31" s="78"/>
      <c r="I31" s="79"/>
      <c r="J31" s="79"/>
      <c r="K31" s="5"/>
      <c r="L31" s="5"/>
      <c r="M31" s="5"/>
      <c r="N31" s="5"/>
      <c r="O31" s="5"/>
      <c r="P31" s="5"/>
      <c r="Q31" s="5"/>
      <c r="R31" s="5"/>
      <c r="S31" s="5"/>
    </row>
    <row r="32" spans="1:37" hidden="1" x14ac:dyDescent="0.25">
      <c r="B32" s="119" t="s">
        <v>62</v>
      </c>
      <c r="C32" s="119"/>
      <c r="D32" s="121" t="s">
        <v>68</v>
      </c>
      <c r="E32" s="121"/>
      <c r="F32" s="121"/>
      <c r="G32" s="121"/>
      <c r="H32" s="121"/>
      <c r="I32" s="79"/>
      <c r="J32" s="79"/>
      <c r="K32" s="60"/>
      <c r="L32" s="60"/>
      <c r="M32" s="60"/>
      <c r="N32" s="60"/>
      <c r="O32" s="60"/>
      <c r="P32" s="60"/>
      <c r="Q32" s="60"/>
      <c r="R32" s="60"/>
      <c r="S32" s="60"/>
    </row>
    <row r="33" spans="2:19" hidden="1" x14ac:dyDescent="0.25">
      <c r="B33" s="5"/>
      <c r="C33" s="5"/>
      <c r="D33" s="8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2:19" hidden="1" x14ac:dyDescent="0.25"/>
    <row r="35" spans="2:19" hidden="1" x14ac:dyDescent="0.25"/>
    <row r="36" spans="2:19" hidden="1" x14ac:dyDescent="0.25"/>
    <row r="37" spans="2:19" hidden="1" x14ac:dyDescent="0.25"/>
    <row r="38" spans="2:19" hidden="1" x14ac:dyDescent="0.25"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 t="s">
        <v>69</v>
      </c>
      <c r="O38" s="117"/>
      <c r="P38" s="117"/>
      <c r="Q38" s="117"/>
      <c r="R38" s="117"/>
      <c r="S38" s="117"/>
    </row>
  </sheetData>
  <sheetProtection formatCells="0" formatColumns="0" formatRows="0" insertColumns="0" insertRows="0" insertHyperlinks="0" deleteColumns="0" deleteRows="0" sort="0" autoFilter="0" pivotTables="0"/>
  <autoFilter ref="A9:AK11">
    <filterColumn colId="3" showButton="0"/>
  </autoFilter>
  <mergeCells count="56">
    <mergeCell ref="N38:S38"/>
    <mergeCell ref="B30:G30"/>
    <mergeCell ref="H30:M30"/>
    <mergeCell ref="N30:S30"/>
    <mergeCell ref="B32:C32"/>
    <mergeCell ref="D32:H32"/>
    <mergeCell ref="B38:D38"/>
    <mergeCell ref="E38:G38"/>
    <mergeCell ref="H38:M38"/>
    <mergeCell ref="J18:S18"/>
    <mergeCell ref="J19:S19"/>
    <mergeCell ref="B20:H20"/>
    <mergeCell ref="J20:S20"/>
    <mergeCell ref="B22:C22"/>
    <mergeCell ref="D22:H22"/>
    <mergeCell ref="G16:N16"/>
    <mergeCell ref="M8:N8"/>
    <mergeCell ref="O8:O9"/>
    <mergeCell ref="P8:P10"/>
    <mergeCell ref="G8:G9"/>
    <mergeCell ref="H8:H9"/>
    <mergeCell ref="I8:I9"/>
    <mergeCell ref="J8:J9"/>
    <mergeCell ref="K8:K9"/>
    <mergeCell ref="L8:L9"/>
    <mergeCell ref="B10:G10"/>
    <mergeCell ref="B13:C13"/>
    <mergeCell ref="G14:N14"/>
    <mergeCell ref="G15:N15"/>
    <mergeCell ref="Y5:AB7"/>
    <mergeCell ref="AC5:AD7"/>
    <mergeCell ref="AE5:AF7"/>
    <mergeCell ref="AG5:AH7"/>
    <mergeCell ref="AI5:AJ7"/>
    <mergeCell ref="V5:V8"/>
    <mergeCell ref="W5:W8"/>
    <mergeCell ref="X5:X8"/>
    <mergeCell ref="B8:B9"/>
    <mergeCell ref="C8:C9"/>
    <mergeCell ref="D8:E9"/>
    <mergeCell ref="F8:F9"/>
    <mergeCell ref="B6:C6"/>
    <mergeCell ref="G6:N6"/>
    <mergeCell ref="O6:S6"/>
    <mergeCell ref="B5:C5"/>
    <mergeCell ref="D5:N5"/>
    <mergeCell ref="O5:S5"/>
    <mergeCell ref="S8:S10"/>
    <mergeCell ref="Q8:Q9"/>
    <mergeCell ref="R8:R9"/>
    <mergeCell ref="H1:K1"/>
    <mergeCell ref="L1:S1"/>
    <mergeCell ref="B2:G2"/>
    <mergeCell ref="H2:S2"/>
    <mergeCell ref="B3:G3"/>
    <mergeCell ref="H3:S3"/>
  </mergeCells>
  <conditionalFormatting sqref="H11:O11">
    <cfRule type="cellIs" dxfId="2" priority="3" operator="greaterThan">
      <formula>10</formula>
    </cfRule>
  </conditionalFormatting>
  <conditionalFormatting sqref="C28:C1048576 C1:C18">
    <cfRule type="duplicateValues" dxfId="1" priority="2"/>
  </conditionalFormatting>
  <conditionalFormatting sqref="C19:C27">
    <cfRule type="duplicateValues" dxfId="0" priority="35"/>
  </conditionalFormatting>
  <dataValidations count="1">
    <dataValidation allowBlank="1" showInputMessage="1" showErrorMessage="1" errorTitle="Không xóa dữ liệu" error="Không xóa dữ liệu" prompt="Không xóa dữ liệu" sqref="AK3:AK9 W3:AJ4 V5:AJ9 D16 U11:V11"/>
  </dataValidations>
  <pageMargins left="3.937007874015748E-2" right="3.937007874015748E-2" top="0.23622047244094491" bottom="0.35433070866141736" header="0.15748031496062992" footer="0.11811023622047245"/>
  <pageSetup paperSize="9" scale="91" orientation="portrait" r:id="rId1"/>
  <headerFooter alignWithMargins="0">
    <oddFooter>&amp;R&amp;"Times New Roman,Italic"&amp;11Trang &amp;P</oddFooter>
  </headerFooter>
  <colBreaks count="1" manualBreakCount="1">
    <brk id="1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44"/>
  <sheetViews>
    <sheetView zoomScale="115" zoomScaleNormal="115" workbookViewId="0">
      <pane ySplit="3" topLeftCell="A25" activePane="bottomLeft" state="frozen"/>
      <selection activeCell="S11" sqref="S11"/>
      <selection pane="bottomLeft" activeCell="A34" sqref="A34:XFD34"/>
    </sheetView>
  </sheetViews>
  <sheetFormatPr defaultColWidth="9" defaultRowHeight="15.75" x14ac:dyDescent="0.25"/>
  <cols>
    <col min="1" max="1" width="0.625" style="1" customWidth="1"/>
    <col min="2" max="2" width="4" style="1" customWidth="1"/>
    <col min="3" max="3" width="12.75" style="1" customWidth="1"/>
    <col min="4" max="4" width="15" style="1" customWidth="1"/>
    <col min="5" max="5" width="5.375" style="1" customWidth="1"/>
    <col min="6" max="6" width="9.875" style="1" customWidth="1"/>
    <col min="7" max="7" width="11.7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6.125" style="1" customWidth="1"/>
    <col min="20" max="20" width="6.5" style="1" hidden="1" customWidth="1"/>
    <col min="21" max="21" width="2.25" style="1" customWidth="1"/>
    <col min="22" max="22" width="2.2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262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588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264</v>
      </c>
      <c r="H5" s="136"/>
      <c r="I5" s="136"/>
      <c r="J5" s="136"/>
      <c r="K5" s="136"/>
      <c r="L5" s="136"/>
      <c r="M5" s="136"/>
      <c r="N5" s="136"/>
      <c r="O5" s="136" t="s">
        <v>74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2.2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2.2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Pháp luật đại cương</v>
      </c>
      <c r="Y8" s="26" t="str">
        <f>+O4</f>
        <v>Nhóm: BAS1221 - 5</v>
      </c>
      <c r="Z8" s="27">
        <f>+$AI$8+$AK$8+$AG$8</f>
        <v>8</v>
      </c>
      <c r="AA8" s="8">
        <f>COUNTIF($S$9:$S$75,"Khiển trách")</f>
        <v>0</v>
      </c>
      <c r="AB8" s="8">
        <f>COUNTIF($S$9:$S$75,"Cảnh cáo")</f>
        <v>0</v>
      </c>
      <c r="AC8" s="8">
        <f>COUNTIF($S$9:$S$75,"Đình chỉ thi")</f>
        <v>0</v>
      </c>
      <c r="AD8" s="28">
        <f>+($AA$8+$AB$8+$AC$8)/$Z$8*100%</f>
        <v>0</v>
      </c>
      <c r="AE8" s="8">
        <f>SUM(COUNTIF($S$9:$S$73,"Vắng"),COUNTIF($S$9:$S$73,"Vắng có phép"))</f>
        <v>1</v>
      </c>
      <c r="AF8" s="29">
        <f>+$AE$8/$Z$8</f>
        <v>0.125</v>
      </c>
      <c r="AG8" s="30">
        <f>COUNTIF($W$9:$W$73,"Thi lại")</f>
        <v>2</v>
      </c>
      <c r="AH8" s="29">
        <f>+$AG$8/$Z$8</f>
        <v>0.25</v>
      </c>
      <c r="AI8" s="30">
        <f>COUNTIF($W$9:$W$74,"Học lại")</f>
        <v>0</v>
      </c>
      <c r="AJ8" s="29">
        <f>+$AI$8/$Z$8</f>
        <v>0</v>
      </c>
      <c r="AK8" s="8">
        <f>COUNTIF($W$10:$W$74,"Đạt")</f>
        <v>6</v>
      </c>
      <c r="AL8" s="28">
        <f>+$AK$8/$Z$8</f>
        <v>0.75</v>
      </c>
    </row>
    <row r="9" spans="2:38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21" customHeight="1" x14ac:dyDescent="0.25">
      <c r="B10" s="103">
        <v>1</v>
      </c>
      <c r="C10" s="104" t="s">
        <v>589</v>
      </c>
      <c r="D10" s="105" t="s">
        <v>242</v>
      </c>
      <c r="E10" s="106" t="s">
        <v>500</v>
      </c>
      <c r="F10" s="107" t="s">
        <v>295</v>
      </c>
      <c r="G10" s="104" t="s">
        <v>375</v>
      </c>
      <c r="H10" s="108">
        <v>6</v>
      </c>
      <c r="I10" s="108">
        <v>6</v>
      </c>
      <c r="J10" s="108" t="s">
        <v>49</v>
      </c>
      <c r="K10" s="108">
        <v>6</v>
      </c>
      <c r="L10" s="109"/>
      <c r="M10" s="109"/>
      <c r="N10" s="109"/>
      <c r="O10" s="110">
        <v>0</v>
      </c>
      <c r="P10" s="111">
        <f>ROUND(SUMPRODUCT(H10:O10,$H$9:$O$9)/100,1)</f>
        <v>2.4</v>
      </c>
      <c r="Q10" s="112" t="str">
        <f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F</v>
      </c>
      <c r="R10" s="113" t="str">
        <f>IF($P10&lt;4,"Kém",IF(AND($P10&gt;=4,$P10&lt;=5.4),"Trung bình yếu",IF(AND($P10&gt;=5.5,$P10&lt;=6.9),"Trung bình",IF(AND($P10&gt;=7,$P10&lt;=8.4),"Khá",IF(AND($P10&gt;=8.5,$P10&lt;=10),"Giỏi","")))))</f>
        <v>Kém</v>
      </c>
      <c r="S10" s="114" t="s">
        <v>82</v>
      </c>
      <c r="T10" s="86" t="s">
        <v>590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Thi lại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2:38" ht="21" customHeight="1" x14ac:dyDescent="0.25">
      <c r="B11" s="39">
        <v>2</v>
      </c>
      <c r="C11" s="40" t="s">
        <v>591</v>
      </c>
      <c r="D11" s="85" t="s">
        <v>592</v>
      </c>
      <c r="E11" s="42" t="s">
        <v>500</v>
      </c>
      <c r="F11" s="43" t="s">
        <v>593</v>
      </c>
      <c r="G11" s="40" t="s">
        <v>375</v>
      </c>
      <c r="H11" s="44">
        <v>8</v>
      </c>
      <c r="I11" s="44">
        <v>6</v>
      </c>
      <c r="J11" s="44" t="s">
        <v>49</v>
      </c>
      <c r="K11" s="44">
        <v>6</v>
      </c>
      <c r="L11" s="102"/>
      <c r="M11" s="45"/>
      <c r="N11" s="45"/>
      <c r="O11" s="46">
        <v>5</v>
      </c>
      <c r="P11" s="47">
        <f>ROUND(SUMPRODUCT(H11:O11,$H$9:$O$9)/100,1)</f>
        <v>5.6</v>
      </c>
      <c r="Q11" s="48" t="str">
        <f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C</v>
      </c>
      <c r="R11" s="49" t="str">
        <f>IF($P11&lt;4,"Kém",IF(AND($P11&gt;=4,$P11&lt;=5.4),"Trung bình yếu",IF(AND($P11&gt;=5.5,$P11&lt;=6.9),"Trung bình",IF(AND($P11&gt;=7,$P11&lt;=8.4),"Khá",IF(AND($P11&gt;=8.5,$P11&lt;=10),"Giỏi","")))))</f>
        <v>Trung bình</v>
      </c>
      <c r="S11" s="50" t="str">
        <f>+IF(OR($H11=0,$I11=0,$J11=0,$K11=0),"Không đủ ĐKDT","")</f>
        <v/>
      </c>
      <c r="T11" s="86" t="s">
        <v>590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Đạt</v>
      </c>
      <c r="X11" s="38"/>
      <c r="Y11" s="38"/>
      <c r="Z11" s="38"/>
      <c r="AA11" s="20"/>
      <c r="AB11" s="20"/>
      <c r="AC11" s="20"/>
      <c r="AD11" s="20"/>
      <c r="AE11" s="13"/>
      <c r="AF11" s="20"/>
      <c r="AG11" s="20"/>
      <c r="AH11" s="20"/>
      <c r="AI11" s="20"/>
      <c r="AJ11" s="20"/>
      <c r="AK11" s="20"/>
      <c r="AL11" s="21"/>
    </row>
    <row r="12" spans="2:38" ht="21" customHeight="1" x14ac:dyDescent="0.25">
      <c r="B12" s="39">
        <v>3</v>
      </c>
      <c r="C12" s="40" t="s">
        <v>382</v>
      </c>
      <c r="D12" s="85" t="s">
        <v>383</v>
      </c>
      <c r="E12" s="42" t="s">
        <v>384</v>
      </c>
      <c r="F12" s="43" t="s">
        <v>385</v>
      </c>
      <c r="G12" s="40" t="s">
        <v>375</v>
      </c>
      <c r="H12" s="44">
        <v>10</v>
      </c>
      <c r="I12" s="44">
        <v>6</v>
      </c>
      <c r="J12" s="44" t="s">
        <v>49</v>
      </c>
      <c r="K12" s="44">
        <v>6</v>
      </c>
      <c r="L12" s="102"/>
      <c r="M12" s="45"/>
      <c r="N12" s="45"/>
      <c r="O12" s="46">
        <v>4</v>
      </c>
      <c r="P12" s="47">
        <f>ROUND(SUMPRODUCT(H12:O12,$H$9:$O$9)/100,1)</f>
        <v>5.2</v>
      </c>
      <c r="Q12" s="48" t="str">
        <f>IF(AND($P12&gt;=9,$P12&lt;=10),"A+","")&amp;IF(AND($P12&gt;=8.5,$P12&lt;=8.9),"A","")&amp;IF(AND($P12&gt;=8,$P12&lt;=8.4),"B+","")&amp;IF(AND($P12&gt;=7,$P12&lt;=7.9),"B","")&amp;IF(AND($P12&gt;=6.5,$P12&lt;=6.9),"C+","")&amp;IF(AND($P12&gt;=5.5,$P12&lt;=6.4),"C","")&amp;IF(AND($P12&gt;=5,$P12&lt;=5.4),"D+","")&amp;IF(AND($P12&gt;=4,$P12&lt;=4.9),"D","")&amp;IF(AND($P12&lt;4),"F","")</f>
        <v>D+</v>
      </c>
      <c r="R12" s="49" t="str">
        <f>IF($P12&lt;4,"Kém",IF(AND($P12&gt;=4,$P12&lt;=5.4),"Trung bình yếu",IF(AND($P12&gt;=5.5,$P12&lt;=6.9),"Trung bình",IF(AND($P12&gt;=7,$P12&lt;=8.4),"Khá",IF(AND($P12&gt;=8.5,$P12&lt;=10),"Giỏi","")))))</f>
        <v>Trung bình yếu</v>
      </c>
      <c r="S12" s="50" t="str">
        <f>+IF(OR($H12=0,$I12=0,$J12=0,$K12=0),"Không đủ ĐKDT","")</f>
        <v/>
      </c>
      <c r="T12" s="86" t="s">
        <v>590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98"/>
      <c r="Y12" s="98"/>
      <c r="Z12" s="96"/>
      <c r="AA12" s="13"/>
      <c r="AB12" s="13"/>
      <c r="AC12" s="13"/>
      <c r="AD12" s="99"/>
      <c r="AE12" s="13"/>
      <c r="AF12" s="100"/>
      <c r="AG12" s="101"/>
      <c r="AH12" s="100"/>
      <c r="AI12" s="101"/>
      <c r="AJ12" s="100"/>
      <c r="AK12" s="13"/>
      <c r="AL12" s="99"/>
    </row>
    <row r="13" spans="2:38" ht="21" customHeight="1" x14ac:dyDescent="0.25">
      <c r="B13" s="39">
        <v>4</v>
      </c>
      <c r="C13" s="40" t="s">
        <v>390</v>
      </c>
      <c r="D13" s="85" t="s">
        <v>391</v>
      </c>
      <c r="E13" s="42" t="s">
        <v>392</v>
      </c>
      <c r="F13" s="43" t="s">
        <v>393</v>
      </c>
      <c r="G13" s="40" t="s">
        <v>375</v>
      </c>
      <c r="H13" s="44">
        <v>10</v>
      </c>
      <c r="I13" s="44">
        <v>6</v>
      </c>
      <c r="J13" s="44" t="s">
        <v>49</v>
      </c>
      <c r="K13" s="44">
        <v>6</v>
      </c>
      <c r="L13" s="102"/>
      <c r="M13" s="45"/>
      <c r="N13" s="45"/>
      <c r="O13" s="46">
        <v>2.5</v>
      </c>
      <c r="P13" s="47">
        <f>ROUND(SUMPRODUCT(H13:O13,$H$9:$O$9)/100,1)</f>
        <v>4.3</v>
      </c>
      <c r="Q13" s="48" t="str">
        <f>IF(AND($P13&gt;=9,$P13&lt;=10),"A+","")&amp;IF(AND($P13&gt;=8.5,$P13&lt;=8.9),"A","")&amp;IF(AND($P13&gt;=8,$P13&lt;=8.4),"B+","")&amp;IF(AND($P13&gt;=7,$P13&lt;=7.9),"B","")&amp;IF(AND($P13&gt;=6.5,$P13&lt;=6.9),"C+","")&amp;IF(AND($P13&gt;=5.5,$P13&lt;=6.4),"C","")&amp;IF(AND($P13&gt;=5,$P13&lt;=5.4),"D+","")&amp;IF(AND($P13&gt;=4,$P13&lt;=4.9),"D","")&amp;IF(AND($P13&lt;4),"F","")</f>
        <v>D</v>
      </c>
      <c r="R13" s="49" t="str">
        <f>IF($P13&lt;4,"Kém",IF(AND($P13&gt;=4,$P13&lt;=5.4),"Trung bình yếu",IF(AND($P13&gt;=5.5,$P13&lt;=6.9),"Trung bình",IF(AND($P13&gt;=7,$P13&lt;=8.4),"Khá",IF(AND($P13&gt;=8.5,$P13&lt;=10),"Giỏi","")))))</f>
        <v>Trung bình yếu</v>
      </c>
      <c r="S13" s="50" t="str">
        <f>+IF(OR($H13=0,$I13=0,$J13=0,$K13=0),"Không đủ ĐKDT","")</f>
        <v/>
      </c>
      <c r="T13" s="86" t="s">
        <v>590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21" customHeight="1" x14ac:dyDescent="0.25">
      <c r="B14" s="39">
        <v>5</v>
      </c>
      <c r="C14" s="40" t="s">
        <v>594</v>
      </c>
      <c r="D14" s="85" t="s">
        <v>595</v>
      </c>
      <c r="E14" s="42" t="s">
        <v>298</v>
      </c>
      <c r="F14" s="43" t="s">
        <v>596</v>
      </c>
      <c r="G14" s="40" t="s">
        <v>375</v>
      </c>
      <c r="H14" s="44">
        <v>10</v>
      </c>
      <c r="I14" s="44">
        <v>6</v>
      </c>
      <c r="J14" s="44" t="s">
        <v>49</v>
      </c>
      <c r="K14" s="44">
        <v>6</v>
      </c>
      <c r="L14" s="45"/>
      <c r="M14" s="45"/>
      <c r="N14" s="45"/>
      <c r="O14" s="46">
        <v>1</v>
      </c>
      <c r="P14" s="47">
        <f>ROUND(SUMPRODUCT(H14:O14,$H$9:$O$9)/100,1)</f>
        <v>3.4</v>
      </c>
      <c r="Q14" s="48" t="str">
        <f>IF(AND($P14&gt;=9,$P14&lt;=10),"A+","")&amp;IF(AND($P14&gt;=8.5,$P14&lt;=8.9),"A","")&amp;IF(AND($P14&gt;=8,$P14&lt;=8.4),"B+","")&amp;IF(AND($P14&gt;=7,$P14&lt;=7.9),"B","")&amp;IF(AND($P14&gt;=6.5,$P14&lt;=6.9),"C+","")&amp;IF(AND($P14&gt;=5.5,$P14&lt;=6.4),"C","")&amp;IF(AND($P14&gt;=5,$P14&lt;=5.4),"D+","")&amp;IF(AND($P14&gt;=4,$P14&lt;=4.9),"D","")&amp;IF(AND($P14&lt;4),"F","")</f>
        <v>F</v>
      </c>
      <c r="R14" s="49" t="str">
        <f>IF($P14&lt;4,"Kém",IF(AND($P14&gt;=4,$P14&lt;=5.4),"Trung bình yếu",IF(AND($P14&gt;=5.5,$P14&lt;=6.9),"Trung bình",IF(AND($P14&gt;=7,$P14&lt;=8.4),"Khá",IF(AND($P14&gt;=8.5,$P14&lt;=10),"Giỏi","")))))</f>
        <v>Kém</v>
      </c>
      <c r="S14" s="50" t="str">
        <f>+IF(OR($H14=0,$I14=0,$J14=0,$K14=0),"Không đủ ĐKDT","")</f>
        <v/>
      </c>
      <c r="T14" s="86" t="s">
        <v>590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Thi lại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21" customHeight="1" x14ac:dyDescent="0.25">
      <c r="B15" s="39">
        <v>6</v>
      </c>
      <c r="C15" s="40" t="s">
        <v>597</v>
      </c>
      <c r="D15" s="85" t="s">
        <v>598</v>
      </c>
      <c r="E15" s="42" t="s">
        <v>298</v>
      </c>
      <c r="F15" s="43" t="s">
        <v>599</v>
      </c>
      <c r="G15" s="40" t="s">
        <v>375</v>
      </c>
      <c r="H15" s="44">
        <v>10</v>
      </c>
      <c r="I15" s="44">
        <v>6</v>
      </c>
      <c r="J15" s="44" t="s">
        <v>49</v>
      </c>
      <c r="K15" s="44">
        <v>6</v>
      </c>
      <c r="L15" s="102"/>
      <c r="M15" s="45"/>
      <c r="N15" s="45"/>
      <c r="O15" s="46">
        <v>3.5</v>
      </c>
      <c r="P15" s="47">
        <f>ROUND(SUMPRODUCT(H15:O15,$H$9:$O$9)/100,1)</f>
        <v>4.9000000000000004</v>
      </c>
      <c r="Q15" s="48" t="str">
        <f>IF(AND($P15&gt;=9,$P15&lt;=10),"A+","")&amp;IF(AND($P15&gt;=8.5,$P15&lt;=8.9),"A","")&amp;IF(AND($P15&gt;=8,$P15&lt;=8.4),"B+","")&amp;IF(AND($P15&gt;=7,$P15&lt;=7.9),"B","")&amp;IF(AND($P15&gt;=6.5,$P15&lt;=6.9),"C+","")&amp;IF(AND($P15&gt;=5.5,$P15&lt;=6.4),"C","")&amp;IF(AND($P15&gt;=5,$P15&lt;=5.4),"D+","")&amp;IF(AND($P15&gt;=4,$P15&lt;=4.9),"D","")&amp;IF(AND($P15&lt;4),"F","")</f>
        <v>D</v>
      </c>
      <c r="R15" s="49" t="str">
        <f>IF($P15&lt;4,"Kém",IF(AND($P15&gt;=4,$P15&lt;=5.4),"Trung bình yếu",IF(AND($P15&gt;=5.5,$P15&lt;=6.9),"Trung bình",IF(AND($P15&gt;=7,$P15&lt;=8.4),"Khá",IF(AND($P15&gt;=8.5,$P15&lt;=10),"Giỏi","")))))</f>
        <v>Trung bình yếu</v>
      </c>
      <c r="S15" s="50" t="str">
        <f>+IF(OR($H15=0,$I15=0,$J15=0,$K15=0),"Không đủ ĐKDT","")</f>
        <v/>
      </c>
      <c r="T15" s="86" t="s">
        <v>590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Đạt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21" customHeight="1" x14ac:dyDescent="0.25">
      <c r="B16" s="39">
        <v>7</v>
      </c>
      <c r="C16" s="40" t="s">
        <v>600</v>
      </c>
      <c r="D16" s="85" t="s">
        <v>601</v>
      </c>
      <c r="E16" s="42" t="s">
        <v>602</v>
      </c>
      <c r="F16" s="43" t="s">
        <v>603</v>
      </c>
      <c r="G16" s="40" t="s">
        <v>375</v>
      </c>
      <c r="H16" s="44">
        <v>10</v>
      </c>
      <c r="I16" s="44">
        <v>6</v>
      </c>
      <c r="J16" s="44" t="s">
        <v>49</v>
      </c>
      <c r="K16" s="44">
        <v>6</v>
      </c>
      <c r="L16" s="45"/>
      <c r="M16" s="45"/>
      <c r="N16" s="45"/>
      <c r="O16" s="46">
        <v>4</v>
      </c>
      <c r="P16" s="47">
        <f>ROUND(SUMPRODUCT(H16:O16,$H$9:$O$9)/100,1)</f>
        <v>5.2</v>
      </c>
      <c r="Q16" s="48" t="str">
        <f>IF(AND($P16&gt;=9,$P16&lt;=10),"A+","")&amp;IF(AND($P16&gt;=8.5,$P16&lt;=8.9),"A","")&amp;IF(AND($P16&gt;=8,$P16&lt;=8.4),"B+","")&amp;IF(AND($P16&gt;=7,$P16&lt;=7.9),"B","")&amp;IF(AND($P16&gt;=6.5,$P16&lt;=6.9),"C+","")&amp;IF(AND($P16&gt;=5.5,$P16&lt;=6.4),"C","")&amp;IF(AND($P16&gt;=5,$P16&lt;=5.4),"D+","")&amp;IF(AND($P16&gt;=4,$P16&lt;=4.9),"D","")&amp;IF(AND($P16&lt;4),"F","")</f>
        <v>D+</v>
      </c>
      <c r="R16" s="49" t="str">
        <f>IF($P16&lt;4,"Kém",IF(AND($P16&gt;=4,$P16&lt;=5.4),"Trung bình yếu",IF(AND($P16&gt;=5.5,$P16&lt;=6.9),"Trung bình",IF(AND($P16&gt;=7,$P16&lt;=8.4),"Khá",IF(AND($P16&gt;=8.5,$P16&lt;=10),"Giỏi","")))))</f>
        <v>Trung bình yếu</v>
      </c>
      <c r="S16" s="50" t="str">
        <f>+IF(OR($H16=0,$I16=0,$J16=0,$K16=0),"Không đủ ĐKDT","")</f>
        <v/>
      </c>
      <c r="T16" s="86" t="s">
        <v>590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Đạt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x14ac:dyDescent="0.25">
      <c r="B17" s="39">
        <v>8</v>
      </c>
      <c r="C17" s="40" t="s">
        <v>604</v>
      </c>
      <c r="D17" s="85" t="s">
        <v>605</v>
      </c>
      <c r="E17" s="42" t="s">
        <v>606</v>
      </c>
      <c r="F17" s="43" t="s">
        <v>607</v>
      </c>
      <c r="G17" s="40" t="s">
        <v>375</v>
      </c>
      <c r="H17" s="44">
        <v>6</v>
      </c>
      <c r="I17" s="44">
        <v>6</v>
      </c>
      <c r="J17" s="44" t="s">
        <v>49</v>
      </c>
      <c r="K17" s="44">
        <v>6</v>
      </c>
      <c r="L17" s="45"/>
      <c r="M17" s="45"/>
      <c r="N17" s="45"/>
      <c r="O17" s="46">
        <v>3</v>
      </c>
      <c r="P17" s="47">
        <f>ROUND(SUMPRODUCT(H17:O17,$H$9:$O$9)/100,1)</f>
        <v>4.2</v>
      </c>
      <c r="Q17" s="48" t="str">
        <f>IF(AND($P17&gt;=9,$P17&lt;=10),"A+","")&amp;IF(AND($P17&gt;=8.5,$P17&lt;=8.9),"A","")&amp;IF(AND($P17&gt;=8,$P17&lt;=8.4),"B+","")&amp;IF(AND($P17&gt;=7,$P17&lt;=7.9),"B","")&amp;IF(AND($P17&gt;=6.5,$P17&lt;=6.9),"C+","")&amp;IF(AND($P17&gt;=5.5,$P17&lt;=6.4),"C","")&amp;IF(AND($P17&gt;=5,$P17&lt;=5.4),"D+","")&amp;IF(AND($P17&gt;=4,$P17&lt;=4.9),"D","")&amp;IF(AND($P17&lt;4),"F","")</f>
        <v>D</v>
      </c>
      <c r="R17" s="49" t="str">
        <f>IF($P17&lt;4,"Kém",IF(AND($P17&gt;=4,$P17&lt;=5.4),"Trung bình yếu",IF(AND($P17&gt;=5.5,$P17&lt;=6.9),"Trung bình",IF(AND($P17&gt;=7,$P17&lt;=8.4),"Khá",IF(AND($P17&gt;=8.5,$P17&lt;=10),"Giỏi","")))))</f>
        <v>Trung bình yếu</v>
      </c>
      <c r="S17" s="50" t="str">
        <f>+IF(OR($H17=0,$I17=0,$J17=0,$K17=0),"Không đủ ĐKDT","")</f>
        <v/>
      </c>
      <c r="T17" s="86" t="s">
        <v>590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Đạt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6.5" x14ac:dyDescent="0.25">
      <c r="A18" s="53"/>
      <c r="B18" s="54"/>
      <c r="C18" s="55"/>
      <c r="D18" s="55"/>
      <c r="E18" s="57"/>
      <c r="F18" s="57"/>
      <c r="G18" s="57"/>
      <c r="H18" s="58"/>
      <c r="I18" s="59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5"/>
    </row>
    <row r="19" spans="1:38" ht="16.5" x14ac:dyDescent="0.25">
      <c r="A19" s="53"/>
      <c r="B19" s="131" t="s">
        <v>50</v>
      </c>
      <c r="C19" s="131"/>
      <c r="D19" s="55"/>
      <c r="E19" s="57"/>
      <c r="F19" s="57"/>
      <c r="G19" s="57"/>
      <c r="H19" s="58"/>
      <c r="I19" s="59"/>
      <c r="J19" s="59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5"/>
    </row>
    <row r="20" spans="1:38" x14ac:dyDescent="0.25">
      <c r="A20" s="53"/>
      <c r="B20" s="61" t="s">
        <v>51</v>
      </c>
      <c r="C20" s="61"/>
      <c r="D20" s="88">
        <f>+$Z$8</f>
        <v>8</v>
      </c>
      <c r="E20" s="63" t="s">
        <v>52</v>
      </c>
      <c r="F20" s="122" t="s">
        <v>53</v>
      </c>
      <c r="G20" s="122"/>
      <c r="H20" s="122"/>
      <c r="I20" s="122"/>
      <c r="J20" s="122"/>
      <c r="K20" s="122"/>
      <c r="L20" s="122"/>
      <c r="M20" s="122"/>
      <c r="N20" s="122"/>
      <c r="O20" s="64">
        <f>$Z$8 -COUNTIF($S$9:$S$205,"Vắng") -COUNTIF($S$9:$S$205,"Vắng có phép") - COUNTIF($S$9:$S$205,"Đình chỉ thi") - COUNTIF($S$9:$S$205,"Không đủ ĐKDT")</f>
        <v>7</v>
      </c>
      <c r="P20" s="64"/>
      <c r="Q20" s="64"/>
      <c r="R20" s="65"/>
      <c r="S20" s="66" t="s">
        <v>52</v>
      </c>
      <c r="T20" s="65"/>
      <c r="U20" s="5"/>
    </row>
    <row r="21" spans="1:38" x14ac:dyDescent="0.25">
      <c r="A21" s="53"/>
      <c r="B21" s="61" t="s">
        <v>54</v>
      </c>
      <c r="C21" s="61"/>
      <c r="D21" s="88">
        <f>+$AK$8</f>
        <v>6</v>
      </c>
      <c r="E21" s="63" t="s">
        <v>52</v>
      </c>
      <c r="F21" s="122" t="s">
        <v>55</v>
      </c>
      <c r="G21" s="122"/>
      <c r="H21" s="122"/>
      <c r="I21" s="122"/>
      <c r="J21" s="122"/>
      <c r="K21" s="122"/>
      <c r="L21" s="122"/>
      <c r="M21" s="122"/>
      <c r="N21" s="122"/>
      <c r="O21" s="67">
        <f>COUNTIF($S$9:$S$81,"Vắng")</f>
        <v>1</v>
      </c>
      <c r="P21" s="67"/>
      <c r="Q21" s="67"/>
      <c r="R21" s="68"/>
      <c r="S21" s="66" t="s">
        <v>52</v>
      </c>
      <c r="T21" s="68"/>
      <c r="U21" s="5"/>
    </row>
    <row r="22" spans="1:38" x14ac:dyDescent="0.25">
      <c r="A22" s="53"/>
      <c r="B22" s="61" t="s">
        <v>56</v>
      </c>
      <c r="C22" s="61"/>
      <c r="D22" s="89">
        <f>COUNTIF(W10:W17,"Học lại")</f>
        <v>0</v>
      </c>
      <c r="E22" s="63" t="s">
        <v>52</v>
      </c>
      <c r="F22" s="122" t="s">
        <v>57</v>
      </c>
      <c r="G22" s="122"/>
      <c r="H22" s="122"/>
      <c r="I22" s="122"/>
      <c r="J22" s="122"/>
      <c r="K22" s="122"/>
      <c r="L22" s="122"/>
      <c r="M22" s="122"/>
      <c r="N22" s="122"/>
      <c r="O22" s="64">
        <f>COUNTIF($S$9:$S$81,"Vắng có phép")</f>
        <v>0</v>
      </c>
      <c r="P22" s="64"/>
      <c r="Q22" s="64"/>
      <c r="R22" s="65"/>
      <c r="S22" s="66" t="s">
        <v>52</v>
      </c>
      <c r="T22" s="65"/>
      <c r="U22" s="5"/>
    </row>
    <row r="23" spans="1:38" ht="16.5" x14ac:dyDescent="0.25">
      <c r="A23" s="53"/>
      <c r="B23" s="54"/>
      <c r="C23" s="55"/>
      <c r="D23" s="55"/>
      <c r="E23" s="57"/>
      <c r="F23" s="57"/>
      <c r="G23" s="57"/>
      <c r="H23" s="58"/>
      <c r="I23" s="59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5"/>
    </row>
    <row r="24" spans="1:38" x14ac:dyDescent="0.25">
      <c r="B24" s="70" t="s">
        <v>58</v>
      </c>
      <c r="C24" s="70"/>
      <c r="D24" s="73">
        <f>COUNTIF(W10:W17,"Thi lại")</f>
        <v>2</v>
      </c>
      <c r="E24" s="72" t="s">
        <v>52</v>
      </c>
      <c r="F24" s="5"/>
      <c r="G24" s="5"/>
      <c r="H24" s="5"/>
      <c r="I24" s="5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5"/>
    </row>
    <row r="25" spans="1:38" x14ac:dyDescent="0.25">
      <c r="B25" s="70"/>
      <c r="C25" s="70"/>
      <c r="D25" s="73"/>
      <c r="E25" s="72"/>
      <c r="F25" s="5"/>
      <c r="G25" s="5"/>
      <c r="H25" s="5"/>
      <c r="I25" s="5"/>
      <c r="J25" s="123" t="s">
        <v>260</v>
      </c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5"/>
    </row>
    <row r="26" spans="1:38" x14ac:dyDescent="0.25">
      <c r="A26" s="74"/>
      <c r="B26" s="119" t="s">
        <v>60</v>
      </c>
      <c r="C26" s="119"/>
      <c r="D26" s="119"/>
      <c r="E26" s="119"/>
      <c r="F26" s="119"/>
      <c r="G26" s="119"/>
      <c r="H26" s="119"/>
      <c r="I26" s="75"/>
      <c r="J26" s="124" t="s">
        <v>61</v>
      </c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5"/>
    </row>
    <row r="27" spans="1:38" x14ac:dyDescent="0.25">
      <c r="A27" s="53"/>
      <c r="B27" s="54"/>
      <c r="C27" s="76"/>
      <c r="D27" s="76"/>
      <c r="E27" s="77"/>
      <c r="F27" s="77"/>
      <c r="G27" s="77"/>
      <c r="H27" s="78"/>
      <c r="I27" s="79"/>
      <c r="J27" s="79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38" s="53" customFormat="1" x14ac:dyDescent="0.25">
      <c r="B28" s="119" t="s">
        <v>62</v>
      </c>
      <c r="C28" s="119"/>
      <c r="D28" s="121" t="s">
        <v>93</v>
      </c>
      <c r="E28" s="121"/>
      <c r="F28" s="121"/>
      <c r="G28" s="121"/>
      <c r="H28" s="121"/>
      <c r="I28" s="79"/>
      <c r="J28" s="79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53" customFormat="1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53" customFormat="1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hidden="1" x14ac:dyDescent="0.25">
      <c r="A35" s="1"/>
      <c r="B35" s="119" t="s">
        <v>85</v>
      </c>
      <c r="C35" s="119"/>
      <c r="D35" s="119"/>
      <c r="E35" s="119"/>
      <c r="F35" s="119"/>
      <c r="G35" s="119"/>
      <c r="H35" s="119"/>
      <c r="I35" s="75"/>
      <c r="J35" s="120" t="s">
        <v>67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hidden="1" x14ac:dyDescent="0.25">
      <c r="A36" s="1"/>
      <c r="B36" s="54"/>
      <c r="C36" s="76"/>
      <c r="D36" s="76"/>
      <c r="E36" s="77"/>
      <c r="F36" s="77"/>
      <c r="G36" s="77"/>
      <c r="H36" s="78"/>
      <c r="I36" s="79"/>
      <c r="J36" s="79"/>
      <c r="K36" s="5"/>
      <c r="L36" s="5"/>
      <c r="M36" s="5"/>
      <c r="N36" s="5"/>
      <c r="O36" s="5"/>
      <c r="P36" s="5"/>
      <c r="Q36" s="5"/>
      <c r="R36" s="5"/>
      <c r="S36" s="5"/>
      <c r="T36" s="5"/>
      <c r="U36" s="1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53" customFormat="1" hidden="1" x14ac:dyDescent="0.25">
      <c r="A37" s="1"/>
      <c r="B37" s="119" t="s">
        <v>62</v>
      </c>
      <c r="C37" s="119"/>
      <c r="D37" s="121" t="s">
        <v>180</v>
      </c>
      <c r="E37" s="121"/>
      <c r="F37" s="121"/>
      <c r="G37" s="121"/>
      <c r="H37" s="121"/>
      <c r="I37" s="79"/>
      <c r="J37" s="79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1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53" customFormat="1" hidden="1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1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idden="1" x14ac:dyDescent="0.25"/>
    <row r="40" spans="1:38" hidden="1" x14ac:dyDescent="0.25"/>
    <row r="41" spans="1:38" hidden="1" x14ac:dyDescent="0.25"/>
    <row r="42" spans="1:38" hidden="1" x14ac:dyDescent="0.25">
      <c r="B42" s="117"/>
      <c r="C42" s="117"/>
      <c r="D42" s="117"/>
      <c r="E42" s="117"/>
      <c r="F42" s="117"/>
      <c r="G42" s="117"/>
      <c r="H42" s="117"/>
      <c r="I42" s="117"/>
      <c r="J42" s="117" t="s">
        <v>69</v>
      </c>
      <c r="K42" s="117"/>
      <c r="L42" s="117"/>
      <c r="M42" s="117"/>
      <c r="N42" s="117"/>
      <c r="O42" s="117"/>
      <c r="P42" s="117"/>
      <c r="Q42" s="117"/>
      <c r="R42" s="117"/>
      <c r="S42" s="117"/>
      <c r="T42" s="117"/>
    </row>
    <row r="43" spans="1:38" hidden="1" x14ac:dyDescent="0.25"/>
    <row r="44" spans="1:38" hidden="1" x14ac:dyDescent="0.25"/>
  </sheetData>
  <sheetProtection formatCells="0" formatColumns="0" formatRows="0" insertColumns="0" insertRows="0" insertHyperlinks="0" deleteColumns="0" deleteRows="0" sort="0" autoFilter="0" pivotTables="0"/>
  <autoFilter ref="A8:AL17">
    <filterColumn colId="3" showButton="0"/>
  </autoFilter>
  <mergeCells count="54">
    <mergeCell ref="B42:C42"/>
    <mergeCell ref="D42:I42"/>
    <mergeCell ref="J42:T42"/>
    <mergeCell ref="B35:H35"/>
    <mergeCell ref="J35:T35"/>
    <mergeCell ref="B37:C37"/>
    <mergeCell ref="D37:H37"/>
    <mergeCell ref="F22:N22"/>
    <mergeCell ref="J24:T24"/>
    <mergeCell ref="J25:T25"/>
    <mergeCell ref="B26:H26"/>
    <mergeCell ref="J26:T26"/>
    <mergeCell ref="B28:C28"/>
    <mergeCell ref="D28:H28"/>
    <mergeCell ref="S7:S9"/>
    <mergeCell ref="T7:T9"/>
    <mergeCell ref="B9:G9"/>
    <mergeCell ref="B19:C19"/>
    <mergeCell ref="F20:N20"/>
    <mergeCell ref="F21:N21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17">
    <cfRule type="cellIs" dxfId="67" priority="8" operator="greaterThan">
      <formula>10</formula>
    </cfRule>
  </conditionalFormatting>
  <conditionalFormatting sqref="C43:C1048576 C1:C34">
    <cfRule type="duplicateValues" dxfId="66" priority="6"/>
  </conditionalFormatting>
  <conditionalFormatting sqref="C35:C42">
    <cfRule type="duplicateValues" dxfId="65" priority="4"/>
  </conditionalFormatting>
  <dataValidations count="1">
    <dataValidation allowBlank="1" showInputMessage="1" showErrorMessage="1" errorTitle="Không xóa dữ liệu" error="Không xóa dữ liệu" prompt="Không xóa dữ liệu" sqref="D22 X2:AL8 W10:W17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48"/>
  <sheetViews>
    <sheetView workbookViewId="0">
      <pane ySplit="3" topLeftCell="A25" activePane="bottomLeft" state="frozen"/>
      <selection activeCell="S11" sqref="S11"/>
      <selection pane="bottomLeft" activeCell="A39" sqref="A39:XFD39"/>
    </sheetView>
  </sheetViews>
  <sheetFormatPr defaultColWidth="9" defaultRowHeight="15.75" x14ac:dyDescent="0.25"/>
  <cols>
    <col min="1" max="1" width="0.625" style="1" customWidth="1"/>
    <col min="2" max="2" width="4" style="1" customWidth="1"/>
    <col min="3" max="3" width="13.625" style="1" customWidth="1"/>
    <col min="4" max="4" width="15" style="1" customWidth="1"/>
    <col min="5" max="5" width="6.5" style="1" customWidth="1"/>
    <col min="6" max="6" width="8.875" style="1" customWidth="1"/>
    <col min="7" max="7" width="12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8.25" style="1" hidden="1" customWidth="1"/>
    <col min="15" max="15" width="5.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4" style="1" customWidth="1"/>
    <col min="20" max="20" width="6" style="1" hidden="1" customWidth="1"/>
    <col min="21" max="21" width="6.5" style="1" customWidth="1"/>
    <col min="22" max="22" width="6.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262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564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264</v>
      </c>
      <c r="H5" s="136"/>
      <c r="I5" s="136"/>
      <c r="J5" s="136"/>
      <c r="K5" s="136"/>
      <c r="L5" s="136"/>
      <c r="M5" s="136"/>
      <c r="N5" s="136"/>
      <c r="O5" s="136" t="s">
        <v>74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1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9.7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Pháp luật đại cương</v>
      </c>
      <c r="Y8" s="26" t="str">
        <f>+O4</f>
        <v>Nhóm: BAS1221 -4</v>
      </c>
      <c r="Z8" s="27">
        <f>+$AI$8+$AK$8+$AG$8</f>
        <v>13</v>
      </c>
      <c r="AA8" s="8">
        <f>COUNTIF($S$9:$S$81,"Khiển trách")</f>
        <v>0</v>
      </c>
      <c r="AB8" s="8">
        <f>COUNTIF($S$9:$S$81,"Cảnh cáo")</f>
        <v>0</v>
      </c>
      <c r="AC8" s="8">
        <f>COUNTIF($S$9:$S$81,"Đình chỉ thi")</f>
        <v>0</v>
      </c>
      <c r="AD8" s="28">
        <f>+($AA$8+$AB$8+$AC$8)/$Z$8*100%</f>
        <v>0</v>
      </c>
      <c r="AE8" s="8">
        <f>SUM(COUNTIF($S$9:$S$79,"Vắng"),COUNTIF($S$9:$S$79,"Vắng có phép"))</f>
        <v>0</v>
      </c>
      <c r="AF8" s="29">
        <f>+$AE$8/$Z$8</f>
        <v>0</v>
      </c>
      <c r="AG8" s="30">
        <f>COUNTIF($W$9:$W$79,"Thi lại")</f>
        <v>3</v>
      </c>
      <c r="AH8" s="29">
        <f>+$AG$8/$Z$8</f>
        <v>0.23076923076923078</v>
      </c>
      <c r="AI8" s="30">
        <f>COUNTIF($W$9:$W$80,"Học lại")</f>
        <v>0</v>
      </c>
      <c r="AJ8" s="29">
        <f>+$AI$8/$Z$8</f>
        <v>0</v>
      </c>
      <c r="AK8" s="8">
        <f>COUNTIF($W$10:$W$80,"Đạt")</f>
        <v>10</v>
      </c>
      <c r="AL8" s="28">
        <f>+$AK$8/$Z$8</f>
        <v>0.76923076923076927</v>
      </c>
    </row>
    <row r="9" spans="2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18.75" customHeight="1" x14ac:dyDescent="0.25">
      <c r="B10" s="103">
        <v>1</v>
      </c>
      <c r="C10" s="104" t="s">
        <v>565</v>
      </c>
      <c r="D10" s="105" t="s">
        <v>566</v>
      </c>
      <c r="E10" s="106" t="s">
        <v>567</v>
      </c>
      <c r="F10" s="107" t="s">
        <v>344</v>
      </c>
      <c r="G10" s="104" t="s">
        <v>401</v>
      </c>
      <c r="H10" s="108">
        <v>10</v>
      </c>
      <c r="I10" s="108">
        <v>6</v>
      </c>
      <c r="J10" s="108" t="s">
        <v>49</v>
      </c>
      <c r="K10" s="108">
        <v>6</v>
      </c>
      <c r="L10" s="159"/>
      <c r="M10" s="109"/>
      <c r="N10" s="109"/>
      <c r="O10" s="110">
        <v>0</v>
      </c>
      <c r="P10" s="111">
        <f>ROUND(SUMPRODUCT(H10:O10,$H$9:$O$9)/100,1)</f>
        <v>2.8</v>
      </c>
      <c r="Q10" s="112" t="str">
        <f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F</v>
      </c>
      <c r="R10" s="113" t="str">
        <f>IF($P10&lt;4,"Kém",IF(AND($P10&gt;=4,$P10&lt;=5.4),"Trung bình yếu",IF(AND($P10&gt;=5.5,$P10&lt;=6.9),"Trung bình",IF(AND($P10&gt;=7,$P10&lt;=8.4),"Khá",IF(AND($P10&gt;=8.5,$P10&lt;=10),"Giỏi","")))))</f>
        <v>Kém</v>
      </c>
      <c r="S10" s="114" t="str">
        <f>+IF(OR($H10=0,$I10=0,$J10=0,$K10=0),"Không đủ ĐKDT","")</f>
        <v/>
      </c>
      <c r="T10" s="86" t="s">
        <v>91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Thi lại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2:38" ht="18.75" customHeight="1" x14ac:dyDescent="0.25">
      <c r="B11" s="39">
        <v>2</v>
      </c>
      <c r="C11" s="40" t="s">
        <v>568</v>
      </c>
      <c r="D11" s="85" t="s">
        <v>569</v>
      </c>
      <c r="E11" s="42" t="s">
        <v>570</v>
      </c>
      <c r="F11" s="43" t="s">
        <v>571</v>
      </c>
      <c r="G11" s="40" t="s">
        <v>401</v>
      </c>
      <c r="H11" s="44">
        <v>8</v>
      </c>
      <c r="I11" s="44">
        <v>6</v>
      </c>
      <c r="J11" s="44" t="s">
        <v>49</v>
      </c>
      <c r="K11" s="44">
        <v>6</v>
      </c>
      <c r="L11" s="102"/>
      <c r="M11" s="45"/>
      <c r="N11" s="45"/>
      <c r="O11" s="46">
        <v>5</v>
      </c>
      <c r="P11" s="47">
        <f>ROUND(SUMPRODUCT(H11:O11,$H$9:$O$9)/100,1)</f>
        <v>5.6</v>
      </c>
      <c r="Q11" s="48" t="str">
        <f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C</v>
      </c>
      <c r="R11" s="49" t="str">
        <f>IF($P11&lt;4,"Kém",IF(AND($P11&gt;=4,$P11&lt;=5.4),"Trung bình yếu",IF(AND($P11&gt;=5.5,$P11&lt;=6.9),"Trung bình",IF(AND($P11&gt;=7,$P11&lt;=8.4),"Khá",IF(AND($P11&gt;=8.5,$P11&lt;=10),"Giỏi","")))))</f>
        <v>Trung bình</v>
      </c>
      <c r="S11" s="50" t="str">
        <f>+IF(OR($H11=0,$I11=0,$J11=0,$K11=0),"Không đủ ĐKDT","")</f>
        <v/>
      </c>
      <c r="T11" s="86" t="s">
        <v>91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Đạt</v>
      </c>
      <c r="X11" s="38"/>
      <c r="Y11" s="38"/>
      <c r="Z11" s="38"/>
      <c r="AA11" s="20"/>
      <c r="AB11" s="20"/>
      <c r="AC11" s="20"/>
      <c r="AD11" s="20"/>
      <c r="AE11" s="13"/>
      <c r="AF11" s="20"/>
      <c r="AG11" s="20"/>
      <c r="AH11" s="20"/>
      <c r="AI11" s="20"/>
      <c r="AJ11" s="20"/>
      <c r="AK11" s="20"/>
      <c r="AL11" s="21"/>
    </row>
    <row r="12" spans="2:38" ht="18.75" customHeight="1" x14ac:dyDescent="0.25">
      <c r="B12" s="39">
        <v>3</v>
      </c>
      <c r="C12" s="40" t="s">
        <v>572</v>
      </c>
      <c r="D12" s="85" t="s">
        <v>573</v>
      </c>
      <c r="E12" s="42" t="s">
        <v>574</v>
      </c>
      <c r="F12" s="43" t="s">
        <v>575</v>
      </c>
      <c r="G12" s="40" t="s">
        <v>401</v>
      </c>
      <c r="H12" s="44">
        <v>6</v>
      </c>
      <c r="I12" s="44">
        <v>6</v>
      </c>
      <c r="J12" s="44" t="s">
        <v>49</v>
      </c>
      <c r="K12" s="44">
        <v>6</v>
      </c>
      <c r="L12" s="45"/>
      <c r="M12" s="45"/>
      <c r="N12" s="45"/>
      <c r="O12" s="46">
        <v>5</v>
      </c>
      <c r="P12" s="47">
        <f>ROUND(SUMPRODUCT(H12:O12,$H$9:$O$9)/100,1)</f>
        <v>5.4</v>
      </c>
      <c r="Q12" s="48" t="str">
        <f>IF(AND($P12&gt;=9,$P12&lt;=10),"A+","")&amp;IF(AND($P12&gt;=8.5,$P12&lt;=8.9),"A","")&amp;IF(AND($P12&gt;=8,$P12&lt;=8.4),"B+","")&amp;IF(AND($P12&gt;=7,$P12&lt;=7.9),"B","")&amp;IF(AND($P12&gt;=6.5,$P12&lt;=6.9),"C+","")&amp;IF(AND($P12&gt;=5.5,$P12&lt;=6.4),"C","")&amp;IF(AND($P12&gt;=5,$P12&lt;=5.4),"D+","")&amp;IF(AND($P12&gt;=4,$P12&lt;=4.9),"D","")&amp;IF(AND($P12&lt;4),"F","")</f>
        <v>D+</v>
      </c>
      <c r="R12" s="49" t="str">
        <f>IF($P12&lt;4,"Kém",IF(AND($P12&gt;=4,$P12&lt;=5.4),"Trung bình yếu",IF(AND($P12&gt;=5.5,$P12&lt;=6.9),"Trung bình",IF(AND($P12&gt;=7,$P12&lt;=8.4),"Khá",IF(AND($P12&gt;=8.5,$P12&lt;=10),"Giỏi","")))))</f>
        <v>Trung bình yếu</v>
      </c>
      <c r="S12" s="50" t="str">
        <f>+IF(OR($H12=0,$I12=0,$J12=0,$K12=0),"Không đủ ĐKDT","")</f>
        <v/>
      </c>
      <c r="T12" s="86" t="s">
        <v>91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98"/>
      <c r="Y12" s="98"/>
      <c r="Z12" s="96"/>
      <c r="AA12" s="13"/>
      <c r="AB12" s="13"/>
      <c r="AC12" s="13"/>
      <c r="AD12" s="99"/>
      <c r="AE12" s="13"/>
      <c r="AF12" s="100"/>
      <c r="AG12" s="101"/>
      <c r="AH12" s="100"/>
      <c r="AI12" s="101"/>
      <c r="AJ12" s="100"/>
      <c r="AK12" s="13"/>
      <c r="AL12" s="99"/>
    </row>
    <row r="13" spans="2:38" ht="18.75" customHeight="1" x14ac:dyDescent="0.25">
      <c r="B13" s="39">
        <v>4</v>
      </c>
      <c r="C13" s="40" t="s">
        <v>576</v>
      </c>
      <c r="D13" s="85" t="s">
        <v>577</v>
      </c>
      <c r="E13" s="42" t="s">
        <v>161</v>
      </c>
      <c r="F13" s="43" t="s">
        <v>366</v>
      </c>
      <c r="G13" s="40" t="s">
        <v>401</v>
      </c>
      <c r="H13" s="44">
        <v>6</v>
      </c>
      <c r="I13" s="44">
        <v>6</v>
      </c>
      <c r="J13" s="44" t="s">
        <v>49</v>
      </c>
      <c r="K13" s="44">
        <v>6</v>
      </c>
      <c r="L13" s="102"/>
      <c r="M13" s="45"/>
      <c r="N13" s="45"/>
      <c r="O13" s="46">
        <v>4</v>
      </c>
      <c r="P13" s="47">
        <f>ROUND(SUMPRODUCT(H13:O13,$H$9:$O$9)/100,1)</f>
        <v>4.8</v>
      </c>
      <c r="Q13" s="48" t="str">
        <f>IF(AND($P13&gt;=9,$P13&lt;=10),"A+","")&amp;IF(AND($P13&gt;=8.5,$P13&lt;=8.9),"A","")&amp;IF(AND($P13&gt;=8,$P13&lt;=8.4),"B+","")&amp;IF(AND($P13&gt;=7,$P13&lt;=7.9),"B","")&amp;IF(AND($P13&gt;=6.5,$P13&lt;=6.9),"C+","")&amp;IF(AND($P13&gt;=5.5,$P13&lt;=6.4),"C","")&amp;IF(AND($P13&gt;=5,$P13&lt;=5.4),"D+","")&amp;IF(AND($P13&gt;=4,$P13&lt;=4.9),"D","")&amp;IF(AND($P13&lt;4),"F","")</f>
        <v>D</v>
      </c>
      <c r="R13" s="49" t="str">
        <f>IF($P13&lt;4,"Kém",IF(AND($P13&gt;=4,$P13&lt;=5.4),"Trung bình yếu",IF(AND($P13&gt;=5.5,$P13&lt;=6.9),"Trung bình",IF(AND($P13&gt;=7,$P13&lt;=8.4),"Khá",IF(AND($P13&gt;=8.5,$P13&lt;=10),"Giỏi","")))))</f>
        <v>Trung bình yếu</v>
      </c>
      <c r="S13" s="50" t="str">
        <f>+IF(OR($H13=0,$I13=0,$J13=0,$K13=0),"Không đủ ĐKDT","")</f>
        <v/>
      </c>
      <c r="T13" s="86" t="s">
        <v>91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18.75" customHeight="1" x14ac:dyDescent="0.25">
      <c r="B14" s="39">
        <v>5</v>
      </c>
      <c r="C14" s="40" t="s">
        <v>402</v>
      </c>
      <c r="D14" s="85" t="s">
        <v>403</v>
      </c>
      <c r="E14" s="42" t="s">
        <v>216</v>
      </c>
      <c r="F14" s="43" t="s">
        <v>404</v>
      </c>
      <c r="G14" s="40" t="s">
        <v>401</v>
      </c>
      <c r="H14" s="44">
        <v>8</v>
      </c>
      <c r="I14" s="44">
        <v>6</v>
      </c>
      <c r="J14" s="44" t="s">
        <v>49</v>
      </c>
      <c r="K14" s="44">
        <v>6</v>
      </c>
      <c r="L14" s="45"/>
      <c r="M14" s="45"/>
      <c r="N14" s="45"/>
      <c r="O14" s="46">
        <v>0</v>
      </c>
      <c r="P14" s="47">
        <f>ROUND(SUMPRODUCT(H14:O14,$H$9:$O$9)/100,1)</f>
        <v>2.6</v>
      </c>
      <c r="Q14" s="48" t="str">
        <f>IF(AND($P14&gt;=9,$P14&lt;=10),"A+","")&amp;IF(AND($P14&gt;=8.5,$P14&lt;=8.9),"A","")&amp;IF(AND($P14&gt;=8,$P14&lt;=8.4),"B+","")&amp;IF(AND($P14&gt;=7,$P14&lt;=7.9),"B","")&amp;IF(AND($P14&gt;=6.5,$P14&lt;=6.9),"C+","")&amp;IF(AND($P14&gt;=5.5,$P14&lt;=6.4),"C","")&amp;IF(AND($P14&gt;=5,$P14&lt;=5.4),"D+","")&amp;IF(AND($P14&gt;=4,$P14&lt;=4.9),"D","")&amp;IF(AND($P14&lt;4),"F","")</f>
        <v>F</v>
      </c>
      <c r="R14" s="49" t="str">
        <f>IF($P14&lt;4,"Kém",IF(AND($P14&gt;=4,$P14&lt;=5.4),"Trung bình yếu",IF(AND($P14&gt;=5.5,$P14&lt;=6.9),"Trung bình",IF(AND($P14&gt;=7,$P14&lt;=8.4),"Khá",IF(AND($P14&gt;=8.5,$P14&lt;=10),"Giỏi","")))))</f>
        <v>Kém</v>
      </c>
      <c r="S14" s="50" t="str">
        <f>+IF(OR($H14=0,$I14=0,$J14=0,$K14=0),"Không đủ ĐKDT","")</f>
        <v/>
      </c>
      <c r="T14" s="86" t="s">
        <v>91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Thi lại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18.75" customHeight="1" x14ac:dyDescent="0.25">
      <c r="B15" s="39">
        <v>6</v>
      </c>
      <c r="C15" s="40" t="s">
        <v>578</v>
      </c>
      <c r="D15" s="85" t="s">
        <v>579</v>
      </c>
      <c r="E15" s="42" t="s">
        <v>580</v>
      </c>
      <c r="F15" s="43" t="s">
        <v>581</v>
      </c>
      <c r="G15" s="40" t="s">
        <v>401</v>
      </c>
      <c r="H15" s="44">
        <v>10</v>
      </c>
      <c r="I15" s="44">
        <v>6</v>
      </c>
      <c r="J15" s="44" t="s">
        <v>49</v>
      </c>
      <c r="K15" s="44">
        <v>6</v>
      </c>
      <c r="L15" s="45"/>
      <c r="M15" s="45"/>
      <c r="N15" s="45"/>
      <c r="O15" s="46">
        <v>5</v>
      </c>
      <c r="P15" s="47">
        <f>ROUND(SUMPRODUCT(H15:O15,$H$9:$O$9)/100,1)</f>
        <v>5.8</v>
      </c>
      <c r="Q15" s="48" t="str">
        <f>IF(AND($P15&gt;=9,$P15&lt;=10),"A+","")&amp;IF(AND($P15&gt;=8.5,$P15&lt;=8.9),"A","")&amp;IF(AND($P15&gt;=8,$P15&lt;=8.4),"B+","")&amp;IF(AND($P15&gt;=7,$P15&lt;=7.9),"B","")&amp;IF(AND($P15&gt;=6.5,$P15&lt;=6.9),"C+","")&amp;IF(AND($P15&gt;=5.5,$P15&lt;=6.4),"C","")&amp;IF(AND($P15&gt;=5,$P15&lt;=5.4),"D+","")&amp;IF(AND($P15&gt;=4,$P15&lt;=4.9),"D","")&amp;IF(AND($P15&lt;4),"F","")</f>
        <v>C</v>
      </c>
      <c r="R15" s="49" t="str">
        <f>IF($P15&lt;4,"Kém",IF(AND($P15&gt;=4,$P15&lt;=5.4),"Trung bình yếu",IF(AND($P15&gt;=5.5,$P15&lt;=6.9),"Trung bình",IF(AND($P15&gt;=7,$P15&lt;=8.4),"Khá",IF(AND($P15&gt;=8.5,$P15&lt;=10),"Giỏi","")))))</f>
        <v>Trung bình</v>
      </c>
      <c r="S15" s="50" t="str">
        <f>+IF(OR($H15=0,$I15=0,$J15=0,$K15=0),"Không đủ ĐKDT","")</f>
        <v/>
      </c>
      <c r="T15" s="86" t="s">
        <v>91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Đạt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18.75" customHeight="1" x14ac:dyDescent="0.25">
      <c r="B16" s="39">
        <v>7</v>
      </c>
      <c r="C16" s="40" t="s">
        <v>582</v>
      </c>
      <c r="D16" s="85" t="s">
        <v>583</v>
      </c>
      <c r="E16" s="42" t="s">
        <v>584</v>
      </c>
      <c r="F16" s="43" t="s">
        <v>585</v>
      </c>
      <c r="G16" s="40" t="s">
        <v>401</v>
      </c>
      <c r="H16" s="44">
        <v>8</v>
      </c>
      <c r="I16" s="44">
        <v>6</v>
      </c>
      <c r="J16" s="44" t="s">
        <v>49</v>
      </c>
      <c r="K16" s="44">
        <v>6</v>
      </c>
      <c r="L16" s="45"/>
      <c r="M16" s="45"/>
      <c r="N16" s="45"/>
      <c r="O16" s="46">
        <v>7</v>
      </c>
      <c r="P16" s="47">
        <f>ROUND(SUMPRODUCT(H16:O16,$H$9:$O$9)/100,1)</f>
        <v>6.8</v>
      </c>
      <c r="Q16" s="48" t="str">
        <f>IF(AND($P16&gt;=9,$P16&lt;=10),"A+","")&amp;IF(AND($P16&gt;=8.5,$P16&lt;=8.9),"A","")&amp;IF(AND($P16&gt;=8,$P16&lt;=8.4),"B+","")&amp;IF(AND($P16&gt;=7,$P16&lt;=7.9),"B","")&amp;IF(AND($P16&gt;=6.5,$P16&lt;=6.9),"C+","")&amp;IF(AND($P16&gt;=5.5,$P16&lt;=6.4),"C","")&amp;IF(AND($P16&gt;=5,$P16&lt;=5.4),"D+","")&amp;IF(AND($P16&gt;=4,$P16&lt;=4.9),"D","")&amp;IF(AND($P16&lt;4),"F","")</f>
        <v>C+</v>
      </c>
      <c r="R16" s="49" t="str">
        <f>IF($P16&lt;4,"Kém",IF(AND($P16&gt;=4,$P16&lt;=5.4),"Trung bình yếu",IF(AND($P16&gt;=5.5,$P16&lt;=6.9),"Trung bình",IF(AND($P16&gt;=7,$P16&lt;=8.4),"Khá",IF(AND($P16&gt;=8.5,$P16&lt;=10),"Giỏi","")))))</f>
        <v>Trung bình</v>
      </c>
      <c r="S16" s="50" t="str">
        <f>+IF(OR($H16=0,$I16=0,$J16=0,$K16=0),"Không đủ ĐKDT","")</f>
        <v/>
      </c>
      <c r="T16" s="86" t="s">
        <v>91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Đạt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8.75" customHeight="1" x14ac:dyDescent="0.25">
      <c r="B17" s="39">
        <v>8</v>
      </c>
      <c r="C17" s="40" t="s">
        <v>405</v>
      </c>
      <c r="D17" s="85" t="s">
        <v>406</v>
      </c>
      <c r="E17" s="42" t="s">
        <v>407</v>
      </c>
      <c r="F17" s="43" t="s">
        <v>408</v>
      </c>
      <c r="G17" s="40" t="s">
        <v>401</v>
      </c>
      <c r="H17" s="44">
        <v>6</v>
      </c>
      <c r="I17" s="44">
        <v>6</v>
      </c>
      <c r="J17" s="44" t="s">
        <v>49</v>
      </c>
      <c r="K17" s="44">
        <v>6</v>
      </c>
      <c r="L17" s="102"/>
      <c r="M17" s="45"/>
      <c r="N17" s="45"/>
      <c r="O17" s="46">
        <v>2</v>
      </c>
      <c r="P17" s="47">
        <f>ROUND(SUMPRODUCT(H17:O17,$H$9:$O$9)/100,1)</f>
        <v>3.6</v>
      </c>
      <c r="Q17" s="48" t="str">
        <f>IF(AND($P17&gt;=9,$P17&lt;=10),"A+","")&amp;IF(AND($P17&gt;=8.5,$P17&lt;=8.9),"A","")&amp;IF(AND($P17&gt;=8,$P17&lt;=8.4),"B+","")&amp;IF(AND($P17&gt;=7,$P17&lt;=7.9),"B","")&amp;IF(AND($P17&gt;=6.5,$P17&lt;=6.9),"C+","")&amp;IF(AND($P17&gt;=5.5,$P17&lt;=6.4),"C","")&amp;IF(AND($P17&gt;=5,$P17&lt;=5.4),"D+","")&amp;IF(AND($P17&gt;=4,$P17&lt;=4.9),"D","")&amp;IF(AND($P17&lt;4),"F","")</f>
        <v>F</v>
      </c>
      <c r="R17" s="49" t="str">
        <f>IF($P17&lt;4,"Kém",IF(AND($P17&gt;=4,$P17&lt;=5.4),"Trung bình yếu",IF(AND($P17&gt;=5.5,$P17&lt;=6.9),"Trung bình",IF(AND($P17&gt;=7,$P17&lt;=8.4),"Khá",IF(AND($P17&gt;=8.5,$P17&lt;=10),"Giỏi","")))))</f>
        <v>Kém</v>
      </c>
      <c r="S17" s="50" t="str">
        <f>+IF(OR($H17=0,$I17=0,$J17=0,$K17=0),"Không đủ ĐKDT","")</f>
        <v/>
      </c>
      <c r="T17" s="86" t="s">
        <v>91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Thi lại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8.75" customHeight="1" x14ac:dyDescent="0.25">
      <c r="B18" s="39">
        <v>9</v>
      </c>
      <c r="C18" s="40" t="s">
        <v>415</v>
      </c>
      <c r="D18" s="85" t="s">
        <v>416</v>
      </c>
      <c r="E18" s="42" t="s">
        <v>417</v>
      </c>
      <c r="F18" s="43" t="s">
        <v>418</v>
      </c>
      <c r="G18" s="40" t="s">
        <v>401</v>
      </c>
      <c r="H18" s="44">
        <v>8</v>
      </c>
      <c r="I18" s="44">
        <v>6</v>
      </c>
      <c r="J18" s="44" t="s">
        <v>49</v>
      </c>
      <c r="K18" s="44">
        <v>6</v>
      </c>
      <c r="L18" s="45"/>
      <c r="M18" s="45"/>
      <c r="N18" s="45"/>
      <c r="O18" s="46">
        <v>4</v>
      </c>
      <c r="P18" s="47">
        <f>ROUND(SUMPRODUCT(H18:O18,$H$9:$O$9)/100,1)</f>
        <v>5</v>
      </c>
      <c r="Q18" s="48" t="str">
        <f>IF(AND($P18&gt;=9,$P18&lt;=10),"A+","")&amp;IF(AND($P18&gt;=8.5,$P18&lt;=8.9),"A","")&amp;IF(AND($P18&gt;=8,$P18&lt;=8.4),"B+","")&amp;IF(AND($P18&gt;=7,$P18&lt;=7.9),"B","")&amp;IF(AND($P18&gt;=6.5,$P18&lt;=6.9),"C+","")&amp;IF(AND($P18&gt;=5.5,$P18&lt;=6.4),"C","")&amp;IF(AND($P18&gt;=5,$P18&lt;=5.4),"D+","")&amp;IF(AND($P18&gt;=4,$P18&lt;=4.9),"D","")&amp;IF(AND($P18&lt;4),"F","")</f>
        <v>D+</v>
      </c>
      <c r="R18" s="49" t="str">
        <f>IF($P18&lt;4,"Kém",IF(AND($P18&gt;=4,$P18&lt;=5.4),"Trung bình yếu",IF(AND($P18&gt;=5.5,$P18&lt;=6.9),"Trung bình",IF(AND($P18&gt;=7,$P18&lt;=8.4),"Khá",IF(AND($P18&gt;=8.5,$P18&lt;=10),"Giỏi","")))))</f>
        <v>Trung bình yếu</v>
      </c>
      <c r="S18" s="50" t="str">
        <f>+IF(OR($H18=0,$I18=0,$J18=0,$K18=0),"Không đủ ĐKDT","")</f>
        <v/>
      </c>
      <c r="T18" s="86" t="s">
        <v>91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Đạt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8.75" customHeight="1" x14ac:dyDescent="0.25">
      <c r="B19" s="39">
        <v>10</v>
      </c>
      <c r="C19" s="40" t="s">
        <v>422</v>
      </c>
      <c r="D19" s="85" t="s">
        <v>144</v>
      </c>
      <c r="E19" s="42" t="s">
        <v>361</v>
      </c>
      <c r="F19" s="43" t="s">
        <v>423</v>
      </c>
      <c r="G19" s="40" t="s">
        <v>401</v>
      </c>
      <c r="H19" s="44">
        <v>10</v>
      </c>
      <c r="I19" s="44">
        <v>6</v>
      </c>
      <c r="J19" s="44" t="s">
        <v>49</v>
      </c>
      <c r="K19" s="44">
        <v>6</v>
      </c>
      <c r="L19" s="102"/>
      <c r="M19" s="45"/>
      <c r="N19" s="45"/>
      <c r="O19" s="46">
        <v>5.5</v>
      </c>
      <c r="P19" s="47">
        <f>ROUND(SUMPRODUCT(H19:O19,$H$9:$O$9)/100,1)</f>
        <v>6.1</v>
      </c>
      <c r="Q19" s="48" t="str">
        <f>IF(AND($P19&gt;=9,$P19&lt;=10),"A+","")&amp;IF(AND($P19&gt;=8.5,$P19&lt;=8.9),"A","")&amp;IF(AND($P19&gt;=8,$P19&lt;=8.4),"B+","")&amp;IF(AND($P19&gt;=7,$P19&lt;=7.9),"B","")&amp;IF(AND($P19&gt;=6.5,$P19&lt;=6.9),"C+","")&amp;IF(AND($P19&gt;=5.5,$P19&lt;=6.4),"C","")&amp;IF(AND($P19&gt;=5,$P19&lt;=5.4),"D+","")&amp;IF(AND($P19&gt;=4,$P19&lt;=4.9),"D","")&amp;IF(AND($P19&lt;4),"F","")</f>
        <v>C</v>
      </c>
      <c r="R19" s="49" t="str">
        <f>IF($P19&lt;4,"Kém",IF(AND($P19&gt;=4,$P19&lt;=5.4),"Trung bình yếu",IF(AND($P19&gt;=5.5,$P19&lt;=6.9),"Trung bình",IF(AND($P19&gt;=7,$P19&lt;=8.4),"Khá",IF(AND($P19&gt;=8.5,$P19&lt;=10),"Giỏi","")))))</f>
        <v>Trung bình</v>
      </c>
      <c r="S19" s="50" t="str">
        <f>+IF(OR($H19=0,$I19=0,$J19=0,$K19=0),"Không đủ ĐKDT","")</f>
        <v/>
      </c>
      <c r="T19" s="86" t="s">
        <v>91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Đạt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8.75" customHeight="1" x14ac:dyDescent="0.25">
      <c r="B20" s="39">
        <v>11</v>
      </c>
      <c r="C20" s="40" t="s">
        <v>586</v>
      </c>
      <c r="D20" s="85" t="s">
        <v>266</v>
      </c>
      <c r="E20" s="42" t="s">
        <v>79</v>
      </c>
      <c r="F20" s="43" t="s">
        <v>587</v>
      </c>
      <c r="G20" s="40" t="s">
        <v>401</v>
      </c>
      <c r="H20" s="44">
        <v>10</v>
      </c>
      <c r="I20" s="44">
        <v>6</v>
      </c>
      <c r="J20" s="44" t="s">
        <v>49</v>
      </c>
      <c r="K20" s="44">
        <v>6</v>
      </c>
      <c r="L20" s="45"/>
      <c r="M20" s="45"/>
      <c r="N20" s="45"/>
      <c r="O20" s="46">
        <v>3</v>
      </c>
      <c r="P20" s="47">
        <f>ROUND(SUMPRODUCT(H20:O20,$H$9:$O$9)/100,1)</f>
        <v>4.5999999999999996</v>
      </c>
      <c r="Q20" s="48" t="str">
        <f>IF(AND($P20&gt;=9,$P20&lt;=10),"A+","")&amp;IF(AND($P20&gt;=8.5,$P20&lt;=8.9),"A","")&amp;IF(AND($P20&gt;=8,$P20&lt;=8.4),"B+","")&amp;IF(AND($P20&gt;=7,$P20&lt;=7.9),"B","")&amp;IF(AND($P20&gt;=6.5,$P20&lt;=6.9),"C+","")&amp;IF(AND($P20&gt;=5.5,$P20&lt;=6.4),"C","")&amp;IF(AND($P20&gt;=5,$P20&lt;=5.4),"D+","")&amp;IF(AND($P20&gt;=4,$P20&lt;=4.9),"D","")&amp;IF(AND($P20&lt;4),"F","")</f>
        <v>D</v>
      </c>
      <c r="R20" s="49" t="str">
        <f>IF($P20&lt;4,"Kém",IF(AND($P20&gt;=4,$P20&lt;=5.4),"Trung bình yếu",IF(AND($P20&gt;=5.5,$P20&lt;=6.9),"Trung bình",IF(AND($P20&gt;=7,$P20&lt;=8.4),"Khá",IF(AND($P20&gt;=8.5,$P20&lt;=10),"Giỏi","")))))</f>
        <v>Trung bình yếu</v>
      </c>
      <c r="S20" s="50" t="str">
        <f>+IF(OR($H20=0,$I20=0,$J20=0,$K20=0),"Không đủ ĐKDT","")</f>
        <v/>
      </c>
      <c r="T20" s="86" t="s">
        <v>91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Đạt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8.75" customHeight="1" x14ac:dyDescent="0.25">
      <c r="B21" s="39">
        <v>12</v>
      </c>
      <c r="C21" s="40" t="s">
        <v>436</v>
      </c>
      <c r="D21" s="85" t="s">
        <v>437</v>
      </c>
      <c r="E21" s="42" t="s">
        <v>109</v>
      </c>
      <c r="F21" s="43" t="s">
        <v>438</v>
      </c>
      <c r="G21" s="40" t="s">
        <v>401</v>
      </c>
      <c r="H21" s="44">
        <v>10</v>
      </c>
      <c r="I21" s="44">
        <v>6</v>
      </c>
      <c r="J21" s="44" t="s">
        <v>49</v>
      </c>
      <c r="K21" s="44">
        <v>6</v>
      </c>
      <c r="L21" s="102"/>
      <c r="M21" s="45"/>
      <c r="N21" s="45"/>
      <c r="O21" s="46">
        <v>5</v>
      </c>
      <c r="P21" s="47">
        <f>ROUND(SUMPRODUCT(H21:O21,$H$9:$O$9)/100,1)</f>
        <v>5.8</v>
      </c>
      <c r="Q21" s="48" t="str">
        <f>IF(AND($P21&gt;=9,$P21&lt;=10),"A+","")&amp;IF(AND($P21&gt;=8.5,$P21&lt;=8.9),"A","")&amp;IF(AND($P21&gt;=8,$P21&lt;=8.4),"B+","")&amp;IF(AND($P21&gt;=7,$P21&lt;=7.9),"B","")&amp;IF(AND($P21&gt;=6.5,$P21&lt;=6.9),"C+","")&amp;IF(AND($P21&gt;=5.5,$P21&lt;=6.4),"C","")&amp;IF(AND($P21&gt;=5,$P21&lt;=5.4),"D+","")&amp;IF(AND($P21&gt;=4,$P21&lt;=4.9),"D","")&amp;IF(AND($P21&lt;4),"F","")</f>
        <v>C</v>
      </c>
      <c r="R21" s="49" t="str">
        <f>IF($P21&lt;4,"Kém",IF(AND($P21&gt;=4,$P21&lt;=5.4),"Trung bình yếu",IF(AND($P21&gt;=5.5,$P21&lt;=6.9),"Trung bình",IF(AND($P21&gt;=7,$P21&lt;=8.4),"Khá",IF(AND($P21&gt;=8.5,$P21&lt;=10),"Giỏi","")))))</f>
        <v>Trung bình</v>
      </c>
      <c r="S21" s="50" t="str">
        <f>+IF(OR($H21=0,$I21=0,$J21=0,$K21=0),"Không đủ ĐKDT","")</f>
        <v/>
      </c>
      <c r="T21" s="86" t="s">
        <v>91</v>
      </c>
      <c r="U21" s="5"/>
      <c r="V21" s="87"/>
      <c r="W21" s="97" t="str">
        <f>IF(S21="Không đủ ĐKDT","Học lại",IF(S21="Đình chỉ thi","Học lại",IF(AND(MID(G21,2,2)&lt;"12",S21="Vắng"),"Thi lại",IF(S21="Vắng có phép", "Thi lại",IF(AND((MID(G21,2,2)&lt;"12"),P21&lt;4.5),"Thi lại",IF(AND((MID(G21,2,2)&lt;"16"),P21&lt;4),"Học lại",IF(AND((MID(G21,2,2)&gt;"15"),P21&lt;4),"Thi lại","Đạt")))))))</f>
        <v>Đạt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x14ac:dyDescent="0.25">
      <c r="B22" s="39">
        <v>13</v>
      </c>
      <c r="C22" s="40" t="s">
        <v>439</v>
      </c>
      <c r="D22" s="85" t="s">
        <v>440</v>
      </c>
      <c r="E22" s="42" t="s">
        <v>441</v>
      </c>
      <c r="F22" s="43" t="s">
        <v>310</v>
      </c>
      <c r="G22" s="40" t="s">
        <v>401</v>
      </c>
      <c r="H22" s="44">
        <v>8</v>
      </c>
      <c r="I22" s="44">
        <v>6</v>
      </c>
      <c r="J22" s="44" t="s">
        <v>49</v>
      </c>
      <c r="K22" s="44">
        <v>6</v>
      </c>
      <c r="L22" s="45"/>
      <c r="M22" s="45"/>
      <c r="N22" s="45"/>
      <c r="O22" s="46">
        <v>2.5</v>
      </c>
      <c r="P22" s="47">
        <f>ROUND(SUMPRODUCT(H22:O22,$H$9:$O$9)/100,1)</f>
        <v>4.0999999999999996</v>
      </c>
      <c r="Q22" s="48" t="str">
        <f>IF(AND($P22&gt;=9,$P22&lt;=10),"A+","")&amp;IF(AND($P22&gt;=8.5,$P22&lt;=8.9),"A","")&amp;IF(AND($P22&gt;=8,$P22&lt;=8.4),"B+","")&amp;IF(AND($P22&gt;=7,$P22&lt;=7.9),"B","")&amp;IF(AND($P22&gt;=6.5,$P22&lt;=6.9),"C+","")&amp;IF(AND($P22&gt;=5.5,$P22&lt;=6.4),"C","")&amp;IF(AND($P22&gt;=5,$P22&lt;=5.4),"D+","")&amp;IF(AND($P22&gt;=4,$P22&lt;=4.9),"D","")&amp;IF(AND($P22&lt;4),"F","")</f>
        <v>D</v>
      </c>
      <c r="R22" s="49" t="str">
        <f>IF($P22&lt;4,"Kém",IF(AND($P22&gt;=4,$P22&lt;=5.4),"Trung bình yếu",IF(AND($P22&gt;=5.5,$P22&lt;=6.9),"Trung bình",IF(AND($P22&gt;=7,$P22&lt;=8.4),"Khá",IF(AND($P22&gt;=8.5,$P22&lt;=10),"Giỏi","")))))</f>
        <v>Trung bình yếu</v>
      </c>
      <c r="S22" s="50" t="str">
        <f>+IF(OR($H22=0,$I22=0,$J22=0,$K22=0),"Không đủ ĐKDT","")</f>
        <v/>
      </c>
      <c r="T22" s="86" t="s">
        <v>91</v>
      </c>
      <c r="U22" s="5"/>
      <c r="V22" s="87"/>
      <c r="W22" s="97" t="str">
        <f>IF(S22="Không đủ ĐKDT","Học lại",IF(S22="Đình chỉ thi","Học lại",IF(AND(MID(G22,2,2)&lt;"12",S22="Vắng"),"Thi lại",IF(S22="Vắng có phép", "Thi lại",IF(AND((MID(G22,2,2)&lt;"12"),P22&lt;4.5),"Thi lại",IF(AND((MID(G22,2,2)&lt;"16"),P22&lt;4),"Học lại",IF(AND((MID(G22,2,2)&gt;"15"),P22&lt;4),"Thi lại","Đạt")))))))</f>
        <v>Đạt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6.5" x14ac:dyDescent="0.25">
      <c r="A23" s="53"/>
      <c r="B23" s="54"/>
      <c r="C23" s="55"/>
      <c r="D23" s="55"/>
      <c r="E23" s="57"/>
      <c r="F23" s="57"/>
      <c r="G23" s="57"/>
      <c r="H23" s="58"/>
      <c r="I23" s="59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5"/>
    </row>
    <row r="24" spans="1:38" ht="16.5" x14ac:dyDescent="0.25">
      <c r="A24" s="53"/>
      <c r="B24" s="131" t="s">
        <v>50</v>
      </c>
      <c r="C24" s="131"/>
      <c r="D24" s="55"/>
      <c r="E24" s="57"/>
      <c r="F24" s="57"/>
      <c r="G24" s="57"/>
      <c r="H24" s="58"/>
      <c r="I24" s="59"/>
      <c r="J24" s="59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5"/>
    </row>
    <row r="25" spans="1:38" x14ac:dyDescent="0.25">
      <c r="A25" s="53"/>
      <c r="B25" s="61" t="s">
        <v>51</v>
      </c>
      <c r="C25" s="61"/>
      <c r="D25" s="88">
        <f>+$Z$8</f>
        <v>13</v>
      </c>
      <c r="E25" s="63" t="s">
        <v>52</v>
      </c>
      <c r="F25" s="122" t="s">
        <v>53</v>
      </c>
      <c r="G25" s="122"/>
      <c r="H25" s="122"/>
      <c r="I25" s="122"/>
      <c r="J25" s="122"/>
      <c r="K25" s="122"/>
      <c r="L25" s="122"/>
      <c r="M25" s="122"/>
      <c r="N25" s="122"/>
      <c r="O25" s="64">
        <f>$Z$8 -COUNTIF($S$9:$S$211,"Vắng") -COUNTIF($S$9:$S$211,"Vắng có phép") - COUNTIF($S$9:$S$211,"Đình chỉ thi") - COUNTIF($S$9:$S$211,"Không đủ ĐKDT")</f>
        <v>13</v>
      </c>
      <c r="P25" s="64"/>
      <c r="Q25" s="64"/>
      <c r="R25" s="65"/>
      <c r="S25" s="66" t="s">
        <v>52</v>
      </c>
      <c r="T25" s="65"/>
      <c r="U25" s="5"/>
    </row>
    <row r="26" spans="1:38" x14ac:dyDescent="0.25">
      <c r="A26" s="53"/>
      <c r="B26" s="61" t="s">
        <v>54</v>
      </c>
      <c r="C26" s="61"/>
      <c r="D26" s="88">
        <f>+$AK$8</f>
        <v>10</v>
      </c>
      <c r="E26" s="63" t="s">
        <v>52</v>
      </c>
      <c r="F26" s="122" t="s">
        <v>55</v>
      </c>
      <c r="G26" s="122"/>
      <c r="H26" s="122"/>
      <c r="I26" s="122"/>
      <c r="J26" s="122"/>
      <c r="K26" s="122"/>
      <c r="L26" s="122"/>
      <c r="M26" s="122"/>
      <c r="N26" s="122"/>
      <c r="O26" s="67">
        <f>COUNTIF($S$9:$S$87,"Vắng")</f>
        <v>0</v>
      </c>
      <c r="P26" s="67"/>
      <c r="Q26" s="67"/>
      <c r="R26" s="68"/>
      <c r="S26" s="66" t="s">
        <v>52</v>
      </c>
      <c r="T26" s="68"/>
      <c r="U26" s="5"/>
    </row>
    <row r="27" spans="1:38" x14ac:dyDescent="0.25">
      <c r="A27" s="53"/>
      <c r="B27" s="61" t="s">
        <v>56</v>
      </c>
      <c r="C27" s="61"/>
      <c r="D27" s="89">
        <f>COUNTIF(W10:W22,"Học lại")</f>
        <v>0</v>
      </c>
      <c r="E27" s="63" t="s">
        <v>52</v>
      </c>
      <c r="F27" s="122" t="s">
        <v>57</v>
      </c>
      <c r="G27" s="122"/>
      <c r="H27" s="122"/>
      <c r="I27" s="122"/>
      <c r="J27" s="122"/>
      <c r="K27" s="122"/>
      <c r="L27" s="122"/>
      <c r="M27" s="122"/>
      <c r="N27" s="122"/>
      <c r="O27" s="64">
        <f>COUNTIF($S$9:$S$87,"Vắng có phép")</f>
        <v>0</v>
      </c>
      <c r="P27" s="64"/>
      <c r="Q27" s="64"/>
      <c r="R27" s="65"/>
      <c r="S27" s="66" t="s">
        <v>52</v>
      </c>
      <c r="T27" s="65"/>
      <c r="U27" s="5"/>
    </row>
    <row r="28" spans="1:38" ht="16.5" x14ac:dyDescent="0.25">
      <c r="A28" s="53"/>
      <c r="B28" s="54"/>
      <c r="C28" s="55"/>
      <c r="D28" s="55"/>
      <c r="E28" s="57"/>
      <c r="F28" s="57"/>
      <c r="G28" s="57"/>
      <c r="H28" s="58"/>
      <c r="I28" s="59"/>
      <c r="J28" s="59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5"/>
    </row>
    <row r="29" spans="1:38" x14ac:dyDescent="0.25">
      <c r="B29" s="70" t="s">
        <v>58</v>
      </c>
      <c r="C29" s="70"/>
      <c r="D29" s="73">
        <f>COUNTIF(W10:W22,"Thi lại")</f>
        <v>3</v>
      </c>
      <c r="E29" s="72" t="s">
        <v>52</v>
      </c>
      <c r="F29" s="5"/>
      <c r="G29" s="5"/>
      <c r="H29" s="5"/>
      <c r="I29" s="5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5"/>
    </row>
    <row r="30" spans="1:38" x14ac:dyDescent="0.25">
      <c r="B30" s="70"/>
      <c r="C30" s="70"/>
      <c r="D30" s="73"/>
      <c r="E30" s="72"/>
      <c r="F30" s="5"/>
      <c r="G30" s="5"/>
      <c r="H30" s="5"/>
      <c r="I30" s="5"/>
      <c r="J30" s="123" t="s">
        <v>260</v>
      </c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5"/>
    </row>
    <row r="31" spans="1:38" x14ac:dyDescent="0.25">
      <c r="A31" s="74"/>
      <c r="B31" s="119" t="s">
        <v>60</v>
      </c>
      <c r="C31" s="119"/>
      <c r="D31" s="119"/>
      <c r="E31" s="119"/>
      <c r="F31" s="119"/>
      <c r="G31" s="119"/>
      <c r="H31" s="119"/>
      <c r="I31" s="75"/>
      <c r="J31" s="124" t="s">
        <v>61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5"/>
    </row>
    <row r="32" spans="1:38" hidden="1" x14ac:dyDescent="0.25">
      <c r="A32" s="53"/>
      <c r="B32" s="54"/>
      <c r="C32" s="76"/>
      <c r="D32" s="76"/>
      <c r="E32" s="77"/>
      <c r="F32" s="77"/>
      <c r="G32" s="77"/>
      <c r="H32" s="78"/>
      <c r="I32" s="79"/>
      <c r="J32" s="7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38" s="53" customFormat="1" x14ac:dyDescent="0.25">
      <c r="B33" s="119" t="s">
        <v>62</v>
      </c>
      <c r="C33" s="119"/>
      <c r="D33" s="121" t="s">
        <v>314</v>
      </c>
      <c r="E33" s="121"/>
      <c r="F33" s="121"/>
      <c r="G33" s="121"/>
      <c r="H33" s="121"/>
      <c r="I33" s="79"/>
      <c r="J33" s="79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53" customFormat="1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53" customFormat="1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53" customFormat="1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53" customFormat="1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53" customFormat="1" ht="30.75" hidden="1" customHeight="1" x14ac:dyDescent="0.25">
      <c r="A41" s="1"/>
      <c r="B41" s="119" t="s">
        <v>85</v>
      </c>
      <c r="C41" s="119"/>
      <c r="D41" s="119"/>
      <c r="E41" s="119"/>
      <c r="F41" s="119"/>
      <c r="G41" s="119"/>
      <c r="H41" s="119"/>
      <c r="I41" s="75"/>
      <c r="J41" s="120" t="s">
        <v>67</v>
      </c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53" customFormat="1" hidden="1" x14ac:dyDescent="0.25">
      <c r="A42" s="1"/>
      <c r="B42" s="54"/>
      <c r="C42" s="76"/>
      <c r="D42" s="76"/>
      <c r="E42" s="77"/>
      <c r="F42" s="77"/>
      <c r="G42" s="77"/>
      <c r="H42" s="78"/>
      <c r="I42" s="79"/>
      <c r="J42" s="79"/>
      <c r="K42" s="5"/>
      <c r="L42" s="5"/>
      <c r="M42" s="5"/>
      <c r="N42" s="5"/>
      <c r="O42" s="5"/>
      <c r="P42" s="5"/>
      <c r="Q42" s="5"/>
      <c r="R42" s="5"/>
      <c r="S42" s="5"/>
      <c r="T42" s="5"/>
      <c r="U42" s="1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s="53" customFormat="1" hidden="1" x14ac:dyDescent="0.25">
      <c r="A43" s="1"/>
      <c r="B43" s="119" t="s">
        <v>62</v>
      </c>
      <c r="C43" s="119"/>
      <c r="D43" s="121" t="s">
        <v>180</v>
      </c>
      <c r="E43" s="121"/>
      <c r="F43" s="121"/>
      <c r="G43" s="121"/>
      <c r="H43" s="121"/>
      <c r="I43" s="79"/>
      <c r="J43" s="79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1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s="53" customFormat="1" hidden="1" x14ac:dyDescent="0.25">
      <c r="A44" s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1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idden="1" x14ac:dyDescent="0.25"/>
    <row r="46" spans="1:38" hidden="1" x14ac:dyDescent="0.25"/>
    <row r="47" spans="1:38" hidden="1" x14ac:dyDescent="0.25"/>
    <row r="48" spans="1:38" hidden="1" x14ac:dyDescent="0.25">
      <c r="B48" s="117"/>
      <c r="C48" s="117"/>
      <c r="D48" s="117"/>
      <c r="E48" s="117"/>
      <c r="F48" s="117"/>
      <c r="G48" s="117"/>
      <c r="H48" s="117"/>
      <c r="I48" s="117"/>
      <c r="J48" s="117" t="s">
        <v>69</v>
      </c>
      <c r="K48" s="117"/>
      <c r="L48" s="117"/>
      <c r="M48" s="117"/>
      <c r="N48" s="117"/>
      <c r="O48" s="117"/>
      <c r="P48" s="117"/>
      <c r="Q48" s="117"/>
      <c r="R48" s="117"/>
      <c r="S48" s="117"/>
      <c r="T48" s="117"/>
    </row>
  </sheetData>
  <sheetProtection formatCells="0" formatColumns="0" formatRows="0" insertColumns="0" insertRows="0" insertHyperlinks="0" deleteColumns="0" deleteRows="0" sort="0" autoFilter="0" pivotTables="0"/>
  <autoFilter ref="A8:AL22">
    <filterColumn colId="3" showButton="0"/>
  </autoFilter>
  <mergeCells count="54">
    <mergeCell ref="B48:C48"/>
    <mergeCell ref="D48:I48"/>
    <mergeCell ref="J48:T48"/>
    <mergeCell ref="B41:H41"/>
    <mergeCell ref="J41:T41"/>
    <mergeCell ref="B43:C43"/>
    <mergeCell ref="D43:H43"/>
    <mergeCell ref="F27:N27"/>
    <mergeCell ref="J29:T29"/>
    <mergeCell ref="J30:T30"/>
    <mergeCell ref="B31:H31"/>
    <mergeCell ref="J31:T31"/>
    <mergeCell ref="B33:C33"/>
    <mergeCell ref="D33:H33"/>
    <mergeCell ref="S7:S9"/>
    <mergeCell ref="T7:T9"/>
    <mergeCell ref="B9:G9"/>
    <mergeCell ref="B24:C24"/>
    <mergeCell ref="F25:N25"/>
    <mergeCell ref="F26:N26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22">
    <cfRule type="cellIs" dxfId="64" priority="8" operator="greaterThan">
      <formula>10</formula>
    </cfRule>
  </conditionalFormatting>
  <conditionalFormatting sqref="C49:C1048576 C1:C40">
    <cfRule type="duplicateValues" dxfId="63" priority="6"/>
  </conditionalFormatting>
  <conditionalFormatting sqref="C41:C48">
    <cfRule type="duplicateValues" dxfId="62" priority="4"/>
  </conditionalFormatting>
  <dataValidations count="1">
    <dataValidation allowBlank="1" showInputMessage="1" showErrorMessage="1" errorTitle="Không xóa dữ liệu" error="Không xóa dữ liệu" prompt="Không xóa dữ liệu" sqref="D27 X2:AL8 W10:W22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55"/>
  <sheetViews>
    <sheetView workbookViewId="0">
      <pane ySplit="3" topLeftCell="A31" activePane="bottomLeft" state="frozen"/>
      <selection activeCell="S11" sqref="S11"/>
      <selection pane="bottomLeft" activeCell="A45" sqref="A45:XFD45"/>
    </sheetView>
  </sheetViews>
  <sheetFormatPr defaultColWidth="9" defaultRowHeight="15.75" x14ac:dyDescent="0.25"/>
  <cols>
    <col min="1" max="1" width="0.625" style="1" customWidth="1"/>
    <col min="2" max="2" width="4.125" style="1" customWidth="1"/>
    <col min="3" max="3" width="14.25" style="1" customWidth="1"/>
    <col min="4" max="4" width="13.875" style="1" customWidth="1"/>
    <col min="5" max="5" width="6.875" style="1" customWidth="1"/>
    <col min="6" max="6" width="8.5" style="1" customWidth="1"/>
    <col min="7" max="7" width="11.7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87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5.125" style="1" customWidth="1"/>
    <col min="20" max="20" width="7.5" style="1" hidden="1" customWidth="1"/>
    <col min="21" max="21" width="2.875" style="1" customWidth="1"/>
    <col min="22" max="22" width="2.87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262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524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264</v>
      </c>
      <c r="H5" s="136"/>
      <c r="I5" s="136"/>
      <c r="J5" s="136"/>
      <c r="K5" s="136"/>
      <c r="L5" s="136"/>
      <c r="M5" s="136"/>
      <c r="N5" s="136"/>
      <c r="O5" s="136" t="s">
        <v>74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3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3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Pháp luật đại cương</v>
      </c>
      <c r="Y8" s="26" t="str">
        <f>+O4</f>
        <v>Nhóm: BAS1221 - 3</v>
      </c>
      <c r="Z8" s="27">
        <f>+$AI$8+$AK$8+$AG$8</f>
        <v>19</v>
      </c>
      <c r="AA8" s="8">
        <f>COUNTIF($S$9:$S$87,"Khiển trách")</f>
        <v>0</v>
      </c>
      <c r="AB8" s="8">
        <f>COUNTIF($S$9:$S$87,"Cảnh cáo")</f>
        <v>0</v>
      </c>
      <c r="AC8" s="8">
        <f>COUNTIF($S$9:$S$87,"Đình chỉ thi")</f>
        <v>0</v>
      </c>
      <c r="AD8" s="28">
        <f>+($AA$8+$AB$8+$AC$8)/$Z$8*100%</f>
        <v>0</v>
      </c>
      <c r="AE8" s="8">
        <f>SUM(COUNTIF($S$9:$S$85,"Vắng"),COUNTIF($S$9:$S$85,"Vắng có phép"))</f>
        <v>6</v>
      </c>
      <c r="AF8" s="29">
        <f>+$AE$8/$Z$8</f>
        <v>0.31578947368421051</v>
      </c>
      <c r="AG8" s="30">
        <f>COUNTIF($W$9:$W$85,"Thi lại")</f>
        <v>10</v>
      </c>
      <c r="AH8" s="29">
        <f>+$AG$8/$Z$8</f>
        <v>0.52631578947368418</v>
      </c>
      <c r="AI8" s="30">
        <f>COUNTIF($W$9:$W$86,"Học lại")</f>
        <v>0</v>
      </c>
      <c r="AJ8" s="29">
        <f>+$AI$8/$Z$8</f>
        <v>0</v>
      </c>
      <c r="AK8" s="8">
        <f>COUNTIF($W$10:$W$86,"Đạt")</f>
        <v>9</v>
      </c>
      <c r="AL8" s="28">
        <f>+$AK$8/$Z$8</f>
        <v>0.47368421052631576</v>
      </c>
    </row>
    <row r="9" spans="2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19.5" customHeight="1" x14ac:dyDescent="0.25">
      <c r="B10" s="39">
        <v>1</v>
      </c>
      <c r="C10" s="40" t="s">
        <v>525</v>
      </c>
      <c r="D10" s="85" t="s">
        <v>257</v>
      </c>
      <c r="E10" s="42" t="s">
        <v>526</v>
      </c>
      <c r="F10" s="43" t="s">
        <v>204</v>
      </c>
      <c r="G10" s="40" t="s">
        <v>333</v>
      </c>
      <c r="H10" s="44">
        <v>5</v>
      </c>
      <c r="I10" s="44">
        <v>6</v>
      </c>
      <c r="J10" s="44" t="s">
        <v>49</v>
      </c>
      <c r="K10" s="44">
        <v>6</v>
      </c>
      <c r="L10" s="102"/>
      <c r="M10" s="102"/>
      <c r="N10" s="102"/>
      <c r="O10" s="158">
        <v>2.5</v>
      </c>
      <c r="P10" s="47">
        <f>ROUND(SUMPRODUCT(H10:O10,$H$9:$O$9)/100,1)</f>
        <v>3.8</v>
      </c>
      <c r="Q10" s="48" t="str">
        <f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F</v>
      </c>
      <c r="R10" s="48" t="str">
        <f>IF($P10&lt;4,"Kém",IF(AND($P10&gt;=4,$P10&lt;=5.4),"Trung bình yếu",IF(AND($P10&gt;=5.5,$P10&lt;=6.9),"Trung bình",IF(AND($P10&gt;=7,$P10&lt;=8.4),"Khá",IF(AND($P10&gt;=8.5,$P10&lt;=10),"Giỏi","")))))</f>
        <v>Kém</v>
      </c>
      <c r="S10" s="50" t="str">
        <f>+IF(OR($H10=0,$I10=0,$J10=0,$K10=0),"Không đủ ĐKDT","")</f>
        <v/>
      </c>
      <c r="T10" s="86" t="s">
        <v>527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Thi lại</v>
      </c>
      <c r="X10" s="38"/>
      <c r="Y10" s="38"/>
      <c r="Z10" s="38"/>
      <c r="AA10" s="20"/>
      <c r="AB10" s="20"/>
      <c r="AC10" s="20"/>
      <c r="AD10" s="20"/>
      <c r="AE10" s="13"/>
      <c r="AF10" s="20"/>
      <c r="AG10" s="20"/>
      <c r="AH10" s="20"/>
      <c r="AI10" s="20"/>
      <c r="AJ10" s="20"/>
      <c r="AK10" s="20"/>
      <c r="AL10" s="21"/>
    </row>
    <row r="11" spans="2:38" ht="19.5" customHeight="1" x14ac:dyDescent="0.25">
      <c r="B11" s="39">
        <v>2</v>
      </c>
      <c r="C11" s="40" t="s">
        <v>330</v>
      </c>
      <c r="D11" s="85" t="s">
        <v>331</v>
      </c>
      <c r="E11" s="42" t="s">
        <v>326</v>
      </c>
      <c r="F11" s="43" t="s">
        <v>332</v>
      </c>
      <c r="G11" s="40" t="s">
        <v>333</v>
      </c>
      <c r="H11" s="44">
        <v>8</v>
      </c>
      <c r="I11" s="44">
        <v>6</v>
      </c>
      <c r="J11" s="44" t="s">
        <v>49</v>
      </c>
      <c r="K11" s="44">
        <v>6</v>
      </c>
      <c r="L11" s="102"/>
      <c r="M11" s="102"/>
      <c r="N11" s="102"/>
      <c r="O11" s="46">
        <v>4</v>
      </c>
      <c r="P11" s="47">
        <f>ROUND(SUMPRODUCT(H11:O11,$H$9:$O$9)/100,1)</f>
        <v>5</v>
      </c>
      <c r="Q11" s="48" t="str">
        <f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D+</v>
      </c>
      <c r="R11" s="49" t="str">
        <f>IF($P11&lt;4,"Kém",IF(AND($P11&gt;=4,$P11&lt;=5.4),"Trung bình yếu",IF(AND($P11&gt;=5.5,$P11&lt;=6.9),"Trung bình",IF(AND($P11&gt;=7,$P11&lt;=8.4),"Khá",IF(AND($P11&gt;=8.5,$P11&lt;=10),"Giỏi","")))))</f>
        <v>Trung bình yếu</v>
      </c>
      <c r="S11" s="50" t="str">
        <f>+IF(OR($H11=0,$I11=0,$J11=0,$K11=0),"Không đủ ĐKDT","")</f>
        <v/>
      </c>
      <c r="T11" s="86" t="s">
        <v>527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Đạt</v>
      </c>
      <c r="X11" s="98"/>
      <c r="Y11" s="98"/>
      <c r="Z11" s="96"/>
      <c r="AA11" s="13"/>
      <c r="AB11" s="13"/>
      <c r="AC11" s="13"/>
      <c r="AD11" s="99"/>
      <c r="AE11" s="13"/>
      <c r="AF11" s="100"/>
      <c r="AG11" s="101"/>
      <c r="AH11" s="100"/>
      <c r="AI11" s="101"/>
      <c r="AJ11" s="100"/>
      <c r="AK11" s="13"/>
      <c r="AL11" s="99"/>
    </row>
    <row r="12" spans="2:38" ht="19.5" customHeight="1" x14ac:dyDescent="0.25">
      <c r="B12" s="39">
        <v>3</v>
      </c>
      <c r="C12" s="40" t="s">
        <v>528</v>
      </c>
      <c r="D12" s="85" t="s">
        <v>529</v>
      </c>
      <c r="E12" s="42" t="s">
        <v>326</v>
      </c>
      <c r="F12" s="43" t="s">
        <v>344</v>
      </c>
      <c r="G12" s="40" t="s">
        <v>333</v>
      </c>
      <c r="H12" s="44">
        <v>8</v>
      </c>
      <c r="I12" s="44">
        <v>6</v>
      </c>
      <c r="J12" s="44" t="s">
        <v>49</v>
      </c>
      <c r="K12" s="44">
        <v>6</v>
      </c>
      <c r="L12" s="45"/>
      <c r="M12" s="45"/>
      <c r="N12" s="45"/>
      <c r="O12" s="46">
        <v>2.5</v>
      </c>
      <c r="P12" s="47">
        <f>ROUND(SUMPRODUCT(H12:O12,$H$9:$O$9)/100,1)</f>
        <v>4.0999999999999996</v>
      </c>
      <c r="Q12" s="48" t="str">
        <f>IF(AND($P12&gt;=9,$P12&lt;=10),"A+","")&amp;IF(AND($P12&gt;=8.5,$P12&lt;=8.9),"A","")&amp;IF(AND($P12&gt;=8,$P12&lt;=8.4),"B+","")&amp;IF(AND($P12&gt;=7,$P12&lt;=7.9),"B","")&amp;IF(AND($P12&gt;=6.5,$P12&lt;=6.9),"C+","")&amp;IF(AND($P12&gt;=5.5,$P12&lt;=6.4),"C","")&amp;IF(AND($P12&gt;=5,$P12&lt;=5.4),"D+","")&amp;IF(AND($P12&gt;=4,$P12&lt;=4.9),"D","")&amp;IF(AND($P12&lt;4),"F","")</f>
        <v>D</v>
      </c>
      <c r="R12" s="49" t="str">
        <f>IF($P12&lt;4,"Kém",IF(AND($P12&gt;=4,$P12&lt;=5.4),"Trung bình yếu",IF(AND($P12&gt;=5.5,$P12&lt;=6.9),"Trung bình",IF(AND($P12&gt;=7,$P12&lt;=8.4),"Khá",IF(AND($P12&gt;=8.5,$P12&lt;=10),"Giỏi","")))))</f>
        <v>Trung bình yếu</v>
      </c>
      <c r="S12" s="50" t="str">
        <f>+IF(OR($H12=0,$I12=0,$J12=0,$K12=0),"Không đủ ĐKDT","")</f>
        <v/>
      </c>
      <c r="T12" s="86" t="s">
        <v>527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38" ht="19.5" customHeight="1" x14ac:dyDescent="0.25">
      <c r="B13" s="39">
        <v>4</v>
      </c>
      <c r="C13" s="40" t="s">
        <v>530</v>
      </c>
      <c r="D13" s="85" t="s">
        <v>531</v>
      </c>
      <c r="E13" s="42" t="s">
        <v>267</v>
      </c>
      <c r="F13" s="43" t="s">
        <v>532</v>
      </c>
      <c r="G13" s="40" t="s">
        <v>328</v>
      </c>
      <c r="H13" s="44">
        <v>10</v>
      </c>
      <c r="I13" s="44">
        <v>6</v>
      </c>
      <c r="J13" s="44" t="s">
        <v>49</v>
      </c>
      <c r="K13" s="44">
        <v>6</v>
      </c>
      <c r="L13" s="45"/>
      <c r="M13" s="45"/>
      <c r="N13" s="45"/>
      <c r="O13" s="46">
        <v>0</v>
      </c>
      <c r="P13" s="47">
        <f>ROUND(SUMPRODUCT(H13:O13,$H$9:$O$9)/100,1)</f>
        <v>2.8</v>
      </c>
      <c r="Q13" s="48" t="str">
        <f>IF(AND($P13&gt;=9,$P13&lt;=10),"A+","")&amp;IF(AND($P13&gt;=8.5,$P13&lt;=8.9),"A","")&amp;IF(AND($P13&gt;=8,$P13&lt;=8.4),"B+","")&amp;IF(AND($P13&gt;=7,$P13&lt;=7.9),"B","")&amp;IF(AND($P13&gt;=6.5,$P13&lt;=6.9),"C+","")&amp;IF(AND($P13&gt;=5.5,$P13&lt;=6.4),"C","")&amp;IF(AND($P13&gt;=5,$P13&lt;=5.4),"D+","")&amp;IF(AND($P13&gt;=4,$P13&lt;=4.9),"D","")&amp;IF(AND($P13&lt;4),"F","")</f>
        <v>F</v>
      </c>
      <c r="R13" s="49" t="str">
        <f>IF($P13&lt;4,"Kém",IF(AND($P13&gt;=4,$P13&lt;=5.4),"Trung bình yếu",IF(AND($P13&gt;=5.5,$P13&lt;=6.9),"Trung bình",IF(AND($P13&gt;=7,$P13&lt;=8.4),"Khá",IF(AND($P13&gt;=8.5,$P13&lt;=10),"Giỏi","")))))</f>
        <v>Kém</v>
      </c>
      <c r="S13" s="50" t="s">
        <v>82</v>
      </c>
      <c r="T13" s="86" t="s">
        <v>527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Thi lại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19.5" customHeight="1" x14ac:dyDescent="0.25">
      <c r="B14" s="39">
        <v>5</v>
      </c>
      <c r="C14" s="40" t="s">
        <v>342</v>
      </c>
      <c r="D14" s="85" t="s">
        <v>343</v>
      </c>
      <c r="E14" s="42" t="s">
        <v>339</v>
      </c>
      <c r="F14" s="43" t="s">
        <v>344</v>
      </c>
      <c r="G14" s="40" t="s">
        <v>333</v>
      </c>
      <c r="H14" s="44">
        <v>8</v>
      </c>
      <c r="I14" s="44">
        <v>6</v>
      </c>
      <c r="J14" s="44" t="s">
        <v>49</v>
      </c>
      <c r="K14" s="44">
        <v>6</v>
      </c>
      <c r="L14" s="45"/>
      <c r="M14" s="45"/>
      <c r="N14" s="45"/>
      <c r="O14" s="46">
        <v>6.5</v>
      </c>
      <c r="P14" s="47">
        <f>ROUND(SUMPRODUCT(H14:O14,$H$9:$O$9)/100,1)</f>
        <v>6.5</v>
      </c>
      <c r="Q14" s="48" t="str">
        <f>IF(AND($P14&gt;=9,$P14&lt;=10),"A+","")&amp;IF(AND($P14&gt;=8.5,$P14&lt;=8.9),"A","")&amp;IF(AND($P14&gt;=8,$P14&lt;=8.4),"B+","")&amp;IF(AND($P14&gt;=7,$P14&lt;=7.9),"B","")&amp;IF(AND($P14&gt;=6.5,$P14&lt;=6.9),"C+","")&amp;IF(AND($P14&gt;=5.5,$P14&lt;=6.4),"C","")&amp;IF(AND($P14&gt;=5,$P14&lt;=5.4),"D+","")&amp;IF(AND($P14&gt;=4,$P14&lt;=4.9),"D","")&amp;IF(AND($P14&lt;4),"F","")</f>
        <v>C+</v>
      </c>
      <c r="R14" s="49" t="str">
        <f>IF($P14&lt;4,"Kém",IF(AND($P14&gt;=4,$P14&lt;=5.4),"Trung bình yếu",IF(AND($P14&gt;=5.5,$P14&lt;=6.9),"Trung bình",IF(AND($P14&gt;=7,$P14&lt;=8.4),"Khá",IF(AND($P14&gt;=8.5,$P14&lt;=10),"Giỏi","")))))</f>
        <v>Trung bình</v>
      </c>
      <c r="S14" s="50" t="str">
        <f>+IF(OR($H14=0,$I14=0,$J14=0,$K14=0),"Không đủ ĐKDT","")</f>
        <v/>
      </c>
      <c r="T14" s="86" t="s">
        <v>527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Đạt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19.5" customHeight="1" x14ac:dyDescent="0.25">
      <c r="B15" s="39">
        <v>6</v>
      </c>
      <c r="C15" s="40" t="s">
        <v>533</v>
      </c>
      <c r="D15" s="85" t="s">
        <v>534</v>
      </c>
      <c r="E15" s="42" t="s">
        <v>535</v>
      </c>
      <c r="F15" s="43" t="s">
        <v>536</v>
      </c>
      <c r="G15" s="40" t="s">
        <v>333</v>
      </c>
      <c r="H15" s="44">
        <v>6</v>
      </c>
      <c r="I15" s="44">
        <v>6</v>
      </c>
      <c r="J15" s="44" t="s">
        <v>49</v>
      </c>
      <c r="K15" s="44">
        <v>6</v>
      </c>
      <c r="L15" s="102"/>
      <c r="M15" s="45"/>
      <c r="N15" s="45"/>
      <c r="O15" s="46">
        <v>0</v>
      </c>
      <c r="P15" s="47">
        <f>ROUND(SUMPRODUCT(H15:O15,$H$9:$O$9)/100,1)</f>
        <v>2.4</v>
      </c>
      <c r="Q15" s="48" t="str">
        <f>IF(AND($P15&gt;=9,$P15&lt;=10),"A+","")&amp;IF(AND($P15&gt;=8.5,$P15&lt;=8.9),"A","")&amp;IF(AND($P15&gt;=8,$P15&lt;=8.4),"B+","")&amp;IF(AND($P15&gt;=7,$P15&lt;=7.9),"B","")&amp;IF(AND($P15&gt;=6.5,$P15&lt;=6.9),"C+","")&amp;IF(AND($P15&gt;=5.5,$P15&lt;=6.4),"C","")&amp;IF(AND($P15&gt;=5,$P15&lt;=5.4),"D+","")&amp;IF(AND($P15&gt;=4,$P15&lt;=4.9),"D","")&amp;IF(AND($P15&lt;4),"F","")</f>
        <v>F</v>
      </c>
      <c r="R15" s="49" t="str">
        <f>IF($P15&lt;4,"Kém",IF(AND($P15&gt;=4,$P15&lt;=5.4),"Trung bình yếu",IF(AND($P15&gt;=5.5,$P15&lt;=6.9),"Trung bình",IF(AND($P15&gt;=7,$P15&lt;=8.4),"Khá",IF(AND($P15&gt;=8.5,$P15&lt;=10),"Giỏi","")))))</f>
        <v>Kém</v>
      </c>
      <c r="S15" s="50" t="str">
        <f>+IF(OR($H15=0,$I15=0,$J15=0,$K15=0),"Không đủ ĐKDT","")</f>
        <v/>
      </c>
      <c r="T15" s="86" t="s">
        <v>527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Thi lại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19.5" customHeight="1" x14ac:dyDescent="0.25">
      <c r="B16" s="39">
        <v>7</v>
      </c>
      <c r="C16" s="40" t="s">
        <v>537</v>
      </c>
      <c r="D16" s="85" t="s">
        <v>538</v>
      </c>
      <c r="E16" s="42" t="s">
        <v>539</v>
      </c>
      <c r="F16" s="43" t="s">
        <v>540</v>
      </c>
      <c r="G16" s="40" t="s">
        <v>333</v>
      </c>
      <c r="H16" s="44">
        <v>10</v>
      </c>
      <c r="I16" s="44">
        <v>6</v>
      </c>
      <c r="J16" s="44" t="s">
        <v>49</v>
      </c>
      <c r="K16" s="44">
        <v>6</v>
      </c>
      <c r="L16" s="45"/>
      <c r="M16" s="45"/>
      <c r="N16" s="45"/>
      <c r="O16" s="46">
        <v>0</v>
      </c>
      <c r="P16" s="47">
        <f>ROUND(SUMPRODUCT(H16:O16,$H$9:$O$9)/100,1)</f>
        <v>2.8</v>
      </c>
      <c r="Q16" s="48" t="str">
        <f>IF(AND($P16&gt;=9,$P16&lt;=10),"A+","")&amp;IF(AND($P16&gt;=8.5,$P16&lt;=8.9),"A","")&amp;IF(AND($P16&gt;=8,$P16&lt;=8.4),"B+","")&amp;IF(AND($P16&gt;=7,$P16&lt;=7.9),"B","")&amp;IF(AND($P16&gt;=6.5,$P16&lt;=6.9),"C+","")&amp;IF(AND($P16&gt;=5.5,$P16&lt;=6.4),"C","")&amp;IF(AND($P16&gt;=5,$P16&lt;=5.4),"D+","")&amp;IF(AND($P16&gt;=4,$P16&lt;=4.9),"D","")&amp;IF(AND($P16&lt;4),"F","")</f>
        <v>F</v>
      </c>
      <c r="R16" s="49" t="str">
        <f>IF($P16&lt;4,"Kém",IF(AND($P16&gt;=4,$P16&lt;=5.4),"Trung bình yếu",IF(AND($P16&gt;=5.5,$P16&lt;=6.9),"Trung bình",IF(AND($P16&gt;=7,$P16&lt;=8.4),"Khá",IF(AND($P16&gt;=8.5,$P16&lt;=10),"Giỏi","")))))</f>
        <v>Kém</v>
      </c>
      <c r="S16" s="50" t="s">
        <v>82</v>
      </c>
      <c r="T16" s="86" t="s">
        <v>527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Thi lại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9.5" customHeight="1" x14ac:dyDescent="0.25">
      <c r="B17" s="39">
        <v>8</v>
      </c>
      <c r="C17" s="40" t="s">
        <v>345</v>
      </c>
      <c r="D17" s="85" t="s">
        <v>346</v>
      </c>
      <c r="E17" s="42" t="s">
        <v>347</v>
      </c>
      <c r="F17" s="43" t="s">
        <v>348</v>
      </c>
      <c r="G17" s="40" t="s">
        <v>333</v>
      </c>
      <c r="H17" s="44">
        <v>8</v>
      </c>
      <c r="I17" s="44">
        <v>6</v>
      </c>
      <c r="J17" s="44" t="s">
        <v>49</v>
      </c>
      <c r="K17" s="44">
        <v>6</v>
      </c>
      <c r="L17" s="102"/>
      <c r="M17" s="45"/>
      <c r="N17" s="45"/>
      <c r="O17" s="46">
        <v>6</v>
      </c>
      <c r="P17" s="47">
        <f>ROUND(SUMPRODUCT(H17:O17,$H$9:$O$9)/100,1)</f>
        <v>6.2</v>
      </c>
      <c r="Q17" s="48" t="str">
        <f>IF(AND($P17&gt;=9,$P17&lt;=10),"A+","")&amp;IF(AND($P17&gt;=8.5,$P17&lt;=8.9),"A","")&amp;IF(AND($P17&gt;=8,$P17&lt;=8.4),"B+","")&amp;IF(AND($P17&gt;=7,$P17&lt;=7.9),"B","")&amp;IF(AND($P17&gt;=6.5,$P17&lt;=6.9),"C+","")&amp;IF(AND($P17&gt;=5.5,$P17&lt;=6.4),"C","")&amp;IF(AND($P17&gt;=5,$P17&lt;=5.4),"D+","")&amp;IF(AND($P17&gt;=4,$P17&lt;=4.9),"D","")&amp;IF(AND($P17&lt;4),"F","")</f>
        <v>C</v>
      </c>
      <c r="R17" s="49" t="str">
        <f>IF($P17&lt;4,"Kém",IF(AND($P17&gt;=4,$P17&lt;=5.4),"Trung bình yếu",IF(AND($P17&gt;=5.5,$P17&lt;=6.9),"Trung bình",IF(AND($P17&gt;=7,$P17&lt;=8.4),"Khá",IF(AND($P17&gt;=8.5,$P17&lt;=10),"Giỏi","")))))</f>
        <v>Trung bình</v>
      </c>
      <c r="S17" s="50" t="str">
        <f>+IF(OR($H17=0,$I17=0,$J17=0,$K17=0),"Không đủ ĐKDT","")</f>
        <v/>
      </c>
      <c r="T17" s="86" t="s">
        <v>527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Đạt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9.5" customHeight="1" x14ac:dyDescent="0.25">
      <c r="B18" s="39">
        <v>9</v>
      </c>
      <c r="C18" s="40" t="s">
        <v>349</v>
      </c>
      <c r="D18" s="85" t="s">
        <v>350</v>
      </c>
      <c r="E18" s="42" t="s">
        <v>351</v>
      </c>
      <c r="F18" s="43" t="s">
        <v>352</v>
      </c>
      <c r="G18" s="40" t="s">
        <v>333</v>
      </c>
      <c r="H18" s="44">
        <v>8</v>
      </c>
      <c r="I18" s="44">
        <v>6</v>
      </c>
      <c r="J18" s="44" t="s">
        <v>49</v>
      </c>
      <c r="K18" s="44">
        <v>6</v>
      </c>
      <c r="L18" s="45"/>
      <c r="M18" s="45"/>
      <c r="N18" s="45"/>
      <c r="O18" s="46">
        <v>0</v>
      </c>
      <c r="P18" s="47">
        <f>ROUND(SUMPRODUCT(H18:O18,$H$9:$O$9)/100,1)</f>
        <v>2.6</v>
      </c>
      <c r="Q18" s="48" t="str">
        <f>IF(AND($P18&gt;=9,$P18&lt;=10),"A+","")&amp;IF(AND($P18&gt;=8.5,$P18&lt;=8.9),"A","")&amp;IF(AND($P18&gt;=8,$P18&lt;=8.4),"B+","")&amp;IF(AND($P18&gt;=7,$P18&lt;=7.9),"B","")&amp;IF(AND($P18&gt;=6.5,$P18&lt;=6.9),"C+","")&amp;IF(AND($P18&gt;=5.5,$P18&lt;=6.4),"C","")&amp;IF(AND($P18&gt;=5,$P18&lt;=5.4),"D+","")&amp;IF(AND($P18&gt;=4,$P18&lt;=4.9),"D","")&amp;IF(AND($P18&lt;4),"F","")</f>
        <v>F</v>
      </c>
      <c r="R18" s="49" t="str">
        <f>IF($P18&lt;4,"Kém",IF(AND($P18&gt;=4,$P18&lt;=5.4),"Trung bình yếu",IF(AND($P18&gt;=5.5,$P18&lt;=6.9),"Trung bình",IF(AND($P18&gt;=7,$P18&lt;=8.4),"Khá",IF(AND($P18&gt;=8.5,$P18&lt;=10),"Giỏi","")))))</f>
        <v>Kém</v>
      </c>
      <c r="S18" s="50" t="s">
        <v>82</v>
      </c>
      <c r="T18" s="86" t="s">
        <v>527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Thi lại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9.5" customHeight="1" x14ac:dyDescent="0.25">
      <c r="B19" s="39">
        <v>10</v>
      </c>
      <c r="C19" s="40" t="s">
        <v>541</v>
      </c>
      <c r="D19" s="85" t="s">
        <v>78</v>
      </c>
      <c r="E19" s="42" t="s">
        <v>216</v>
      </c>
      <c r="F19" s="43" t="s">
        <v>523</v>
      </c>
      <c r="G19" s="40" t="s">
        <v>333</v>
      </c>
      <c r="H19" s="44">
        <v>10</v>
      </c>
      <c r="I19" s="44">
        <v>6</v>
      </c>
      <c r="J19" s="44" t="s">
        <v>49</v>
      </c>
      <c r="K19" s="44">
        <v>6</v>
      </c>
      <c r="L19" s="102"/>
      <c r="M19" s="45"/>
      <c r="N19" s="45"/>
      <c r="O19" s="46">
        <v>2.5</v>
      </c>
      <c r="P19" s="47">
        <f>ROUND(SUMPRODUCT(H19:O19,$H$9:$O$9)/100,1)</f>
        <v>4.3</v>
      </c>
      <c r="Q19" s="48" t="str">
        <f>IF(AND($P19&gt;=9,$P19&lt;=10),"A+","")&amp;IF(AND($P19&gt;=8.5,$P19&lt;=8.9),"A","")&amp;IF(AND($P19&gt;=8,$P19&lt;=8.4),"B+","")&amp;IF(AND($P19&gt;=7,$P19&lt;=7.9),"B","")&amp;IF(AND($P19&gt;=6.5,$P19&lt;=6.9),"C+","")&amp;IF(AND($P19&gt;=5.5,$P19&lt;=6.4),"C","")&amp;IF(AND($P19&gt;=5,$P19&lt;=5.4),"D+","")&amp;IF(AND($P19&gt;=4,$P19&lt;=4.9),"D","")&amp;IF(AND($P19&lt;4),"F","")</f>
        <v>D</v>
      </c>
      <c r="R19" s="49" t="str">
        <f>IF($P19&lt;4,"Kém",IF(AND($P19&gt;=4,$P19&lt;=5.4),"Trung bình yếu",IF(AND($P19&gt;=5.5,$P19&lt;=6.9),"Trung bình",IF(AND($P19&gt;=7,$P19&lt;=8.4),"Khá",IF(AND($P19&gt;=8.5,$P19&lt;=10),"Giỏi","")))))</f>
        <v>Trung bình yếu</v>
      </c>
      <c r="S19" s="50" t="str">
        <f>+IF(OR($H19=0,$I19=0,$J19=0,$K19=0),"Không đủ ĐKDT","")</f>
        <v/>
      </c>
      <c r="T19" s="86" t="s">
        <v>527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Đạt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9.5" customHeight="1" x14ac:dyDescent="0.25">
      <c r="B20" s="39">
        <v>11</v>
      </c>
      <c r="C20" s="40" t="s">
        <v>542</v>
      </c>
      <c r="D20" s="85" t="s">
        <v>543</v>
      </c>
      <c r="E20" s="42" t="s">
        <v>544</v>
      </c>
      <c r="F20" s="43" t="s">
        <v>545</v>
      </c>
      <c r="G20" s="40" t="s">
        <v>328</v>
      </c>
      <c r="H20" s="44">
        <v>8</v>
      </c>
      <c r="I20" s="44">
        <v>6</v>
      </c>
      <c r="J20" s="44" t="s">
        <v>49</v>
      </c>
      <c r="K20" s="44">
        <v>6</v>
      </c>
      <c r="L20" s="45"/>
      <c r="M20" s="45"/>
      <c r="N20" s="45"/>
      <c r="O20" s="46">
        <v>3</v>
      </c>
      <c r="P20" s="47">
        <f>ROUND(SUMPRODUCT(H20:O20,$H$9:$O$9)/100,1)</f>
        <v>4.4000000000000004</v>
      </c>
      <c r="Q20" s="48" t="str">
        <f>IF(AND($P20&gt;=9,$P20&lt;=10),"A+","")&amp;IF(AND($P20&gt;=8.5,$P20&lt;=8.9),"A","")&amp;IF(AND($P20&gt;=8,$P20&lt;=8.4),"B+","")&amp;IF(AND($P20&gt;=7,$P20&lt;=7.9),"B","")&amp;IF(AND($P20&gt;=6.5,$P20&lt;=6.9),"C+","")&amp;IF(AND($P20&gt;=5.5,$P20&lt;=6.4),"C","")&amp;IF(AND($P20&gt;=5,$P20&lt;=5.4),"D+","")&amp;IF(AND($P20&gt;=4,$P20&lt;=4.9),"D","")&amp;IF(AND($P20&lt;4),"F","")</f>
        <v>D</v>
      </c>
      <c r="R20" s="49" t="str">
        <f>IF($P20&lt;4,"Kém",IF(AND($P20&gt;=4,$P20&lt;=5.4),"Trung bình yếu",IF(AND($P20&gt;=5.5,$P20&lt;=6.9),"Trung bình",IF(AND($P20&gt;=7,$P20&lt;=8.4),"Khá",IF(AND($P20&gt;=8.5,$P20&lt;=10),"Giỏi","")))))</f>
        <v>Trung bình yếu</v>
      </c>
      <c r="S20" s="50" t="str">
        <f>+IF(OR($H20=0,$I20=0,$J20=0,$K20=0),"Không đủ ĐKDT","")</f>
        <v/>
      </c>
      <c r="T20" s="86" t="s">
        <v>527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Đạt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9.5" customHeight="1" x14ac:dyDescent="0.25">
      <c r="B21" s="39">
        <v>12</v>
      </c>
      <c r="C21" s="40" t="s">
        <v>353</v>
      </c>
      <c r="D21" s="85" t="s">
        <v>354</v>
      </c>
      <c r="E21" s="42" t="s">
        <v>355</v>
      </c>
      <c r="F21" s="43" t="s">
        <v>356</v>
      </c>
      <c r="G21" s="40" t="s">
        <v>333</v>
      </c>
      <c r="H21" s="44">
        <v>10</v>
      </c>
      <c r="I21" s="44">
        <v>6</v>
      </c>
      <c r="J21" s="44" t="s">
        <v>49</v>
      </c>
      <c r="K21" s="44">
        <v>6</v>
      </c>
      <c r="L21" s="102"/>
      <c r="M21" s="45"/>
      <c r="N21" s="45"/>
      <c r="O21" s="46">
        <v>2</v>
      </c>
      <c r="P21" s="47">
        <f>ROUND(SUMPRODUCT(H21:O21,$H$9:$O$9)/100,1)</f>
        <v>4</v>
      </c>
      <c r="Q21" s="48" t="str">
        <f>IF(AND($P21&gt;=9,$P21&lt;=10),"A+","")&amp;IF(AND($P21&gt;=8.5,$P21&lt;=8.9),"A","")&amp;IF(AND($P21&gt;=8,$P21&lt;=8.4),"B+","")&amp;IF(AND($P21&gt;=7,$P21&lt;=7.9),"B","")&amp;IF(AND($P21&gt;=6.5,$P21&lt;=6.9),"C+","")&amp;IF(AND($P21&gt;=5.5,$P21&lt;=6.4),"C","")&amp;IF(AND($P21&gt;=5,$P21&lt;=5.4),"D+","")&amp;IF(AND($P21&gt;=4,$P21&lt;=4.9),"D","")&amp;IF(AND($P21&lt;4),"F","")</f>
        <v>D</v>
      </c>
      <c r="R21" s="49" t="str">
        <f>IF($P21&lt;4,"Kém",IF(AND($P21&gt;=4,$P21&lt;=5.4),"Trung bình yếu",IF(AND($P21&gt;=5.5,$P21&lt;=6.9),"Trung bình",IF(AND($P21&gt;=7,$P21&lt;=8.4),"Khá",IF(AND($P21&gt;=8.5,$P21&lt;=10),"Giỏi","")))))</f>
        <v>Trung bình yếu</v>
      </c>
      <c r="S21" s="50" t="str">
        <f>+IF(OR($H21=0,$I21=0,$J21=0,$K21=0),"Không đủ ĐKDT","")</f>
        <v/>
      </c>
      <c r="T21" s="86" t="s">
        <v>527</v>
      </c>
      <c r="U21" s="5"/>
      <c r="V21" s="87"/>
      <c r="W21" s="97" t="str">
        <f>IF(S21="Không đủ ĐKDT","Học lại",IF(S21="Đình chỉ thi","Học lại",IF(AND(MID(G21,2,2)&lt;"12",S21="Vắng"),"Thi lại",IF(S21="Vắng có phép", "Thi lại",IF(AND((MID(G21,2,2)&lt;"12"),P21&lt;4.5),"Thi lại",IF(AND((MID(G21,2,2)&lt;"16"),P21&lt;4),"Học lại",IF(AND((MID(G21,2,2)&gt;"15"),P21&lt;4),"Thi lại","Đạt")))))))</f>
        <v>Đạt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9.5" customHeight="1" x14ac:dyDescent="0.25">
      <c r="B22" s="39">
        <v>13</v>
      </c>
      <c r="C22" s="40" t="s">
        <v>546</v>
      </c>
      <c r="D22" s="85" t="s">
        <v>547</v>
      </c>
      <c r="E22" s="42" t="s">
        <v>290</v>
      </c>
      <c r="F22" s="43" t="s">
        <v>548</v>
      </c>
      <c r="G22" s="40" t="s">
        <v>333</v>
      </c>
      <c r="H22" s="44">
        <v>10</v>
      </c>
      <c r="I22" s="44">
        <v>6</v>
      </c>
      <c r="J22" s="44" t="s">
        <v>49</v>
      </c>
      <c r="K22" s="44">
        <v>6</v>
      </c>
      <c r="L22" s="45"/>
      <c r="M22" s="45"/>
      <c r="N22" s="45"/>
      <c r="O22" s="46">
        <v>5</v>
      </c>
      <c r="P22" s="47">
        <f>ROUND(SUMPRODUCT(H22:O22,$H$9:$O$9)/100,1)</f>
        <v>5.8</v>
      </c>
      <c r="Q22" s="48" t="str">
        <f>IF(AND($P22&gt;=9,$P22&lt;=10),"A+","")&amp;IF(AND($P22&gt;=8.5,$P22&lt;=8.9),"A","")&amp;IF(AND($P22&gt;=8,$P22&lt;=8.4),"B+","")&amp;IF(AND($P22&gt;=7,$P22&lt;=7.9),"B","")&amp;IF(AND($P22&gt;=6.5,$P22&lt;=6.9),"C+","")&amp;IF(AND($P22&gt;=5.5,$P22&lt;=6.4),"C","")&amp;IF(AND($P22&gt;=5,$P22&lt;=5.4),"D+","")&amp;IF(AND($P22&gt;=4,$P22&lt;=4.9),"D","")&amp;IF(AND($P22&lt;4),"F","")</f>
        <v>C</v>
      </c>
      <c r="R22" s="49" t="str">
        <f>IF($P22&lt;4,"Kém",IF(AND($P22&gt;=4,$P22&lt;=5.4),"Trung bình yếu",IF(AND($P22&gt;=5.5,$P22&lt;=6.9),"Trung bình",IF(AND($P22&gt;=7,$P22&lt;=8.4),"Khá",IF(AND($P22&gt;=8.5,$P22&lt;=10),"Giỏi","")))))</f>
        <v>Trung bình</v>
      </c>
      <c r="S22" s="50" t="str">
        <f>+IF(OR($H22=0,$I22=0,$J22=0,$K22=0),"Không đủ ĐKDT","")</f>
        <v/>
      </c>
      <c r="T22" s="86" t="s">
        <v>527</v>
      </c>
      <c r="U22" s="5"/>
      <c r="V22" s="87"/>
      <c r="W22" s="97" t="str">
        <f>IF(S22="Không đủ ĐKDT","Học lại",IF(S22="Đình chỉ thi","Học lại",IF(AND(MID(G22,2,2)&lt;"12",S22="Vắng"),"Thi lại",IF(S22="Vắng có phép", "Thi lại",IF(AND((MID(G22,2,2)&lt;"12"),P22&lt;4.5),"Thi lại",IF(AND((MID(G22,2,2)&lt;"16"),P22&lt;4),"Học lại",IF(AND((MID(G22,2,2)&gt;"15"),P22&lt;4),"Thi lại","Đạt")))))))</f>
        <v>Đạt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9.5" customHeight="1" x14ac:dyDescent="0.25">
      <c r="B23" s="39">
        <v>14</v>
      </c>
      <c r="C23" s="40" t="s">
        <v>549</v>
      </c>
      <c r="D23" s="85" t="s">
        <v>550</v>
      </c>
      <c r="E23" s="42" t="s">
        <v>420</v>
      </c>
      <c r="F23" s="43" t="s">
        <v>551</v>
      </c>
      <c r="G23" s="40" t="s">
        <v>333</v>
      </c>
      <c r="H23" s="44">
        <v>10</v>
      </c>
      <c r="I23" s="44">
        <v>6</v>
      </c>
      <c r="J23" s="44" t="s">
        <v>49</v>
      </c>
      <c r="K23" s="44">
        <v>6</v>
      </c>
      <c r="L23" s="102"/>
      <c r="M23" s="45"/>
      <c r="N23" s="45"/>
      <c r="O23" s="46">
        <v>4</v>
      </c>
      <c r="P23" s="47">
        <f>ROUND(SUMPRODUCT(H23:O23,$H$9:$O$9)/100,1)</f>
        <v>5.2</v>
      </c>
      <c r="Q23" s="48" t="str">
        <f>IF(AND($P23&gt;=9,$P23&lt;=10),"A+","")&amp;IF(AND($P23&gt;=8.5,$P23&lt;=8.9),"A","")&amp;IF(AND($P23&gt;=8,$P23&lt;=8.4),"B+","")&amp;IF(AND($P23&gt;=7,$P23&lt;=7.9),"B","")&amp;IF(AND($P23&gt;=6.5,$P23&lt;=6.9),"C+","")&amp;IF(AND($P23&gt;=5.5,$P23&lt;=6.4),"C","")&amp;IF(AND($P23&gt;=5,$P23&lt;=5.4),"D+","")&amp;IF(AND($P23&gt;=4,$P23&lt;=4.9),"D","")&amp;IF(AND($P23&lt;4),"F","")</f>
        <v>D+</v>
      </c>
      <c r="R23" s="49" t="str">
        <f>IF($P23&lt;4,"Kém",IF(AND($P23&gt;=4,$P23&lt;=5.4),"Trung bình yếu",IF(AND($P23&gt;=5.5,$P23&lt;=6.9),"Trung bình",IF(AND($P23&gt;=7,$P23&lt;=8.4),"Khá",IF(AND($P23&gt;=8.5,$P23&lt;=10),"Giỏi","")))))</f>
        <v>Trung bình yếu</v>
      </c>
      <c r="S23" s="50" t="str">
        <f>+IF(OR($H23=0,$I23=0,$J23=0,$K23=0),"Không đủ ĐKDT","")</f>
        <v/>
      </c>
      <c r="T23" s="86" t="s">
        <v>527</v>
      </c>
      <c r="U23" s="5"/>
      <c r="V23" s="87"/>
      <c r="W23" s="97" t="str">
        <f>IF(S23="Không đủ ĐKDT","Học lại",IF(S23="Đình chỉ thi","Học lại",IF(AND(MID(G23,2,2)&lt;"12",S23="Vắng"),"Thi lại",IF(S23="Vắng có phép", "Thi lại",IF(AND((MID(G23,2,2)&lt;"12"),P23&lt;4.5),"Thi lại",IF(AND((MID(G23,2,2)&lt;"16"),P23&lt;4),"Học lại",IF(AND((MID(G23,2,2)&gt;"15"),P23&lt;4),"Thi lại","Đạt")))))))</f>
        <v>Đạt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19.5" customHeight="1" x14ac:dyDescent="0.25">
      <c r="B24" s="39">
        <v>15</v>
      </c>
      <c r="C24" s="40" t="s">
        <v>363</v>
      </c>
      <c r="D24" s="85" t="s">
        <v>364</v>
      </c>
      <c r="E24" s="42" t="s">
        <v>365</v>
      </c>
      <c r="F24" s="43" t="s">
        <v>366</v>
      </c>
      <c r="G24" s="40" t="s">
        <v>328</v>
      </c>
      <c r="H24" s="44">
        <v>9</v>
      </c>
      <c r="I24" s="44">
        <v>6</v>
      </c>
      <c r="J24" s="44" t="s">
        <v>49</v>
      </c>
      <c r="K24" s="44">
        <v>6</v>
      </c>
      <c r="L24" s="102"/>
      <c r="M24" s="45"/>
      <c r="N24" s="45"/>
      <c r="O24" s="46">
        <v>0</v>
      </c>
      <c r="P24" s="47">
        <f>ROUND(SUMPRODUCT(H24:O24,$H$9:$O$9)/100,1)</f>
        <v>2.7</v>
      </c>
      <c r="Q24" s="48" t="str">
        <f>IF(AND($P24&gt;=9,$P24&lt;=10),"A+","")&amp;IF(AND($P24&gt;=8.5,$P24&lt;=8.9),"A","")&amp;IF(AND($P24&gt;=8,$P24&lt;=8.4),"B+","")&amp;IF(AND($P24&gt;=7,$P24&lt;=7.9),"B","")&amp;IF(AND($P24&gt;=6.5,$P24&lt;=6.9),"C+","")&amp;IF(AND($P24&gt;=5.5,$P24&lt;=6.4),"C","")&amp;IF(AND($P24&gt;=5,$P24&lt;=5.4),"D+","")&amp;IF(AND($P24&gt;=4,$P24&lt;=4.9),"D","")&amp;IF(AND($P24&lt;4),"F","")</f>
        <v>F</v>
      </c>
      <c r="R24" s="49" t="str">
        <f>IF($P24&lt;4,"Kém",IF(AND($P24&gt;=4,$P24&lt;=5.4),"Trung bình yếu",IF(AND($P24&gt;=5.5,$P24&lt;=6.9),"Trung bình",IF(AND($P24&gt;=7,$P24&lt;=8.4),"Khá",IF(AND($P24&gt;=8.5,$P24&lt;=10),"Giỏi","")))))</f>
        <v>Kém</v>
      </c>
      <c r="S24" s="50" t="str">
        <f>+IF(OR($H24=0,$I24=0,$J24=0,$K24=0),"Không đủ ĐKDT","")</f>
        <v/>
      </c>
      <c r="T24" s="86" t="s">
        <v>527</v>
      </c>
      <c r="U24" s="5"/>
      <c r="V24" s="87"/>
      <c r="W24" s="97" t="str">
        <f>IF(S24="Không đủ ĐKDT","Học lại",IF(S24="Đình chỉ thi","Học lại",IF(AND(MID(G24,2,2)&lt;"12",S24="Vắng"),"Thi lại",IF(S24="Vắng có phép", "Thi lại",IF(AND((MID(G24,2,2)&lt;"12"),P24&lt;4.5),"Thi lại",IF(AND((MID(G24,2,2)&lt;"16"),P24&lt;4),"Học lại",IF(AND((MID(G24,2,2)&gt;"15"),P24&lt;4),"Thi lại","Đạt")))))))</f>
        <v>Thi lại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9.5" customHeight="1" x14ac:dyDescent="0.25">
      <c r="B25" s="39">
        <v>16</v>
      </c>
      <c r="C25" s="40" t="s">
        <v>552</v>
      </c>
      <c r="D25" s="85" t="s">
        <v>553</v>
      </c>
      <c r="E25" s="42" t="s">
        <v>176</v>
      </c>
      <c r="F25" s="43" t="s">
        <v>554</v>
      </c>
      <c r="G25" s="40" t="s">
        <v>333</v>
      </c>
      <c r="H25" s="44">
        <v>10</v>
      </c>
      <c r="I25" s="44">
        <v>6</v>
      </c>
      <c r="J25" s="44" t="s">
        <v>49</v>
      </c>
      <c r="K25" s="44">
        <v>6</v>
      </c>
      <c r="L25" s="45"/>
      <c r="M25" s="45"/>
      <c r="N25" s="45"/>
      <c r="O25" s="46">
        <v>0</v>
      </c>
      <c r="P25" s="47">
        <f>ROUND(SUMPRODUCT(H25:O25,$H$9:$O$9)/100,1)</f>
        <v>2.8</v>
      </c>
      <c r="Q25" s="48" t="str">
        <f>IF(AND($P25&gt;=9,$P25&lt;=10),"A+","")&amp;IF(AND($P25&gt;=8.5,$P25&lt;=8.9),"A","")&amp;IF(AND($P25&gt;=8,$P25&lt;=8.4),"B+","")&amp;IF(AND($P25&gt;=7,$P25&lt;=7.9),"B","")&amp;IF(AND($P25&gt;=6.5,$P25&lt;=6.9),"C+","")&amp;IF(AND($P25&gt;=5.5,$P25&lt;=6.4),"C","")&amp;IF(AND($P25&gt;=5,$P25&lt;=5.4),"D+","")&amp;IF(AND($P25&gt;=4,$P25&lt;=4.9),"D","")&amp;IF(AND($P25&lt;4),"F","")</f>
        <v>F</v>
      </c>
      <c r="R25" s="49" t="str">
        <f>IF($P25&lt;4,"Kém",IF(AND($P25&gt;=4,$P25&lt;=5.4),"Trung bình yếu",IF(AND($P25&gt;=5.5,$P25&lt;=6.9),"Trung bình",IF(AND($P25&gt;=7,$P25&lt;=8.4),"Khá",IF(AND($P25&gt;=8.5,$P25&lt;=10),"Giỏi","")))))</f>
        <v>Kém</v>
      </c>
      <c r="S25" s="50" t="s">
        <v>82</v>
      </c>
      <c r="T25" s="86" t="s">
        <v>527</v>
      </c>
      <c r="U25" s="5"/>
      <c r="V25" s="87"/>
      <c r="W25" s="97" t="str">
        <f>IF(S25="Không đủ ĐKDT","Học lại",IF(S25="Đình chỉ thi","Học lại",IF(AND(MID(G25,2,2)&lt;"12",S25="Vắng"),"Thi lại",IF(S25="Vắng có phép", "Thi lại",IF(AND((MID(G25,2,2)&lt;"12"),P25&lt;4.5),"Thi lại",IF(AND((MID(G25,2,2)&lt;"16"),P25&lt;4),"Học lại",IF(AND((MID(G25,2,2)&gt;"15"),P25&lt;4),"Thi lại","Đạt")))))))</f>
        <v>Thi lại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9.5" customHeight="1" x14ac:dyDescent="0.25">
      <c r="B26" s="39">
        <v>17</v>
      </c>
      <c r="C26" s="40" t="s">
        <v>555</v>
      </c>
      <c r="D26" s="85" t="s">
        <v>556</v>
      </c>
      <c r="E26" s="42" t="s">
        <v>298</v>
      </c>
      <c r="F26" s="43" t="s">
        <v>276</v>
      </c>
      <c r="G26" s="40" t="s">
        <v>328</v>
      </c>
      <c r="H26" s="44">
        <v>9</v>
      </c>
      <c r="I26" s="44">
        <v>6</v>
      </c>
      <c r="J26" s="44" t="s">
        <v>49</v>
      </c>
      <c r="K26" s="44">
        <v>6</v>
      </c>
      <c r="L26" s="45"/>
      <c r="M26" s="45"/>
      <c r="N26" s="45"/>
      <c r="O26" s="46">
        <v>0</v>
      </c>
      <c r="P26" s="47">
        <f>ROUND(SUMPRODUCT(H26:O26,$H$9:$O$9)/100,1)</f>
        <v>2.7</v>
      </c>
      <c r="Q26" s="48" t="str">
        <f>IF(AND($P26&gt;=9,$P26&lt;=10),"A+","")&amp;IF(AND($P26&gt;=8.5,$P26&lt;=8.9),"A","")&amp;IF(AND($P26&gt;=8,$P26&lt;=8.4),"B+","")&amp;IF(AND($P26&gt;=7,$P26&lt;=7.9),"B","")&amp;IF(AND($P26&gt;=6.5,$P26&lt;=6.9),"C+","")&amp;IF(AND($P26&gt;=5.5,$P26&lt;=6.4),"C","")&amp;IF(AND($P26&gt;=5,$P26&lt;=5.4),"D+","")&amp;IF(AND($P26&gt;=4,$P26&lt;=4.9),"D","")&amp;IF(AND($P26&lt;4),"F","")</f>
        <v>F</v>
      </c>
      <c r="R26" s="49" t="str">
        <f>IF($P26&lt;4,"Kém",IF(AND($P26&gt;=4,$P26&lt;=5.4),"Trung bình yếu",IF(AND($P26&gt;=5.5,$P26&lt;=6.9),"Trung bình",IF(AND($P26&gt;=7,$P26&lt;=8.4),"Khá",IF(AND($P26&gt;=8.5,$P26&lt;=10),"Giỏi","")))))</f>
        <v>Kém</v>
      </c>
      <c r="S26" s="50" t="s">
        <v>82</v>
      </c>
      <c r="T26" s="86" t="s">
        <v>527</v>
      </c>
      <c r="U26" s="5"/>
      <c r="V26" s="87"/>
      <c r="W26" s="97" t="str">
        <f>IF(S26="Không đủ ĐKDT","Học lại",IF(S26="Đình chỉ thi","Học lại",IF(AND(MID(G26,2,2)&lt;"12",S26="Vắng"),"Thi lại",IF(S26="Vắng có phép", "Thi lại",IF(AND((MID(G26,2,2)&lt;"12"),P26&lt;4.5),"Thi lại",IF(AND((MID(G26,2,2)&lt;"16"),P26&lt;4),"Học lại",IF(AND((MID(G26,2,2)&gt;"15"),P26&lt;4),"Thi lại","Đạt")))))))</f>
        <v>Thi lại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19.5" customHeight="1" x14ac:dyDescent="0.25">
      <c r="B27" s="39">
        <v>18</v>
      </c>
      <c r="C27" s="40" t="s">
        <v>557</v>
      </c>
      <c r="D27" s="85" t="s">
        <v>558</v>
      </c>
      <c r="E27" s="42" t="s">
        <v>247</v>
      </c>
      <c r="F27" s="43" t="s">
        <v>559</v>
      </c>
      <c r="G27" s="40" t="s">
        <v>328</v>
      </c>
      <c r="H27" s="44">
        <v>9</v>
      </c>
      <c r="I27" s="44">
        <v>6</v>
      </c>
      <c r="J27" s="44" t="s">
        <v>49</v>
      </c>
      <c r="K27" s="44">
        <v>6</v>
      </c>
      <c r="L27" s="45"/>
      <c r="M27" s="45"/>
      <c r="N27" s="45"/>
      <c r="O27" s="46">
        <v>0</v>
      </c>
      <c r="P27" s="47">
        <f>ROUND(SUMPRODUCT(H27:O27,$H$9:$O$9)/100,1)</f>
        <v>2.7</v>
      </c>
      <c r="Q27" s="48" t="str">
        <f>IF(AND($P27&gt;=9,$P27&lt;=10),"A+","")&amp;IF(AND($P27&gt;=8.5,$P27&lt;=8.9),"A","")&amp;IF(AND($P27&gt;=8,$P27&lt;=8.4),"B+","")&amp;IF(AND($P27&gt;=7,$P27&lt;=7.9),"B","")&amp;IF(AND($P27&gt;=6.5,$P27&lt;=6.9),"C+","")&amp;IF(AND($P27&gt;=5.5,$P27&lt;=6.4),"C","")&amp;IF(AND($P27&gt;=5,$P27&lt;=5.4),"D+","")&amp;IF(AND($P27&gt;=4,$P27&lt;=4.9),"D","")&amp;IF(AND($P27&lt;4),"F","")</f>
        <v>F</v>
      </c>
      <c r="R27" s="49" t="str">
        <f>IF($P27&lt;4,"Kém",IF(AND($P27&gt;=4,$P27&lt;=5.4),"Trung bình yếu",IF(AND($P27&gt;=5.5,$P27&lt;=6.9),"Trung bình",IF(AND($P27&gt;=7,$P27&lt;=8.4),"Khá",IF(AND($P27&gt;=8.5,$P27&lt;=10),"Giỏi","")))))</f>
        <v>Kém</v>
      </c>
      <c r="S27" s="50" t="s">
        <v>82</v>
      </c>
      <c r="T27" s="86" t="s">
        <v>527</v>
      </c>
      <c r="U27" s="5"/>
      <c r="V27" s="87"/>
      <c r="W27" s="97" t="str">
        <f>IF(S27="Không đủ ĐKDT","Học lại",IF(S27="Đình chỉ thi","Học lại",IF(AND(MID(G27,2,2)&lt;"12",S27="Vắng"),"Thi lại",IF(S27="Vắng có phép", "Thi lại",IF(AND((MID(G27,2,2)&lt;"12"),P27&lt;4.5),"Thi lại",IF(AND((MID(G27,2,2)&lt;"16"),P27&lt;4),"Học lại",IF(AND((MID(G27,2,2)&gt;"15"),P27&lt;4),"Thi lại","Đạt")))))))</f>
        <v>Thi lại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19.5" customHeight="1" x14ac:dyDescent="0.25">
      <c r="B28" s="39">
        <v>19</v>
      </c>
      <c r="C28" s="40" t="s">
        <v>560</v>
      </c>
      <c r="D28" s="85" t="s">
        <v>561</v>
      </c>
      <c r="E28" s="42" t="s">
        <v>562</v>
      </c>
      <c r="F28" s="43" t="s">
        <v>563</v>
      </c>
      <c r="G28" s="40" t="s">
        <v>328</v>
      </c>
      <c r="H28" s="44">
        <v>9</v>
      </c>
      <c r="I28" s="44">
        <v>6</v>
      </c>
      <c r="J28" s="44" t="s">
        <v>49</v>
      </c>
      <c r="K28" s="44">
        <v>6</v>
      </c>
      <c r="L28" s="45"/>
      <c r="M28" s="45"/>
      <c r="N28" s="45"/>
      <c r="O28" s="46">
        <v>0</v>
      </c>
      <c r="P28" s="47">
        <f>ROUND(SUMPRODUCT(H28:O28,$H$9:$O$9)/100,1)</f>
        <v>2.7</v>
      </c>
      <c r="Q28" s="48" t="str">
        <f>IF(AND($P28&gt;=9,$P28&lt;=10),"A+","")&amp;IF(AND($P28&gt;=8.5,$P28&lt;=8.9),"A","")&amp;IF(AND($P28&gt;=8,$P28&lt;=8.4),"B+","")&amp;IF(AND($P28&gt;=7,$P28&lt;=7.9),"B","")&amp;IF(AND($P28&gt;=6.5,$P28&lt;=6.9),"C+","")&amp;IF(AND($P28&gt;=5.5,$P28&lt;=6.4),"C","")&amp;IF(AND($P28&gt;=5,$P28&lt;=5.4),"D+","")&amp;IF(AND($P28&gt;=4,$P28&lt;=4.9),"D","")&amp;IF(AND($P28&lt;4),"F","")</f>
        <v>F</v>
      </c>
      <c r="R28" s="49" t="str">
        <f>IF($P28&lt;4,"Kém",IF(AND($P28&gt;=4,$P28&lt;=5.4),"Trung bình yếu",IF(AND($P28&gt;=5.5,$P28&lt;=6.9),"Trung bình",IF(AND($P28&gt;=7,$P28&lt;=8.4),"Khá",IF(AND($P28&gt;=8.5,$P28&lt;=10),"Giỏi","")))))</f>
        <v>Kém</v>
      </c>
      <c r="S28" s="50" t="str">
        <f>+IF(OR($H28=0,$I28=0,$J28=0,$K28=0),"Không đủ ĐKDT","")</f>
        <v/>
      </c>
      <c r="T28" s="86" t="s">
        <v>527</v>
      </c>
      <c r="U28" s="5"/>
      <c r="V28" s="87"/>
      <c r="W28" s="97" t="str">
        <f>IF(S28="Không đủ ĐKDT","Học lại",IF(S28="Đình chỉ thi","Học lại",IF(AND(MID(G28,2,2)&lt;"12",S28="Vắng"),"Thi lại",IF(S28="Vắng có phép", "Thi lại",IF(AND((MID(G28,2,2)&lt;"12"),P28&lt;4.5),"Thi lại",IF(AND((MID(G28,2,2)&lt;"16"),P28&lt;4),"Học lại",IF(AND((MID(G28,2,2)&gt;"15"),P28&lt;4),"Thi lại","Đạt")))))))</f>
        <v>Thi lại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16.5" x14ac:dyDescent="0.25">
      <c r="A29" s="53"/>
      <c r="B29" s="54"/>
      <c r="C29" s="55"/>
      <c r="D29" s="55"/>
      <c r="E29" s="57"/>
      <c r="F29" s="57"/>
      <c r="G29" s="57"/>
      <c r="H29" s="58"/>
      <c r="I29" s="59"/>
      <c r="J29" s="59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5"/>
    </row>
    <row r="30" spans="1:38" ht="16.5" x14ac:dyDescent="0.25">
      <c r="A30" s="53"/>
      <c r="B30" s="131" t="s">
        <v>50</v>
      </c>
      <c r="C30" s="131"/>
      <c r="D30" s="55"/>
      <c r="E30" s="57"/>
      <c r="F30" s="57"/>
      <c r="G30" s="57"/>
      <c r="H30" s="58"/>
      <c r="I30" s="59"/>
      <c r="J30" s="59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5"/>
    </row>
    <row r="31" spans="1:38" x14ac:dyDescent="0.25">
      <c r="A31" s="53"/>
      <c r="B31" s="61" t="s">
        <v>51</v>
      </c>
      <c r="C31" s="61"/>
      <c r="D31" s="88">
        <f>+$Z$8</f>
        <v>19</v>
      </c>
      <c r="E31" s="63" t="s">
        <v>52</v>
      </c>
      <c r="F31" s="122" t="s">
        <v>53</v>
      </c>
      <c r="G31" s="122"/>
      <c r="H31" s="122"/>
      <c r="I31" s="122"/>
      <c r="J31" s="122"/>
      <c r="K31" s="122"/>
      <c r="L31" s="122"/>
      <c r="M31" s="122"/>
      <c r="N31" s="122"/>
      <c r="O31" s="64">
        <f>$Z$8 -COUNTIF($S$9:$S$217,"Vắng") -COUNTIF($S$9:$S$217,"Vắng có phép") - COUNTIF($S$9:$S$217,"Đình chỉ thi") - COUNTIF($S$9:$S$217,"Không đủ ĐKDT")</f>
        <v>13</v>
      </c>
      <c r="P31" s="64"/>
      <c r="Q31" s="64"/>
      <c r="R31" s="65"/>
      <c r="S31" s="66" t="s">
        <v>52</v>
      </c>
      <c r="T31" s="65"/>
      <c r="U31" s="5"/>
    </row>
    <row r="32" spans="1:38" x14ac:dyDescent="0.25">
      <c r="A32" s="53"/>
      <c r="B32" s="61" t="s">
        <v>54</v>
      </c>
      <c r="C32" s="61"/>
      <c r="D32" s="88">
        <f>+$AK$8</f>
        <v>9</v>
      </c>
      <c r="E32" s="63" t="s">
        <v>52</v>
      </c>
      <c r="F32" s="122" t="s">
        <v>55</v>
      </c>
      <c r="G32" s="122"/>
      <c r="H32" s="122"/>
      <c r="I32" s="122"/>
      <c r="J32" s="122"/>
      <c r="K32" s="122"/>
      <c r="L32" s="122"/>
      <c r="M32" s="122"/>
      <c r="N32" s="122"/>
      <c r="O32" s="67">
        <f>COUNTIF($S$9:$S$93,"Vắng")</f>
        <v>6</v>
      </c>
      <c r="P32" s="67"/>
      <c r="Q32" s="67"/>
      <c r="R32" s="68"/>
      <c r="S32" s="66" t="s">
        <v>52</v>
      </c>
      <c r="T32" s="68"/>
      <c r="U32" s="5"/>
    </row>
    <row r="33" spans="1:38" x14ac:dyDescent="0.25">
      <c r="A33" s="53"/>
      <c r="B33" s="61" t="s">
        <v>56</v>
      </c>
      <c r="C33" s="61"/>
      <c r="D33" s="89">
        <f>COUNTIF(W10:W28,"Học lại")</f>
        <v>0</v>
      </c>
      <c r="E33" s="63" t="s">
        <v>52</v>
      </c>
      <c r="F33" s="122" t="s">
        <v>57</v>
      </c>
      <c r="G33" s="122"/>
      <c r="H33" s="122"/>
      <c r="I33" s="122"/>
      <c r="J33" s="122"/>
      <c r="K33" s="122"/>
      <c r="L33" s="122"/>
      <c r="M33" s="122"/>
      <c r="N33" s="122"/>
      <c r="O33" s="64">
        <f>COUNTIF($S$9:$S$93,"Vắng có phép")</f>
        <v>0</v>
      </c>
      <c r="P33" s="64"/>
      <c r="Q33" s="64"/>
      <c r="R33" s="65"/>
      <c r="S33" s="66" t="s">
        <v>52</v>
      </c>
      <c r="T33" s="65"/>
      <c r="U33" s="5"/>
    </row>
    <row r="34" spans="1:38" ht="16.5" hidden="1" x14ac:dyDescent="0.25">
      <c r="A34" s="53"/>
      <c r="B34" s="54"/>
      <c r="C34" s="55"/>
      <c r="D34" s="55"/>
      <c r="E34" s="57"/>
      <c r="F34" s="57"/>
      <c r="G34" s="57"/>
      <c r="H34" s="58"/>
      <c r="I34" s="59"/>
      <c r="J34" s="59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5"/>
    </row>
    <row r="35" spans="1:38" x14ac:dyDescent="0.25">
      <c r="B35" s="70" t="s">
        <v>58</v>
      </c>
      <c r="C35" s="70"/>
      <c r="D35" s="73">
        <f>COUNTIF(W10:W28,"Thi lại")</f>
        <v>10</v>
      </c>
      <c r="E35" s="72" t="s">
        <v>52</v>
      </c>
      <c r="F35" s="5"/>
      <c r="G35" s="5"/>
      <c r="H35" s="5"/>
      <c r="I35" s="5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5"/>
    </row>
    <row r="36" spans="1:38" x14ac:dyDescent="0.25">
      <c r="B36" s="70"/>
      <c r="C36" s="70"/>
      <c r="D36" s="73"/>
      <c r="E36" s="72"/>
      <c r="F36" s="5"/>
      <c r="G36" s="5"/>
      <c r="H36" s="5"/>
      <c r="I36" s="5"/>
      <c r="J36" s="123" t="s">
        <v>260</v>
      </c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5"/>
    </row>
    <row r="37" spans="1:38" x14ac:dyDescent="0.25">
      <c r="A37" s="74"/>
      <c r="B37" s="119" t="s">
        <v>60</v>
      </c>
      <c r="C37" s="119"/>
      <c r="D37" s="119"/>
      <c r="E37" s="119"/>
      <c r="F37" s="119"/>
      <c r="G37" s="119"/>
      <c r="H37" s="119"/>
      <c r="I37" s="75"/>
      <c r="J37" s="124" t="s">
        <v>61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5"/>
    </row>
    <row r="38" spans="1:38" hidden="1" x14ac:dyDescent="0.25">
      <c r="A38" s="53"/>
      <c r="B38" s="54"/>
      <c r="C38" s="76"/>
      <c r="D38" s="76"/>
      <c r="E38" s="77"/>
      <c r="F38" s="77"/>
      <c r="G38" s="77"/>
      <c r="H38" s="78"/>
      <c r="I38" s="79"/>
      <c r="J38" s="7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38" s="53" customFormat="1" x14ac:dyDescent="0.25">
      <c r="B39" s="119" t="s">
        <v>62</v>
      </c>
      <c r="C39" s="119"/>
      <c r="D39" s="121" t="s">
        <v>86</v>
      </c>
      <c r="E39" s="121"/>
      <c r="F39" s="121"/>
      <c r="G39" s="121"/>
      <c r="H39" s="121"/>
      <c r="I39" s="79"/>
      <c r="J39" s="79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53" customFormat="1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53" customFormat="1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53" customFormat="1" x14ac:dyDescent="0.2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s="53" customFormat="1" x14ac:dyDescent="0.25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s="53" customFormat="1" x14ac:dyDescent="0.25">
      <c r="A44" s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s="53" customFormat="1" x14ac:dyDescent="0.25">
      <c r="A45" s="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s="53" customFormat="1" hidden="1" x14ac:dyDescent="0.25">
      <c r="A46" s="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s="53" customFormat="1" hidden="1" x14ac:dyDescent="0.25">
      <c r="A47" s="1"/>
      <c r="B47" s="119" t="s">
        <v>85</v>
      </c>
      <c r="C47" s="119"/>
      <c r="D47" s="119"/>
      <c r="E47" s="119"/>
      <c r="F47" s="119"/>
      <c r="G47" s="119"/>
      <c r="H47" s="119"/>
      <c r="I47" s="75"/>
      <c r="J47" s="120" t="s">
        <v>67</v>
      </c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5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s="53" customFormat="1" hidden="1" x14ac:dyDescent="0.25">
      <c r="A48" s="1"/>
      <c r="B48" s="54"/>
      <c r="C48" s="76"/>
      <c r="D48" s="76"/>
      <c r="E48" s="77"/>
      <c r="F48" s="77"/>
      <c r="G48" s="77"/>
      <c r="H48" s="78"/>
      <c r="I48" s="79"/>
      <c r="J48" s="79"/>
      <c r="K48" s="5"/>
      <c r="L48" s="5"/>
      <c r="M48" s="5"/>
      <c r="N48" s="5"/>
      <c r="O48" s="5"/>
      <c r="P48" s="5"/>
      <c r="Q48" s="5"/>
      <c r="R48" s="5"/>
      <c r="S48" s="5"/>
      <c r="T48" s="5"/>
      <c r="U48" s="1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s="53" customFormat="1" hidden="1" x14ac:dyDescent="0.25">
      <c r="A49" s="1"/>
      <c r="B49" s="119" t="s">
        <v>62</v>
      </c>
      <c r="C49" s="119"/>
      <c r="D49" s="121" t="s">
        <v>180</v>
      </c>
      <c r="E49" s="121"/>
      <c r="F49" s="121"/>
      <c r="G49" s="121"/>
      <c r="H49" s="121"/>
      <c r="I49" s="79"/>
      <c r="J49" s="79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1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s="53" customFormat="1" hidden="1" x14ac:dyDescent="0.25">
      <c r="A50" s="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1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idden="1" x14ac:dyDescent="0.25"/>
    <row r="52" spans="1:38" hidden="1" x14ac:dyDescent="0.25"/>
    <row r="53" spans="1:38" hidden="1" x14ac:dyDescent="0.25"/>
    <row r="54" spans="1:38" hidden="1" x14ac:dyDescent="0.25">
      <c r="B54" s="117"/>
      <c r="C54" s="117"/>
      <c r="D54" s="117"/>
      <c r="E54" s="117"/>
      <c r="F54" s="117"/>
      <c r="G54" s="117"/>
      <c r="H54" s="117"/>
      <c r="I54" s="117"/>
      <c r="J54" s="117" t="s">
        <v>69</v>
      </c>
      <c r="K54" s="117"/>
      <c r="L54" s="117"/>
      <c r="M54" s="117"/>
      <c r="N54" s="117"/>
      <c r="O54" s="117"/>
      <c r="P54" s="117"/>
      <c r="Q54" s="117"/>
      <c r="R54" s="117"/>
      <c r="S54" s="117"/>
      <c r="T54" s="117"/>
    </row>
    <row r="55" spans="1:38" hidden="1" x14ac:dyDescent="0.25">
      <c r="B55" s="118"/>
      <c r="C55" s="118"/>
      <c r="D55" s="118"/>
      <c r="E55" s="118"/>
      <c r="F55" s="118"/>
      <c r="G55" s="118"/>
      <c r="H55" s="118"/>
      <c r="I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</row>
  </sheetData>
  <sheetProtection formatCells="0" formatColumns="0" formatRows="0" insertColumns="0" insertRows="0" insertHyperlinks="0" deleteColumns="0" deleteRows="0" sort="0" autoFilter="0" pivotTables="0"/>
  <autoFilter ref="A8:AL28">
    <filterColumn colId="3" showButton="0"/>
  </autoFilter>
  <mergeCells count="57">
    <mergeCell ref="B54:C54"/>
    <mergeCell ref="D54:I54"/>
    <mergeCell ref="J54:T54"/>
    <mergeCell ref="B55:C55"/>
    <mergeCell ref="D55:I55"/>
    <mergeCell ref="K55:U55"/>
    <mergeCell ref="B47:H47"/>
    <mergeCell ref="J47:T47"/>
    <mergeCell ref="B49:C49"/>
    <mergeCell ref="D49:H49"/>
    <mergeCell ref="F33:N33"/>
    <mergeCell ref="J35:T35"/>
    <mergeCell ref="J36:T36"/>
    <mergeCell ref="B37:H37"/>
    <mergeCell ref="J37:T37"/>
    <mergeCell ref="B39:C39"/>
    <mergeCell ref="D39:H39"/>
    <mergeCell ref="S7:S9"/>
    <mergeCell ref="T7:T9"/>
    <mergeCell ref="B9:G9"/>
    <mergeCell ref="B30:C30"/>
    <mergeCell ref="F31:N31"/>
    <mergeCell ref="F32:N32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28">
    <cfRule type="cellIs" dxfId="61" priority="9" operator="greaterThan">
      <formula>10</formula>
    </cfRule>
  </conditionalFormatting>
  <conditionalFormatting sqref="C56:C1048576 C1:C46">
    <cfRule type="duplicateValues" dxfId="60" priority="7"/>
  </conditionalFormatting>
  <conditionalFormatting sqref="C47:C54">
    <cfRule type="duplicateValues" dxfId="59" priority="5"/>
  </conditionalFormatting>
  <conditionalFormatting sqref="C55">
    <cfRule type="duplicateValues" dxfId="58" priority="4"/>
  </conditionalFormatting>
  <conditionalFormatting sqref="O55">
    <cfRule type="duplicateValues" dxfId="57" priority="3"/>
  </conditionalFormatting>
  <dataValidations count="1">
    <dataValidation allowBlank="1" showInputMessage="1" showErrorMessage="1" errorTitle="Không xóa dữ liệu" error="Không xóa dữ liệu" prompt="Không xóa dữ liệu" sqref="D33 X2:AL8 W10:W28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48"/>
  <sheetViews>
    <sheetView workbookViewId="0">
      <pane ySplit="3" topLeftCell="A25" activePane="bottomLeft" state="frozen"/>
      <selection activeCell="S11" sqref="S11"/>
      <selection pane="bottomLeft" activeCell="A39" sqref="A39:XFD39"/>
    </sheetView>
  </sheetViews>
  <sheetFormatPr defaultColWidth="9" defaultRowHeight="15.75" x14ac:dyDescent="0.25"/>
  <cols>
    <col min="1" max="1" width="0.625" style="1" customWidth="1"/>
    <col min="2" max="2" width="4" style="1" customWidth="1"/>
    <col min="3" max="3" width="13.875" style="1" customWidth="1"/>
    <col min="4" max="4" width="12.875" style="1" customWidth="1"/>
    <col min="5" max="5" width="6.625" style="1" customWidth="1"/>
    <col min="6" max="6" width="8.125" style="1" customWidth="1"/>
    <col min="7" max="7" width="11.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5.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5.875" style="1" customWidth="1"/>
    <col min="20" max="20" width="6.5" style="1" hidden="1" customWidth="1"/>
    <col min="21" max="21" width="2.875" style="1" customWidth="1"/>
    <col min="22" max="22" width="2.87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15.7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262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263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264</v>
      </c>
      <c r="H5" s="136"/>
      <c r="I5" s="136"/>
      <c r="J5" s="136"/>
      <c r="K5" s="136"/>
      <c r="L5" s="136"/>
      <c r="M5" s="136"/>
      <c r="N5" s="136"/>
      <c r="O5" s="136" t="s">
        <v>74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1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1.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Pháp luật đại cương</v>
      </c>
      <c r="Y8" s="26" t="str">
        <f>+O4</f>
        <v>Nhóm: BAS1221 - 2</v>
      </c>
      <c r="Z8" s="27">
        <f>+$AI$8+$AK$8+$AG$8</f>
        <v>13</v>
      </c>
      <c r="AA8" s="8">
        <f>COUNTIF($S$9:$S$79,"Khiển trách")</f>
        <v>0</v>
      </c>
      <c r="AB8" s="8">
        <f>COUNTIF($S$9:$S$79,"Cảnh cáo")</f>
        <v>0</v>
      </c>
      <c r="AC8" s="8">
        <f>COUNTIF($S$9:$S$79,"Đình chỉ thi")</f>
        <v>0</v>
      </c>
      <c r="AD8" s="28">
        <f>+($AA$8+$AB$8+$AC$8)/$Z$8*100%</f>
        <v>0</v>
      </c>
      <c r="AE8" s="8">
        <f>SUM(COUNTIF($S$9:$S$77,"Vắng"),COUNTIF($S$9:$S$77,"Vắng có phép"))</f>
        <v>7</v>
      </c>
      <c r="AF8" s="29">
        <f>+$AE$8/$Z$8</f>
        <v>0.53846153846153844</v>
      </c>
      <c r="AG8" s="30">
        <f>COUNTIF($W$9:$W$77,"Thi lại")</f>
        <v>9</v>
      </c>
      <c r="AH8" s="29">
        <f>+$AG$8/$Z$8</f>
        <v>0.69230769230769229</v>
      </c>
      <c r="AI8" s="30">
        <f>COUNTIF($W$9:$W$78,"Học lại")</f>
        <v>0</v>
      </c>
      <c r="AJ8" s="29">
        <f>+$AI$8/$Z$8</f>
        <v>0</v>
      </c>
      <c r="AK8" s="8">
        <f>COUNTIF($W$10:$W$78,"Đạt")</f>
        <v>4</v>
      </c>
      <c r="AL8" s="28">
        <f>+$AK$8/$Z$8</f>
        <v>0.30769230769230771</v>
      </c>
    </row>
    <row r="9" spans="2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21" customHeight="1" x14ac:dyDescent="0.25">
      <c r="B10" s="39">
        <v>1</v>
      </c>
      <c r="C10" s="40" t="s">
        <v>265</v>
      </c>
      <c r="D10" s="85" t="s">
        <v>266</v>
      </c>
      <c r="E10" s="42" t="s">
        <v>267</v>
      </c>
      <c r="F10" s="43" t="s">
        <v>268</v>
      </c>
      <c r="G10" s="40" t="s">
        <v>269</v>
      </c>
      <c r="H10" s="44">
        <v>5</v>
      </c>
      <c r="I10" s="44">
        <v>5</v>
      </c>
      <c r="J10" s="44" t="s">
        <v>49</v>
      </c>
      <c r="K10" s="44">
        <v>5</v>
      </c>
      <c r="L10" s="102"/>
      <c r="M10" s="45"/>
      <c r="N10" s="45"/>
      <c r="O10" s="46">
        <v>3</v>
      </c>
      <c r="P10" s="47">
        <f>ROUND(SUMPRODUCT(H10:O10,$H$9:$O$9)/100,1)</f>
        <v>3.8</v>
      </c>
      <c r="Q10" s="48" t="str">
        <f t="shared" ref="Q10:Q22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F</v>
      </c>
      <c r="R10" s="49" t="str">
        <f t="shared" ref="R10:R22" si="1">IF($P10&lt;4,"Kém",IF(AND($P10&gt;=4,$P10&lt;=5.4),"Trung bình yếu",IF(AND($P10&gt;=5.5,$P10&lt;=6.9),"Trung bình",IF(AND($P10&gt;=7,$P10&lt;=8.4),"Khá",IF(AND($P10&gt;=8.5,$P10&lt;=10),"Giỏi","")))))</f>
        <v>Kém</v>
      </c>
      <c r="S10" s="50" t="str">
        <f>+IF(OR($H10=0,$I10=0,$J10=0,$K10=0),"Không đủ ĐKDT","")</f>
        <v/>
      </c>
      <c r="T10" s="86" t="s">
        <v>91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Thi lại</v>
      </c>
      <c r="X10" s="38"/>
      <c r="Y10" s="38"/>
      <c r="Z10" s="38"/>
      <c r="AA10" s="20"/>
      <c r="AB10" s="20"/>
      <c r="AC10" s="20"/>
      <c r="AD10" s="20"/>
      <c r="AE10" s="13"/>
      <c r="AF10" s="20"/>
      <c r="AG10" s="20"/>
      <c r="AH10" s="20"/>
      <c r="AI10" s="20"/>
      <c r="AJ10" s="20"/>
      <c r="AK10" s="20"/>
      <c r="AL10" s="21"/>
    </row>
    <row r="11" spans="2:38" ht="21" customHeight="1" x14ac:dyDescent="0.25">
      <c r="B11" s="39">
        <v>2</v>
      </c>
      <c r="C11" s="40" t="s">
        <v>270</v>
      </c>
      <c r="D11" s="85" t="s">
        <v>271</v>
      </c>
      <c r="E11" s="42" t="s">
        <v>272</v>
      </c>
      <c r="F11" s="43" t="s">
        <v>273</v>
      </c>
      <c r="G11" s="40" t="s">
        <v>269</v>
      </c>
      <c r="H11" s="44">
        <v>5</v>
      </c>
      <c r="I11" s="44">
        <v>5</v>
      </c>
      <c r="J11" s="44" t="s">
        <v>49</v>
      </c>
      <c r="K11" s="44">
        <v>5</v>
      </c>
      <c r="L11" s="45"/>
      <c r="M11" s="45"/>
      <c r="N11" s="45"/>
      <c r="O11" s="46">
        <v>3</v>
      </c>
      <c r="P11" s="47">
        <f>ROUND(SUMPRODUCT(H11:O11,$H$9:$O$9)/100,1)</f>
        <v>3.8</v>
      </c>
      <c r="Q11" s="48" t="str">
        <f t="shared" si="0"/>
        <v>F</v>
      </c>
      <c r="R11" s="49" t="str">
        <f t="shared" si="1"/>
        <v>Kém</v>
      </c>
      <c r="S11" s="50" t="str">
        <f>+IF(OR($H11=0,$I11=0,$J11=0,$K11=0),"Không đủ ĐKDT","")</f>
        <v/>
      </c>
      <c r="T11" s="86" t="s">
        <v>91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Thi lại</v>
      </c>
      <c r="X11" s="98"/>
      <c r="Y11" s="98"/>
      <c r="Z11" s="14"/>
      <c r="AA11" s="13"/>
      <c r="AB11" s="13"/>
      <c r="AC11" s="13"/>
      <c r="AD11" s="99"/>
      <c r="AE11" s="13"/>
      <c r="AF11" s="100"/>
      <c r="AG11" s="101"/>
      <c r="AH11" s="100"/>
      <c r="AI11" s="101"/>
      <c r="AJ11" s="100"/>
      <c r="AK11" s="13"/>
      <c r="AL11" s="99"/>
    </row>
    <row r="12" spans="2:38" ht="21" customHeight="1" x14ac:dyDescent="0.25">
      <c r="B12" s="39">
        <v>3</v>
      </c>
      <c r="C12" s="40" t="s">
        <v>274</v>
      </c>
      <c r="D12" s="85" t="s">
        <v>275</v>
      </c>
      <c r="E12" s="42" t="s">
        <v>161</v>
      </c>
      <c r="F12" s="43" t="s">
        <v>276</v>
      </c>
      <c r="G12" s="40" t="s">
        <v>269</v>
      </c>
      <c r="H12" s="44">
        <v>10</v>
      </c>
      <c r="I12" s="44">
        <v>6</v>
      </c>
      <c r="J12" s="44" t="s">
        <v>49</v>
      </c>
      <c r="K12" s="44">
        <v>6</v>
      </c>
      <c r="L12" s="102"/>
      <c r="M12" s="45"/>
      <c r="N12" s="45"/>
      <c r="O12" s="46">
        <v>3.5</v>
      </c>
      <c r="P12" s="47">
        <f>ROUND(SUMPRODUCT(H12:O12,$H$9:$O$9)/100,1)</f>
        <v>4.9000000000000004</v>
      </c>
      <c r="Q12" s="48" t="str">
        <f t="shared" si="0"/>
        <v>D</v>
      </c>
      <c r="R12" s="49" t="str">
        <f t="shared" si="1"/>
        <v>Trung bình yếu</v>
      </c>
      <c r="S12" s="50" t="str">
        <f>+IF(OR($H12=0,$I12=0,$J12=0,$K12=0),"Không đủ ĐKDT","")</f>
        <v/>
      </c>
      <c r="T12" s="86" t="s">
        <v>91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38" ht="21" customHeight="1" x14ac:dyDescent="0.25">
      <c r="B13" s="39">
        <v>4</v>
      </c>
      <c r="C13" s="40" t="s">
        <v>277</v>
      </c>
      <c r="D13" s="85" t="s">
        <v>278</v>
      </c>
      <c r="E13" s="42" t="s">
        <v>279</v>
      </c>
      <c r="F13" s="43" t="s">
        <v>280</v>
      </c>
      <c r="G13" s="40" t="s">
        <v>281</v>
      </c>
      <c r="H13" s="44">
        <v>10</v>
      </c>
      <c r="I13" s="44">
        <v>6</v>
      </c>
      <c r="J13" s="44" t="s">
        <v>49</v>
      </c>
      <c r="K13" s="44">
        <v>6</v>
      </c>
      <c r="L13" s="102"/>
      <c r="M13" s="45"/>
      <c r="N13" s="45"/>
      <c r="O13" s="46">
        <v>2</v>
      </c>
      <c r="P13" s="47">
        <f>ROUND(SUMPRODUCT(H13:O13,$H$9:$O$9)/100,1)</f>
        <v>4</v>
      </c>
      <c r="Q13" s="48" t="str">
        <f t="shared" si="0"/>
        <v>D</v>
      </c>
      <c r="R13" s="49" t="str">
        <f t="shared" si="1"/>
        <v>Trung bình yếu</v>
      </c>
      <c r="S13" s="50" t="str">
        <f>+IF(OR($H13=0,$I13=0,$J13=0,$K13=0),"Không đủ ĐKDT","")</f>
        <v/>
      </c>
      <c r="T13" s="86" t="s">
        <v>91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21" customHeight="1" x14ac:dyDescent="0.25">
      <c r="B14" s="39">
        <v>5</v>
      </c>
      <c r="C14" s="40" t="s">
        <v>282</v>
      </c>
      <c r="D14" s="85" t="s">
        <v>283</v>
      </c>
      <c r="E14" s="42" t="s">
        <v>156</v>
      </c>
      <c r="F14" s="43" t="s">
        <v>284</v>
      </c>
      <c r="G14" s="40" t="s">
        <v>281</v>
      </c>
      <c r="H14" s="44">
        <v>7</v>
      </c>
      <c r="I14" s="44">
        <v>6</v>
      </c>
      <c r="J14" s="44" t="s">
        <v>49</v>
      </c>
      <c r="K14" s="44">
        <v>6</v>
      </c>
      <c r="L14" s="45"/>
      <c r="M14" s="45"/>
      <c r="N14" s="45"/>
      <c r="O14" s="46">
        <v>3</v>
      </c>
      <c r="P14" s="47">
        <f>ROUND(SUMPRODUCT(H14:O14,$H$9:$O$9)/100,1)</f>
        <v>4.3</v>
      </c>
      <c r="Q14" s="48" t="str">
        <f t="shared" si="0"/>
        <v>D</v>
      </c>
      <c r="R14" s="49" t="str">
        <f t="shared" si="1"/>
        <v>Trung bình yếu</v>
      </c>
      <c r="S14" s="50" t="str">
        <f>+IF(OR($H14=0,$I14=0,$J14=0,$K14=0),"Không đủ ĐKDT","")</f>
        <v/>
      </c>
      <c r="T14" s="86" t="s">
        <v>91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Đạt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21" customHeight="1" x14ac:dyDescent="0.25">
      <c r="B15" s="39">
        <v>6</v>
      </c>
      <c r="C15" s="40" t="s">
        <v>285</v>
      </c>
      <c r="D15" s="85" t="s">
        <v>286</v>
      </c>
      <c r="E15" s="42" t="s">
        <v>287</v>
      </c>
      <c r="F15" s="43" t="s">
        <v>170</v>
      </c>
      <c r="G15" s="40" t="s">
        <v>269</v>
      </c>
      <c r="H15" s="44">
        <v>8</v>
      </c>
      <c r="I15" s="44">
        <v>6</v>
      </c>
      <c r="J15" s="44" t="s">
        <v>49</v>
      </c>
      <c r="K15" s="44">
        <v>6</v>
      </c>
      <c r="L15" s="45"/>
      <c r="M15" s="45"/>
      <c r="N15" s="45"/>
      <c r="O15" s="46">
        <v>0</v>
      </c>
      <c r="P15" s="47">
        <f>ROUND(SUMPRODUCT(H15:O15,$H$9:$O$9)/100,1)</f>
        <v>2.6</v>
      </c>
      <c r="Q15" s="48" t="str">
        <f t="shared" si="0"/>
        <v>F</v>
      </c>
      <c r="R15" s="49" t="str">
        <f t="shared" si="1"/>
        <v>Kém</v>
      </c>
      <c r="S15" s="50" t="s">
        <v>82</v>
      </c>
      <c r="T15" s="86" t="s">
        <v>91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Thi lại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21" customHeight="1" x14ac:dyDescent="0.25">
      <c r="B16" s="39">
        <v>7</v>
      </c>
      <c r="C16" s="40" t="s">
        <v>288</v>
      </c>
      <c r="D16" s="85" t="s">
        <v>289</v>
      </c>
      <c r="E16" s="42" t="s">
        <v>290</v>
      </c>
      <c r="F16" s="43" t="s">
        <v>291</v>
      </c>
      <c r="G16" s="40" t="s">
        <v>281</v>
      </c>
      <c r="H16" s="44">
        <v>5</v>
      </c>
      <c r="I16" s="44">
        <v>5</v>
      </c>
      <c r="J16" s="44" t="s">
        <v>49</v>
      </c>
      <c r="K16" s="44">
        <v>5</v>
      </c>
      <c r="L16" s="45"/>
      <c r="M16" s="45"/>
      <c r="N16" s="45"/>
      <c r="O16" s="46">
        <v>0</v>
      </c>
      <c r="P16" s="47">
        <f>ROUND(SUMPRODUCT(H16:O16,$H$9:$O$9)/100,1)</f>
        <v>2</v>
      </c>
      <c r="Q16" s="48" t="str">
        <f t="shared" si="0"/>
        <v>F</v>
      </c>
      <c r="R16" s="49" t="str">
        <f t="shared" si="1"/>
        <v>Kém</v>
      </c>
      <c r="S16" s="50" t="s">
        <v>82</v>
      </c>
      <c r="T16" s="86" t="s">
        <v>91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Thi lại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21" customHeight="1" x14ac:dyDescent="0.25">
      <c r="B17" s="39">
        <v>8</v>
      </c>
      <c r="C17" s="40" t="s">
        <v>292</v>
      </c>
      <c r="D17" s="85" t="s">
        <v>293</v>
      </c>
      <c r="E17" s="42" t="s">
        <v>294</v>
      </c>
      <c r="F17" s="43" t="s">
        <v>295</v>
      </c>
      <c r="G17" s="40" t="s">
        <v>281</v>
      </c>
      <c r="H17" s="44">
        <v>10</v>
      </c>
      <c r="I17" s="44">
        <v>6</v>
      </c>
      <c r="J17" s="44" t="s">
        <v>49</v>
      </c>
      <c r="K17" s="44">
        <v>6</v>
      </c>
      <c r="L17" s="102"/>
      <c r="M17" s="45"/>
      <c r="N17" s="45"/>
      <c r="O17" s="46">
        <v>3</v>
      </c>
      <c r="P17" s="47">
        <f>ROUND(SUMPRODUCT(H17:O17,$H$9:$O$9)/100,1)</f>
        <v>4.5999999999999996</v>
      </c>
      <c r="Q17" s="48" t="str">
        <f t="shared" si="0"/>
        <v>D</v>
      </c>
      <c r="R17" s="49" t="str">
        <f t="shared" si="1"/>
        <v>Trung bình yếu</v>
      </c>
      <c r="S17" s="50" t="str">
        <f>+IF(OR($H17=0,$I17=0,$J17=0,$K17=0),"Không đủ ĐKDT","")</f>
        <v/>
      </c>
      <c r="T17" s="86" t="s">
        <v>91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Đạt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21" customHeight="1" x14ac:dyDescent="0.25">
      <c r="B18" s="39">
        <v>9</v>
      </c>
      <c r="C18" s="40" t="s">
        <v>296</v>
      </c>
      <c r="D18" s="85" t="s">
        <v>297</v>
      </c>
      <c r="E18" s="42" t="s">
        <v>298</v>
      </c>
      <c r="F18" s="43" t="s">
        <v>299</v>
      </c>
      <c r="G18" s="40" t="s">
        <v>269</v>
      </c>
      <c r="H18" s="44">
        <v>5</v>
      </c>
      <c r="I18" s="44">
        <v>5</v>
      </c>
      <c r="J18" s="44" t="s">
        <v>49</v>
      </c>
      <c r="K18" s="44">
        <v>5</v>
      </c>
      <c r="L18" s="45"/>
      <c r="M18" s="45"/>
      <c r="N18" s="45"/>
      <c r="O18" s="46">
        <v>0</v>
      </c>
      <c r="P18" s="47">
        <f>ROUND(SUMPRODUCT(H18:O18,$H$9:$O$9)/100,1)</f>
        <v>2</v>
      </c>
      <c r="Q18" s="48" t="str">
        <f t="shared" si="0"/>
        <v>F</v>
      </c>
      <c r="R18" s="49" t="str">
        <f t="shared" si="1"/>
        <v>Kém</v>
      </c>
      <c r="S18" s="50" t="s">
        <v>82</v>
      </c>
      <c r="T18" s="86" t="s">
        <v>91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Thi lại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21" customHeight="1" x14ac:dyDescent="0.25">
      <c r="B19" s="39">
        <v>10</v>
      </c>
      <c r="C19" s="40" t="s">
        <v>300</v>
      </c>
      <c r="D19" s="85" t="s">
        <v>301</v>
      </c>
      <c r="E19" s="42" t="s">
        <v>302</v>
      </c>
      <c r="F19" s="43" t="s">
        <v>303</v>
      </c>
      <c r="G19" s="40" t="s">
        <v>269</v>
      </c>
      <c r="H19" s="44">
        <v>5</v>
      </c>
      <c r="I19" s="44">
        <v>5</v>
      </c>
      <c r="J19" s="44" t="s">
        <v>49</v>
      </c>
      <c r="K19" s="44">
        <v>5</v>
      </c>
      <c r="L19" s="45"/>
      <c r="M19" s="45"/>
      <c r="N19" s="45"/>
      <c r="O19" s="46">
        <v>0</v>
      </c>
      <c r="P19" s="47">
        <f>ROUND(SUMPRODUCT(H19:O19,$H$9:$O$9)/100,1)</f>
        <v>2</v>
      </c>
      <c r="Q19" s="48" t="str">
        <f t="shared" si="0"/>
        <v>F</v>
      </c>
      <c r="R19" s="49" t="str">
        <f t="shared" si="1"/>
        <v>Kém</v>
      </c>
      <c r="S19" s="50" t="s">
        <v>82</v>
      </c>
      <c r="T19" s="86" t="s">
        <v>91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Thi lại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21" customHeight="1" x14ac:dyDescent="0.25">
      <c r="B20" s="39">
        <v>11</v>
      </c>
      <c r="C20" s="40" t="s">
        <v>304</v>
      </c>
      <c r="D20" s="85" t="s">
        <v>305</v>
      </c>
      <c r="E20" s="42" t="s">
        <v>109</v>
      </c>
      <c r="F20" s="43" t="s">
        <v>306</v>
      </c>
      <c r="G20" s="40" t="s">
        <v>269</v>
      </c>
      <c r="H20" s="44">
        <v>5</v>
      </c>
      <c r="I20" s="44">
        <v>5</v>
      </c>
      <c r="J20" s="44" t="s">
        <v>49</v>
      </c>
      <c r="K20" s="44">
        <v>5</v>
      </c>
      <c r="L20" s="45"/>
      <c r="M20" s="45"/>
      <c r="N20" s="45"/>
      <c r="O20" s="46">
        <v>0</v>
      </c>
      <c r="P20" s="47">
        <f>ROUND(SUMPRODUCT(H20:O20,$H$9:$O$9)/100,1)</f>
        <v>2</v>
      </c>
      <c r="Q20" s="48" t="str">
        <f t="shared" si="0"/>
        <v>F</v>
      </c>
      <c r="R20" s="49" t="str">
        <f t="shared" si="1"/>
        <v>Kém</v>
      </c>
      <c r="S20" s="50" t="s">
        <v>82</v>
      </c>
      <c r="T20" s="86" t="s">
        <v>91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Thi lại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21" customHeight="1" x14ac:dyDescent="0.25">
      <c r="B21" s="39">
        <v>12</v>
      </c>
      <c r="C21" s="40" t="s">
        <v>307</v>
      </c>
      <c r="D21" s="85" t="s">
        <v>308</v>
      </c>
      <c r="E21" s="42" t="s">
        <v>309</v>
      </c>
      <c r="F21" s="43" t="s">
        <v>310</v>
      </c>
      <c r="G21" s="40" t="s">
        <v>269</v>
      </c>
      <c r="H21" s="44">
        <v>5</v>
      </c>
      <c r="I21" s="44">
        <v>5</v>
      </c>
      <c r="J21" s="44" t="s">
        <v>49</v>
      </c>
      <c r="K21" s="44">
        <v>5</v>
      </c>
      <c r="L21" s="45"/>
      <c r="M21" s="45"/>
      <c r="N21" s="45"/>
      <c r="O21" s="46">
        <v>0</v>
      </c>
      <c r="P21" s="47">
        <f>ROUND(SUMPRODUCT(H21:O21,$H$9:$O$9)/100,1)</f>
        <v>2</v>
      </c>
      <c r="Q21" s="48" t="str">
        <f t="shared" si="0"/>
        <v>F</v>
      </c>
      <c r="R21" s="49" t="str">
        <f t="shared" si="1"/>
        <v>Kém</v>
      </c>
      <c r="S21" s="50" t="s">
        <v>82</v>
      </c>
      <c r="T21" s="86" t="s">
        <v>91</v>
      </c>
      <c r="U21" s="5"/>
      <c r="V21" s="87"/>
      <c r="W21" s="97" t="str">
        <f>IF(S21="Không đủ ĐKDT","Học lại",IF(S21="Đình chỉ thi","Học lại",IF(AND(MID(G21,2,2)&lt;"12",S21="Vắng"),"Thi lại",IF(S21="Vắng có phép", "Thi lại",IF(AND((MID(G21,2,2)&lt;"12"),P21&lt;4.5),"Thi lại",IF(AND((MID(G21,2,2)&lt;"16"),P21&lt;4),"Học lại",IF(AND((MID(G21,2,2)&gt;"15"),P21&lt;4),"Thi lại","Đạt")))))))</f>
        <v>Thi lại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x14ac:dyDescent="0.25">
      <c r="B22" s="39">
        <v>13</v>
      </c>
      <c r="C22" s="40" t="s">
        <v>311</v>
      </c>
      <c r="D22" s="85" t="s">
        <v>312</v>
      </c>
      <c r="E22" s="42" t="s">
        <v>313</v>
      </c>
      <c r="F22" s="43" t="s">
        <v>137</v>
      </c>
      <c r="G22" s="40" t="s">
        <v>281</v>
      </c>
      <c r="H22" s="44">
        <v>5</v>
      </c>
      <c r="I22" s="44">
        <v>5</v>
      </c>
      <c r="J22" s="44" t="s">
        <v>49</v>
      </c>
      <c r="K22" s="44">
        <v>5</v>
      </c>
      <c r="L22" s="45"/>
      <c r="M22" s="45"/>
      <c r="N22" s="45"/>
      <c r="O22" s="46">
        <v>0</v>
      </c>
      <c r="P22" s="47">
        <f>ROUND(SUMPRODUCT(H22:O22,$H$9:$O$9)/100,1)</f>
        <v>2</v>
      </c>
      <c r="Q22" s="48" t="str">
        <f t="shared" si="0"/>
        <v>F</v>
      </c>
      <c r="R22" s="49" t="str">
        <f t="shared" si="1"/>
        <v>Kém</v>
      </c>
      <c r="S22" s="50" t="s">
        <v>82</v>
      </c>
      <c r="T22" s="86" t="s">
        <v>91</v>
      </c>
      <c r="U22" s="5"/>
      <c r="V22" s="87"/>
      <c r="W22" s="97" t="str">
        <f>IF(S22="Không đủ ĐKDT","Học lại",IF(S22="Đình chỉ thi","Học lại",IF(AND(MID(G22,2,2)&lt;"12",S22="Vắng"),"Thi lại",IF(S22="Vắng có phép", "Thi lại",IF(AND((MID(G22,2,2)&lt;"12"),P22&lt;4.5),"Thi lại",IF(AND((MID(G22,2,2)&lt;"16"),P22&lt;4),"Học lại",IF(AND((MID(G22,2,2)&gt;"15"),P22&lt;4),"Thi lại","Đạt")))))))</f>
        <v>Thi lại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6.5" x14ac:dyDescent="0.25">
      <c r="A23" s="53"/>
      <c r="B23" s="54"/>
      <c r="C23" s="55"/>
      <c r="D23" s="55"/>
      <c r="E23" s="57"/>
      <c r="F23" s="57"/>
      <c r="G23" s="57"/>
      <c r="H23" s="58"/>
      <c r="I23" s="59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5"/>
    </row>
    <row r="24" spans="1:38" ht="16.5" x14ac:dyDescent="0.25">
      <c r="A24" s="53"/>
      <c r="B24" s="131" t="s">
        <v>50</v>
      </c>
      <c r="C24" s="131"/>
      <c r="D24" s="55"/>
      <c r="E24" s="57"/>
      <c r="F24" s="57"/>
      <c r="G24" s="57"/>
      <c r="H24" s="58"/>
      <c r="I24" s="59"/>
      <c r="J24" s="59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5"/>
    </row>
    <row r="25" spans="1:38" x14ac:dyDescent="0.25">
      <c r="A25" s="53"/>
      <c r="B25" s="61" t="s">
        <v>51</v>
      </c>
      <c r="C25" s="61"/>
      <c r="D25" s="88">
        <f>+$Z$8</f>
        <v>13</v>
      </c>
      <c r="E25" s="63" t="s">
        <v>52</v>
      </c>
      <c r="F25" s="122" t="s">
        <v>53</v>
      </c>
      <c r="G25" s="122"/>
      <c r="H25" s="122"/>
      <c r="I25" s="122"/>
      <c r="J25" s="122"/>
      <c r="K25" s="122"/>
      <c r="L25" s="122"/>
      <c r="M25" s="122"/>
      <c r="N25" s="122"/>
      <c r="O25" s="64">
        <f>$Z$8 -COUNTIF($S$9:$S$209,"Vắng") -COUNTIF($S$9:$S$209,"Vắng có phép") - COUNTIF($S$9:$S$209,"Đình chỉ thi") - COUNTIF($S$9:$S$209,"Không đủ ĐKDT")</f>
        <v>6</v>
      </c>
      <c r="P25" s="64"/>
      <c r="Q25" s="64"/>
      <c r="R25" s="65"/>
      <c r="S25" s="66" t="s">
        <v>52</v>
      </c>
      <c r="T25" s="65"/>
      <c r="U25" s="5"/>
    </row>
    <row r="26" spans="1:38" x14ac:dyDescent="0.25">
      <c r="A26" s="53"/>
      <c r="B26" s="61" t="s">
        <v>54</v>
      </c>
      <c r="C26" s="61"/>
      <c r="D26" s="88">
        <f>+$AK$8</f>
        <v>4</v>
      </c>
      <c r="E26" s="63" t="s">
        <v>52</v>
      </c>
      <c r="F26" s="122" t="s">
        <v>55</v>
      </c>
      <c r="G26" s="122"/>
      <c r="H26" s="122"/>
      <c r="I26" s="122"/>
      <c r="J26" s="122"/>
      <c r="K26" s="122"/>
      <c r="L26" s="122"/>
      <c r="M26" s="122"/>
      <c r="N26" s="122"/>
      <c r="O26" s="67">
        <f>COUNTIF($S$9:$S$85,"Vắng")</f>
        <v>7</v>
      </c>
      <c r="P26" s="67"/>
      <c r="Q26" s="67"/>
      <c r="R26" s="68"/>
      <c r="S26" s="66" t="s">
        <v>52</v>
      </c>
      <c r="T26" s="68"/>
      <c r="U26" s="5"/>
    </row>
    <row r="27" spans="1:38" x14ac:dyDescent="0.25">
      <c r="A27" s="53"/>
      <c r="B27" s="61" t="s">
        <v>56</v>
      </c>
      <c r="C27" s="61"/>
      <c r="D27" s="89">
        <f>COUNTIF(W10:W22,"Học lại")</f>
        <v>0</v>
      </c>
      <c r="E27" s="63" t="s">
        <v>52</v>
      </c>
      <c r="F27" s="122" t="s">
        <v>57</v>
      </c>
      <c r="G27" s="122"/>
      <c r="H27" s="122"/>
      <c r="I27" s="122"/>
      <c r="J27" s="122"/>
      <c r="K27" s="122"/>
      <c r="L27" s="122"/>
      <c r="M27" s="122"/>
      <c r="N27" s="122"/>
      <c r="O27" s="64">
        <f>COUNTIF($S$9:$S$85,"Vắng có phép")</f>
        <v>0</v>
      </c>
      <c r="P27" s="64"/>
      <c r="Q27" s="64"/>
      <c r="R27" s="65"/>
      <c r="S27" s="66" t="s">
        <v>52</v>
      </c>
      <c r="T27" s="65"/>
      <c r="U27" s="5"/>
    </row>
    <row r="28" spans="1:38" ht="8.25" customHeight="1" x14ac:dyDescent="0.25">
      <c r="A28" s="53"/>
      <c r="B28" s="54"/>
      <c r="C28" s="55"/>
      <c r="D28" s="55"/>
      <c r="E28" s="57"/>
      <c r="F28" s="57"/>
      <c r="G28" s="57"/>
      <c r="H28" s="58"/>
      <c r="I28" s="59"/>
      <c r="J28" s="59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5"/>
    </row>
    <row r="29" spans="1:38" x14ac:dyDescent="0.25">
      <c r="B29" s="70" t="s">
        <v>58</v>
      </c>
      <c r="C29" s="70"/>
      <c r="D29" s="73">
        <f>COUNTIF(W10:W22,"Thi lại")</f>
        <v>9</v>
      </c>
      <c r="E29" s="72" t="s">
        <v>52</v>
      </c>
      <c r="F29" s="5"/>
      <c r="G29" s="5"/>
      <c r="H29" s="5"/>
      <c r="I29" s="5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5"/>
    </row>
    <row r="30" spans="1:38" x14ac:dyDescent="0.25">
      <c r="B30" s="70"/>
      <c r="C30" s="70"/>
      <c r="D30" s="73"/>
      <c r="E30" s="72"/>
      <c r="F30" s="5"/>
      <c r="G30" s="5"/>
      <c r="H30" s="5"/>
      <c r="I30" s="5"/>
      <c r="J30" s="123" t="s">
        <v>178</v>
      </c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5"/>
    </row>
    <row r="31" spans="1:38" x14ac:dyDescent="0.25">
      <c r="A31" s="74"/>
      <c r="B31" s="119" t="s">
        <v>60</v>
      </c>
      <c r="C31" s="119"/>
      <c r="D31" s="119"/>
      <c r="E31" s="119"/>
      <c r="F31" s="119"/>
      <c r="G31" s="119"/>
      <c r="H31" s="119"/>
      <c r="I31" s="75"/>
      <c r="J31" s="124" t="s">
        <v>61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5"/>
    </row>
    <row r="32" spans="1:38" x14ac:dyDescent="0.25">
      <c r="A32" s="53"/>
      <c r="B32" s="54"/>
      <c r="C32" s="76"/>
      <c r="D32" s="76"/>
      <c r="E32" s="77"/>
      <c r="F32" s="77"/>
      <c r="G32" s="77"/>
      <c r="H32" s="78"/>
      <c r="I32" s="79"/>
      <c r="J32" s="7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38" s="53" customFormat="1" x14ac:dyDescent="0.25">
      <c r="B33" s="119" t="s">
        <v>62</v>
      </c>
      <c r="C33" s="119"/>
      <c r="D33" s="121" t="s">
        <v>314</v>
      </c>
      <c r="E33" s="121"/>
      <c r="F33" s="121"/>
      <c r="G33" s="121"/>
      <c r="H33" s="121"/>
      <c r="I33" s="79"/>
      <c r="J33" s="79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53" customFormat="1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53" customFormat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53" customFormat="1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53" customFormat="1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53" customFormat="1" hidden="1" x14ac:dyDescent="0.25">
      <c r="A39" s="1"/>
      <c r="B39" s="119" t="s">
        <v>85</v>
      </c>
      <c r="C39" s="119"/>
      <c r="D39" s="119"/>
      <c r="E39" s="119"/>
      <c r="F39" s="119"/>
      <c r="G39" s="119"/>
      <c r="H39" s="119"/>
      <c r="I39" s="75"/>
      <c r="J39" s="120" t="s">
        <v>67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53" customFormat="1" hidden="1" x14ac:dyDescent="0.25">
      <c r="A40" s="1"/>
      <c r="B40" s="54"/>
      <c r="C40" s="76"/>
      <c r="D40" s="76"/>
      <c r="E40" s="77"/>
      <c r="F40" s="77"/>
      <c r="G40" s="77"/>
      <c r="H40" s="78"/>
      <c r="I40" s="79"/>
      <c r="J40" s="79"/>
      <c r="K40" s="5"/>
      <c r="L40" s="5"/>
      <c r="M40" s="5"/>
      <c r="N40" s="5"/>
      <c r="O40" s="5"/>
      <c r="P40" s="5"/>
      <c r="Q40" s="5"/>
      <c r="R40" s="5"/>
      <c r="S40" s="5"/>
      <c r="T40" s="5"/>
      <c r="U40" s="1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53" customFormat="1" hidden="1" x14ac:dyDescent="0.25">
      <c r="A41" s="1"/>
      <c r="B41" s="119" t="s">
        <v>62</v>
      </c>
      <c r="C41" s="119"/>
      <c r="D41" s="121" t="s">
        <v>180</v>
      </c>
      <c r="E41" s="121"/>
      <c r="F41" s="121"/>
      <c r="G41" s="121"/>
      <c r="H41" s="121"/>
      <c r="I41" s="79"/>
      <c r="J41" s="79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1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53" customFormat="1" hidden="1" x14ac:dyDescent="0.2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1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idden="1" x14ac:dyDescent="0.25"/>
    <row r="44" spans="1:38" hidden="1" x14ac:dyDescent="0.25"/>
    <row r="45" spans="1:38" hidden="1" x14ac:dyDescent="0.25"/>
    <row r="46" spans="1:38" hidden="1" x14ac:dyDescent="0.25">
      <c r="B46" s="117"/>
      <c r="C46" s="117"/>
      <c r="D46" s="117"/>
      <c r="E46" s="117"/>
      <c r="F46" s="117"/>
      <c r="G46" s="117"/>
      <c r="H46" s="117"/>
      <c r="I46" s="117"/>
      <c r="J46" s="117" t="s">
        <v>69</v>
      </c>
      <c r="K46" s="117"/>
      <c r="L46" s="117"/>
      <c r="M46" s="117"/>
      <c r="N46" s="117"/>
      <c r="O46" s="117"/>
      <c r="P46" s="117"/>
      <c r="Q46" s="117"/>
      <c r="R46" s="117"/>
      <c r="S46" s="117"/>
      <c r="T46" s="117"/>
    </row>
    <row r="47" spans="1:38" s="53" customFormat="1" hidden="1" x14ac:dyDescent="0.25">
      <c r="A47" s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s="53" customFormat="1" hidden="1" x14ac:dyDescent="0.25">
      <c r="A48" s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</sheetData>
  <sheetProtection formatCells="0" formatColumns="0" formatRows="0" insertColumns="0" insertRows="0" insertHyperlinks="0" deleteColumns="0" deleteRows="0" sort="0" autoFilter="0" pivotTables="0"/>
  <autoFilter ref="A8:AL22">
    <filterColumn colId="3" showButton="0"/>
  </autoFilter>
  <mergeCells count="54">
    <mergeCell ref="B1:G1"/>
    <mergeCell ref="H1:T1"/>
    <mergeCell ref="B2:G2"/>
    <mergeCell ref="H2:T2"/>
    <mergeCell ref="B4:C4"/>
    <mergeCell ref="D4:N4"/>
    <mergeCell ref="O4:T4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J7:J8"/>
    <mergeCell ref="K7:K8"/>
    <mergeCell ref="L7:L8"/>
    <mergeCell ref="M7:M8"/>
    <mergeCell ref="AI4:AJ6"/>
    <mergeCell ref="B33:C33"/>
    <mergeCell ref="D33:H33"/>
    <mergeCell ref="S7:S9"/>
    <mergeCell ref="T7:T9"/>
    <mergeCell ref="B9:G9"/>
    <mergeCell ref="B24:C24"/>
    <mergeCell ref="F25:N25"/>
    <mergeCell ref="F26:N26"/>
    <mergeCell ref="N7:N8"/>
    <mergeCell ref="O7:O8"/>
    <mergeCell ref="P7:P9"/>
    <mergeCell ref="Q7:Q8"/>
    <mergeCell ref="R7:R8"/>
    <mergeCell ref="H7:H8"/>
    <mergeCell ref="I7:I8"/>
    <mergeCell ref="F27:N27"/>
    <mergeCell ref="J29:T29"/>
    <mergeCell ref="J30:T30"/>
    <mergeCell ref="B31:H31"/>
    <mergeCell ref="J31:T31"/>
    <mergeCell ref="B46:C46"/>
    <mergeCell ref="D46:I46"/>
    <mergeCell ref="J46:T46"/>
    <mergeCell ref="B39:H39"/>
    <mergeCell ref="J39:T39"/>
    <mergeCell ref="B41:C41"/>
    <mergeCell ref="D41:H41"/>
  </mergeCells>
  <conditionalFormatting sqref="H10:O22">
    <cfRule type="cellIs" dxfId="56" priority="5" operator="greaterThan">
      <formula>10</formula>
    </cfRule>
  </conditionalFormatting>
  <conditionalFormatting sqref="C47:C1048576 C1:C38">
    <cfRule type="duplicateValues" dxfId="55" priority="6"/>
  </conditionalFormatting>
  <conditionalFormatting sqref="C39:C46">
    <cfRule type="duplicateValues" dxfId="54" priority="2"/>
  </conditionalFormatting>
  <dataValidations count="1">
    <dataValidation allowBlank="1" showInputMessage="1" showErrorMessage="1" errorTitle="Không xóa dữ liệu" error="Không xóa dữ liệu" prompt="Không xóa dữ liệu" sqref="D27 X2:AL8 W10:W22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54"/>
  <sheetViews>
    <sheetView zoomScale="93" zoomScaleNormal="93" workbookViewId="0">
      <pane ySplit="3" topLeftCell="A28" activePane="bottomLeft" state="frozen"/>
      <selection activeCell="S11" sqref="S11"/>
      <selection pane="bottomLeft" activeCell="A45" sqref="A45:XFD45"/>
    </sheetView>
  </sheetViews>
  <sheetFormatPr defaultColWidth="9" defaultRowHeight="15.75" x14ac:dyDescent="0.25"/>
  <cols>
    <col min="1" max="1" width="0.625" style="1" customWidth="1"/>
    <col min="2" max="2" width="3.25" style="1" customWidth="1"/>
    <col min="3" max="3" width="14.25" style="1" customWidth="1"/>
    <col min="4" max="4" width="13.875" style="1" customWidth="1"/>
    <col min="5" max="5" width="6.375" style="1" customWidth="1"/>
    <col min="6" max="6" width="8.625" style="1" customWidth="1"/>
    <col min="7" max="7" width="12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5.1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6" style="1" customWidth="1"/>
    <col min="20" max="20" width="6.5" style="1" hidden="1" customWidth="1"/>
    <col min="21" max="21" width="6.5" style="1" customWidth="1"/>
    <col min="22" max="22" width="6.5" style="53" customWidth="1"/>
    <col min="23" max="23" width="0" style="4" hidden="1" customWidth="1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2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2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463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2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2:38" ht="23.25" customHeight="1" x14ac:dyDescent="0.25">
      <c r="B4" s="147" t="s">
        <v>6</v>
      </c>
      <c r="C4" s="147"/>
      <c r="D4" s="148" t="s">
        <v>262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464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2:38" ht="17.25" customHeight="1" x14ac:dyDescent="0.25">
      <c r="B5" s="135" t="s">
        <v>17</v>
      </c>
      <c r="C5" s="135"/>
      <c r="D5" s="83"/>
      <c r="G5" s="136" t="s">
        <v>264</v>
      </c>
      <c r="H5" s="136"/>
      <c r="I5" s="136"/>
      <c r="J5" s="136"/>
      <c r="K5" s="136"/>
      <c r="L5" s="136"/>
      <c r="M5" s="136"/>
      <c r="N5" s="136"/>
      <c r="O5" s="136" t="s">
        <v>74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2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2:38" ht="31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2:38" ht="31.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Pháp luật đại cương</v>
      </c>
      <c r="Y8" s="26" t="str">
        <f>+O4</f>
        <v>Nhóm: BAS1221 - 1</v>
      </c>
      <c r="Z8" s="27">
        <f>+$AI$8+$AK$8+$AG$8</f>
        <v>19</v>
      </c>
      <c r="AA8" s="8">
        <f>COUNTIF($S$9:$S$87,"Khiển trách")</f>
        <v>0</v>
      </c>
      <c r="AB8" s="8">
        <f>COUNTIF($S$9:$S$87,"Cảnh cáo")</f>
        <v>0</v>
      </c>
      <c r="AC8" s="8">
        <f>COUNTIF($S$9:$S$87,"Đình chỉ thi")</f>
        <v>0</v>
      </c>
      <c r="AD8" s="28">
        <f>+($AA$8+$AB$8+$AC$8)/$Z$8*100%</f>
        <v>0</v>
      </c>
      <c r="AE8" s="8">
        <f>SUM(COUNTIF($S$9:$S$85,"Vắng"),COUNTIF($S$9:$S$85,"Vắng có phép"))</f>
        <v>1</v>
      </c>
      <c r="AF8" s="29">
        <f>+$AE$8/$Z$8</f>
        <v>5.2631578947368418E-2</v>
      </c>
      <c r="AG8" s="30">
        <f>COUNTIF($W$9:$W$85,"Thi lại")</f>
        <v>1</v>
      </c>
      <c r="AH8" s="29">
        <f>+$AG$8/$Z$8</f>
        <v>5.2631578947368418E-2</v>
      </c>
      <c r="AI8" s="30">
        <f>COUNTIF($W$9:$W$86,"Học lại")</f>
        <v>0</v>
      </c>
      <c r="AJ8" s="29">
        <f>+$AI$8/$Z$8</f>
        <v>0</v>
      </c>
      <c r="AK8" s="8">
        <f>COUNTIF($W$10:$W$86,"Đạt")</f>
        <v>18</v>
      </c>
      <c r="AL8" s="28">
        <f>+$AK$8/$Z$8</f>
        <v>0.94736842105263153</v>
      </c>
    </row>
    <row r="9" spans="2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2:38" ht="25.5" customHeight="1" x14ac:dyDescent="0.25">
      <c r="B10" s="39">
        <v>1</v>
      </c>
      <c r="C10" s="40" t="s">
        <v>465</v>
      </c>
      <c r="D10" s="85" t="s">
        <v>466</v>
      </c>
      <c r="E10" s="42" t="s">
        <v>326</v>
      </c>
      <c r="F10" s="43" t="s">
        <v>467</v>
      </c>
      <c r="G10" s="40" t="s">
        <v>468</v>
      </c>
      <c r="H10" s="44">
        <v>8</v>
      </c>
      <c r="I10" s="44">
        <v>7</v>
      </c>
      <c r="J10" s="44" t="s">
        <v>49</v>
      </c>
      <c r="K10" s="44">
        <v>6</v>
      </c>
      <c r="L10" s="45"/>
      <c r="M10" s="45"/>
      <c r="N10" s="45"/>
      <c r="O10" s="46">
        <v>6</v>
      </c>
      <c r="P10" s="47">
        <f>ROUND(SUMPRODUCT(H10:O10,$H$9:$O$9)/100,1)</f>
        <v>6.3</v>
      </c>
      <c r="Q10" s="48" t="str">
        <f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C</v>
      </c>
      <c r="R10" s="49" t="str">
        <f>IF($P10&lt;4,"Kém",IF(AND($P10&gt;=4,$P10&lt;=5.4),"Trung bình yếu",IF(AND($P10&gt;=5.5,$P10&lt;=6.9),"Trung bình",IF(AND($P10&gt;=7,$P10&lt;=8.4),"Khá",IF(AND($P10&gt;=8.5,$P10&lt;=10),"Giỏi","")))))</f>
        <v>Trung bình</v>
      </c>
      <c r="S10" s="50" t="str">
        <f>+IF(OR($H10=0,$I10=0,$J10=0,$K10=0),"Không đủ ĐKDT","")</f>
        <v/>
      </c>
      <c r="T10" s="86" t="s">
        <v>83</v>
      </c>
      <c r="U10" s="5"/>
      <c r="V10" s="87"/>
      <c r="W10" s="97" t="str">
        <f>IF(S10="Không đủ ĐKDT","Học lại",IF(S10="Đình chỉ thi","Học lại",IF(AND(MID(G10,2,2)&lt;"12",S10="Vắng"),"Thi lại",IF(S10="Vắng có phép", "Thi lại",IF(AND((MID(G10,2,2)&lt;"12"),P10&lt;4.5),"Thi lại",IF(AND((MID(G10,2,2)&lt;"16"),P10&lt;4),"Học lại",IF(AND((MID(G10,2,2)&gt;"15"),P10&lt;4),"Thi lại","Đạt")))))))</f>
        <v>Đạt</v>
      </c>
      <c r="X10" s="98"/>
      <c r="Y10" s="98"/>
      <c r="Z10" s="96"/>
      <c r="AA10" s="13"/>
      <c r="AB10" s="13"/>
      <c r="AC10" s="13"/>
      <c r="AD10" s="99"/>
      <c r="AE10" s="13"/>
      <c r="AF10" s="100"/>
      <c r="AG10" s="101"/>
      <c r="AH10" s="100"/>
      <c r="AI10" s="101"/>
      <c r="AJ10" s="100"/>
      <c r="AK10" s="13"/>
      <c r="AL10" s="99"/>
    </row>
    <row r="11" spans="2:38" ht="25.5" customHeight="1" x14ac:dyDescent="0.25">
      <c r="B11" s="39">
        <v>2</v>
      </c>
      <c r="C11" s="40" t="s">
        <v>469</v>
      </c>
      <c r="D11" s="85" t="s">
        <v>470</v>
      </c>
      <c r="E11" s="42" t="s">
        <v>326</v>
      </c>
      <c r="F11" s="43" t="s">
        <v>471</v>
      </c>
      <c r="G11" s="40" t="s">
        <v>468</v>
      </c>
      <c r="H11" s="44">
        <v>8</v>
      </c>
      <c r="I11" s="44">
        <v>6</v>
      </c>
      <c r="J11" s="44" t="s">
        <v>49</v>
      </c>
      <c r="K11" s="44">
        <v>7</v>
      </c>
      <c r="L11" s="102"/>
      <c r="M11" s="45"/>
      <c r="N11" s="45"/>
      <c r="O11" s="46">
        <v>4</v>
      </c>
      <c r="P11" s="47">
        <f>ROUND(SUMPRODUCT(H11:O11,$H$9:$O$9)/100,1)</f>
        <v>5.2</v>
      </c>
      <c r="Q11" s="48" t="str">
        <f>IF(AND($P11&gt;=9,$P11&lt;=10),"A+","")&amp;IF(AND($P11&gt;=8.5,$P11&lt;=8.9),"A","")&amp;IF(AND($P11&gt;=8,$P11&lt;=8.4),"B+","")&amp;IF(AND($P11&gt;=7,$P11&lt;=7.9),"B","")&amp;IF(AND($P11&gt;=6.5,$P11&lt;=6.9),"C+","")&amp;IF(AND($P11&gt;=5.5,$P11&lt;=6.4),"C","")&amp;IF(AND($P11&gt;=5,$P11&lt;=5.4),"D+","")&amp;IF(AND($P11&gt;=4,$P11&lt;=4.9),"D","")&amp;IF(AND($P11&lt;4),"F","")</f>
        <v>D+</v>
      </c>
      <c r="R11" s="49" t="str">
        <f>IF($P11&lt;4,"Kém",IF(AND($P11&gt;=4,$P11&lt;=5.4),"Trung bình yếu",IF(AND($P11&gt;=5.5,$P11&lt;=6.9),"Trung bình",IF(AND($P11&gt;=7,$P11&lt;=8.4),"Khá",IF(AND($P11&gt;=8.5,$P11&lt;=10),"Giỏi","")))))</f>
        <v>Trung bình yếu</v>
      </c>
      <c r="S11" s="50" t="str">
        <f>+IF(OR($H11=0,$I11=0,$J11=0,$K11=0),"Không đủ ĐKDT","")</f>
        <v/>
      </c>
      <c r="T11" s="86" t="s">
        <v>83</v>
      </c>
      <c r="U11" s="5"/>
      <c r="V11" s="87"/>
      <c r="W11" s="97" t="str">
        <f>IF(S11="Không đủ ĐKDT","Học lại",IF(S11="Đình chỉ thi","Học lại",IF(AND(MID(G11,2,2)&lt;"12",S11="Vắng"),"Thi lại",IF(S11="Vắng có phép", "Thi lại",IF(AND((MID(G11,2,2)&lt;"12"),P11&lt;4.5),"Thi lại",IF(AND((MID(G11,2,2)&lt;"16"),P11&lt;4),"Học lại",IF(AND((MID(G11,2,2)&gt;"15"),P11&lt;4),"Thi lại","Đạt")))))))</f>
        <v>Đạt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2:38" ht="25.5" customHeight="1" x14ac:dyDescent="0.25">
      <c r="B12" s="39">
        <v>3</v>
      </c>
      <c r="C12" s="40" t="s">
        <v>472</v>
      </c>
      <c r="D12" s="85" t="s">
        <v>473</v>
      </c>
      <c r="E12" s="42" t="s">
        <v>326</v>
      </c>
      <c r="F12" s="43" t="s">
        <v>474</v>
      </c>
      <c r="G12" s="40" t="s">
        <v>468</v>
      </c>
      <c r="H12" s="44">
        <v>8</v>
      </c>
      <c r="I12" s="44">
        <v>7</v>
      </c>
      <c r="J12" s="44" t="s">
        <v>49</v>
      </c>
      <c r="K12" s="44">
        <v>7</v>
      </c>
      <c r="L12" s="102"/>
      <c r="M12" s="45"/>
      <c r="N12" s="45"/>
      <c r="O12" s="46">
        <v>6</v>
      </c>
      <c r="P12" s="47">
        <f>ROUND(SUMPRODUCT(H12:O12,$H$9:$O$9)/100,1)</f>
        <v>6.5</v>
      </c>
      <c r="Q12" s="48" t="str">
        <f>IF(AND($P12&gt;=9,$P12&lt;=10),"A+","")&amp;IF(AND($P12&gt;=8.5,$P12&lt;=8.9),"A","")&amp;IF(AND($P12&gt;=8,$P12&lt;=8.4),"B+","")&amp;IF(AND($P12&gt;=7,$P12&lt;=7.9),"B","")&amp;IF(AND($P12&gt;=6.5,$P12&lt;=6.9),"C+","")&amp;IF(AND($P12&gt;=5.5,$P12&lt;=6.4),"C","")&amp;IF(AND($P12&gt;=5,$P12&lt;=5.4),"D+","")&amp;IF(AND($P12&gt;=4,$P12&lt;=4.9),"D","")&amp;IF(AND($P12&lt;4),"F","")</f>
        <v>C+</v>
      </c>
      <c r="R12" s="49" t="str">
        <f>IF($P12&lt;4,"Kém",IF(AND($P12&gt;=4,$P12&lt;=5.4),"Trung bình yếu",IF(AND($P12&gt;=5.5,$P12&lt;=6.9),"Trung bình",IF(AND($P12&gt;=7,$P12&lt;=8.4),"Khá",IF(AND($P12&gt;=8.5,$P12&lt;=10),"Giỏi","")))))</f>
        <v>Trung bình</v>
      </c>
      <c r="S12" s="50" t="str">
        <f>+IF(OR($H12=0,$I12=0,$J12=0,$K12=0),"Không đủ ĐKDT","")</f>
        <v/>
      </c>
      <c r="T12" s="86" t="s">
        <v>83</v>
      </c>
      <c r="U12" s="5"/>
      <c r="V12" s="87"/>
      <c r="W12" s="97" t="str">
        <f>IF(S12="Không đủ ĐKDT","Học lại",IF(S12="Đình chỉ thi","Học lại",IF(AND(MID(G12,2,2)&lt;"12",S12="Vắng"),"Thi lại",IF(S12="Vắng có phép", "Thi lại",IF(AND((MID(G12,2,2)&lt;"12"),P12&lt;4.5),"Thi lại",IF(AND((MID(G12,2,2)&lt;"16"),P12&lt;4),"Học lại",IF(AND((MID(G12,2,2)&gt;"15"),P12&lt;4),"Thi lại","Đạt")))))))</f>
        <v>Đạt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38" ht="25.5" customHeight="1" x14ac:dyDescent="0.25">
      <c r="B13" s="39">
        <v>4</v>
      </c>
      <c r="C13" s="40" t="s">
        <v>475</v>
      </c>
      <c r="D13" s="85" t="s">
        <v>140</v>
      </c>
      <c r="E13" s="42" t="s">
        <v>374</v>
      </c>
      <c r="F13" s="43" t="s">
        <v>476</v>
      </c>
      <c r="G13" s="40" t="s">
        <v>468</v>
      </c>
      <c r="H13" s="44">
        <v>9</v>
      </c>
      <c r="I13" s="44">
        <v>6</v>
      </c>
      <c r="J13" s="44" t="s">
        <v>49</v>
      </c>
      <c r="K13" s="44">
        <v>7</v>
      </c>
      <c r="L13" s="45"/>
      <c r="M13" s="45"/>
      <c r="N13" s="45"/>
      <c r="O13" s="46">
        <v>7</v>
      </c>
      <c r="P13" s="47">
        <f>ROUND(SUMPRODUCT(H13:O13,$H$9:$O$9)/100,1)</f>
        <v>7.1</v>
      </c>
      <c r="Q13" s="48" t="str">
        <f>IF(AND($P13&gt;=9,$P13&lt;=10),"A+","")&amp;IF(AND($P13&gt;=8.5,$P13&lt;=8.9),"A","")&amp;IF(AND($P13&gt;=8,$P13&lt;=8.4),"B+","")&amp;IF(AND($P13&gt;=7,$P13&lt;=7.9),"B","")&amp;IF(AND($P13&gt;=6.5,$P13&lt;=6.9),"C+","")&amp;IF(AND($P13&gt;=5.5,$P13&lt;=6.4),"C","")&amp;IF(AND($P13&gt;=5,$P13&lt;=5.4),"D+","")&amp;IF(AND($P13&gt;=4,$P13&lt;=4.9),"D","")&amp;IF(AND($P13&lt;4),"F","")</f>
        <v>B</v>
      </c>
      <c r="R13" s="49" t="str">
        <f>IF($P13&lt;4,"Kém",IF(AND($P13&gt;=4,$P13&lt;=5.4),"Trung bình yếu",IF(AND($P13&gt;=5.5,$P13&lt;=6.9),"Trung bình",IF(AND($P13&gt;=7,$P13&lt;=8.4),"Khá",IF(AND($P13&gt;=8.5,$P13&lt;=10),"Giỏi","")))))</f>
        <v>Khá</v>
      </c>
      <c r="S13" s="50" t="str">
        <f>+IF(OR($H13=0,$I13=0,$J13=0,$K13=0),"Không đủ ĐKDT","")</f>
        <v/>
      </c>
      <c r="T13" s="86" t="s">
        <v>83</v>
      </c>
      <c r="U13" s="5"/>
      <c r="V13" s="87"/>
      <c r="W13" s="97" t="str">
        <f>IF(S13="Không đủ ĐKDT","Học lại",IF(S13="Đình chỉ thi","Học lại",IF(AND(MID(G13,2,2)&lt;"12",S13="Vắng"),"Thi lại",IF(S13="Vắng có phép", "Thi lại",IF(AND((MID(G13,2,2)&lt;"12"),P13&lt;4.5),"Thi lại",IF(AND((MID(G13,2,2)&lt;"16"),P13&lt;4),"Học lại",IF(AND((MID(G13,2,2)&gt;"15"),P13&lt;4),"Thi lại","Đạt")))))))</f>
        <v>Đạt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ht="25.5" customHeight="1" x14ac:dyDescent="0.25">
      <c r="B14" s="39">
        <v>5</v>
      </c>
      <c r="C14" s="40" t="s">
        <v>477</v>
      </c>
      <c r="D14" s="85" t="s">
        <v>78</v>
      </c>
      <c r="E14" s="42" t="s">
        <v>272</v>
      </c>
      <c r="F14" s="43" t="s">
        <v>478</v>
      </c>
      <c r="G14" s="40" t="s">
        <v>468</v>
      </c>
      <c r="H14" s="44">
        <v>8</v>
      </c>
      <c r="I14" s="44">
        <v>5</v>
      </c>
      <c r="J14" s="44" t="s">
        <v>49</v>
      </c>
      <c r="K14" s="44">
        <v>7</v>
      </c>
      <c r="L14" s="102"/>
      <c r="M14" s="45"/>
      <c r="N14" s="45"/>
      <c r="O14" s="46">
        <v>6</v>
      </c>
      <c r="P14" s="47">
        <f>ROUND(SUMPRODUCT(H14:O14,$H$9:$O$9)/100,1)</f>
        <v>6.3</v>
      </c>
      <c r="Q14" s="48" t="str">
        <f>IF(AND($P14&gt;=9,$P14&lt;=10),"A+","")&amp;IF(AND($P14&gt;=8.5,$P14&lt;=8.9),"A","")&amp;IF(AND($P14&gt;=8,$P14&lt;=8.4),"B+","")&amp;IF(AND($P14&gt;=7,$P14&lt;=7.9),"B","")&amp;IF(AND($P14&gt;=6.5,$P14&lt;=6.9),"C+","")&amp;IF(AND($P14&gt;=5.5,$P14&lt;=6.4),"C","")&amp;IF(AND($P14&gt;=5,$P14&lt;=5.4),"D+","")&amp;IF(AND($P14&gt;=4,$P14&lt;=4.9),"D","")&amp;IF(AND($P14&lt;4),"F","")</f>
        <v>C</v>
      </c>
      <c r="R14" s="49" t="str">
        <f>IF($P14&lt;4,"Kém",IF(AND($P14&gt;=4,$P14&lt;=5.4),"Trung bình yếu",IF(AND($P14&gt;=5.5,$P14&lt;=6.9),"Trung bình",IF(AND($P14&gt;=7,$P14&lt;=8.4),"Khá",IF(AND($P14&gt;=8.5,$P14&lt;=10),"Giỏi","")))))</f>
        <v>Trung bình</v>
      </c>
      <c r="S14" s="50" t="str">
        <f>+IF(OR($H14=0,$I14=0,$J14=0,$K14=0),"Không đủ ĐKDT","")</f>
        <v/>
      </c>
      <c r="T14" s="86" t="s">
        <v>83</v>
      </c>
      <c r="U14" s="5"/>
      <c r="V14" s="87"/>
      <c r="W14" s="97" t="str">
        <f>IF(S14="Không đủ ĐKDT","Học lại",IF(S14="Đình chỉ thi","Học lại",IF(AND(MID(G14,2,2)&lt;"12",S14="Vắng"),"Thi lại",IF(S14="Vắng có phép", "Thi lại",IF(AND((MID(G14,2,2)&lt;"12"),P14&lt;4.5),"Thi lại",IF(AND((MID(G14,2,2)&lt;"16"),P14&lt;4),"Học lại",IF(AND((MID(G14,2,2)&gt;"15"),P14&lt;4),"Thi lại","Đạt")))))))</f>
        <v>Đạt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ht="25.5" customHeight="1" x14ac:dyDescent="0.25">
      <c r="B15" s="39">
        <v>6</v>
      </c>
      <c r="C15" s="40" t="s">
        <v>479</v>
      </c>
      <c r="D15" s="85" t="s">
        <v>480</v>
      </c>
      <c r="E15" s="42" t="s">
        <v>481</v>
      </c>
      <c r="F15" s="43" t="s">
        <v>482</v>
      </c>
      <c r="G15" s="40" t="s">
        <v>468</v>
      </c>
      <c r="H15" s="44">
        <v>9</v>
      </c>
      <c r="I15" s="44">
        <v>6</v>
      </c>
      <c r="J15" s="44" t="s">
        <v>49</v>
      </c>
      <c r="K15" s="44">
        <v>7</v>
      </c>
      <c r="L15" s="45"/>
      <c r="M15" s="45"/>
      <c r="N15" s="45"/>
      <c r="O15" s="46">
        <v>2</v>
      </c>
      <c r="P15" s="47">
        <f>ROUND(SUMPRODUCT(H15:O15,$H$9:$O$9)/100,1)</f>
        <v>4.0999999999999996</v>
      </c>
      <c r="Q15" s="48" t="str">
        <f>IF(AND($P15&gt;=9,$P15&lt;=10),"A+","")&amp;IF(AND($P15&gt;=8.5,$P15&lt;=8.9),"A","")&amp;IF(AND($P15&gt;=8,$P15&lt;=8.4),"B+","")&amp;IF(AND($P15&gt;=7,$P15&lt;=7.9),"B","")&amp;IF(AND($P15&gt;=6.5,$P15&lt;=6.9),"C+","")&amp;IF(AND($P15&gt;=5.5,$P15&lt;=6.4),"C","")&amp;IF(AND($P15&gt;=5,$P15&lt;=5.4),"D+","")&amp;IF(AND($P15&gt;=4,$P15&lt;=4.9),"D","")&amp;IF(AND($P15&lt;4),"F","")</f>
        <v>D</v>
      </c>
      <c r="R15" s="49" t="str">
        <f>IF($P15&lt;4,"Kém",IF(AND($P15&gt;=4,$P15&lt;=5.4),"Trung bình yếu",IF(AND($P15&gt;=5.5,$P15&lt;=6.9),"Trung bình",IF(AND($P15&gt;=7,$P15&lt;=8.4),"Khá",IF(AND($P15&gt;=8.5,$P15&lt;=10),"Giỏi","")))))</f>
        <v>Trung bình yếu</v>
      </c>
      <c r="S15" s="50" t="str">
        <f>+IF(OR($H15=0,$I15=0,$J15=0,$K15=0),"Không đủ ĐKDT","")</f>
        <v/>
      </c>
      <c r="T15" s="86" t="s">
        <v>83</v>
      </c>
      <c r="U15" s="5"/>
      <c r="V15" s="87"/>
      <c r="W15" s="97" t="str">
        <f>IF(S15="Không đủ ĐKDT","Học lại",IF(S15="Đình chỉ thi","Học lại",IF(AND(MID(G15,2,2)&lt;"12",S15="Vắng"),"Thi lại",IF(S15="Vắng có phép", "Thi lại",IF(AND((MID(G15,2,2)&lt;"12"),P15&lt;4.5),"Thi lại",IF(AND((MID(G15,2,2)&lt;"16"),P15&lt;4),"Học lại",IF(AND((MID(G15,2,2)&gt;"15"),P15&lt;4),"Thi lại","Đạt")))))))</f>
        <v>Đạt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ht="25.5" customHeight="1" x14ac:dyDescent="0.25">
      <c r="B16" s="39">
        <v>7</v>
      </c>
      <c r="C16" s="40" t="s">
        <v>483</v>
      </c>
      <c r="D16" s="85" t="s">
        <v>484</v>
      </c>
      <c r="E16" s="42" t="s">
        <v>165</v>
      </c>
      <c r="F16" s="43" t="s">
        <v>485</v>
      </c>
      <c r="G16" s="40" t="s">
        <v>468</v>
      </c>
      <c r="H16" s="44">
        <v>9</v>
      </c>
      <c r="I16" s="44">
        <v>6</v>
      </c>
      <c r="J16" s="44" t="s">
        <v>49</v>
      </c>
      <c r="K16" s="44">
        <v>6</v>
      </c>
      <c r="L16" s="102"/>
      <c r="M16" s="45"/>
      <c r="N16" s="45"/>
      <c r="O16" s="46">
        <v>7</v>
      </c>
      <c r="P16" s="47">
        <f>ROUND(SUMPRODUCT(H16:O16,$H$9:$O$9)/100,1)</f>
        <v>6.9</v>
      </c>
      <c r="Q16" s="48" t="str">
        <f>IF(AND($P16&gt;=9,$P16&lt;=10),"A+","")&amp;IF(AND($P16&gt;=8.5,$P16&lt;=8.9),"A","")&amp;IF(AND($P16&gt;=8,$P16&lt;=8.4),"B+","")&amp;IF(AND($P16&gt;=7,$P16&lt;=7.9),"B","")&amp;IF(AND($P16&gt;=6.5,$P16&lt;=6.9),"C+","")&amp;IF(AND($P16&gt;=5.5,$P16&lt;=6.4),"C","")&amp;IF(AND($P16&gt;=5,$P16&lt;=5.4),"D+","")&amp;IF(AND($P16&gt;=4,$P16&lt;=4.9),"D","")&amp;IF(AND($P16&lt;4),"F","")</f>
        <v>C+</v>
      </c>
      <c r="R16" s="49" t="str">
        <f>IF($P16&lt;4,"Kém",IF(AND($P16&gt;=4,$P16&lt;=5.4),"Trung bình yếu",IF(AND($P16&gt;=5.5,$P16&lt;=6.9),"Trung bình",IF(AND($P16&gt;=7,$P16&lt;=8.4),"Khá",IF(AND($P16&gt;=8.5,$P16&lt;=10),"Giỏi","")))))</f>
        <v>Trung bình</v>
      </c>
      <c r="S16" s="50" t="str">
        <f>+IF(OR($H16=0,$I16=0,$J16=0,$K16=0),"Không đủ ĐKDT","")</f>
        <v/>
      </c>
      <c r="T16" s="86" t="s">
        <v>83</v>
      </c>
      <c r="U16" s="5"/>
      <c r="V16" s="87"/>
      <c r="W16" s="97" t="str">
        <f>IF(S16="Không đủ ĐKDT","Học lại",IF(S16="Đình chỉ thi","Học lại",IF(AND(MID(G16,2,2)&lt;"12",S16="Vắng"),"Thi lại",IF(S16="Vắng có phép", "Thi lại",IF(AND((MID(G16,2,2)&lt;"12"),P16&lt;4.5),"Thi lại",IF(AND((MID(G16,2,2)&lt;"16"),P16&lt;4),"Học lại",IF(AND((MID(G16,2,2)&gt;"15"),P16&lt;4),"Thi lại","Đạt")))))))</f>
        <v>Đạt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25.5" customHeight="1" x14ac:dyDescent="0.25">
      <c r="B17" s="39">
        <v>8</v>
      </c>
      <c r="C17" s="40" t="s">
        <v>486</v>
      </c>
      <c r="D17" s="85" t="s">
        <v>487</v>
      </c>
      <c r="E17" s="42" t="s">
        <v>136</v>
      </c>
      <c r="F17" s="43" t="s">
        <v>488</v>
      </c>
      <c r="G17" s="40" t="s">
        <v>468</v>
      </c>
      <c r="H17" s="44">
        <v>9</v>
      </c>
      <c r="I17" s="44">
        <v>7</v>
      </c>
      <c r="J17" s="44" t="s">
        <v>49</v>
      </c>
      <c r="K17" s="44">
        <v>7</v>
      </c>
      <c r="L17" s="45"/>
      <c r="M17" s="45"/>
      <c r="N17" s="45"/>
      <c r="O17" s="46">
        <v>0</v>
      </c>
      <c r="P17" s="47">
        <f>ROUND(SUMPRODUCT(H17:O17,$H$9:$O$9)/100,1)</f>
        <v>3</v>
      </c>
      <c r="Q17" s="48" t="str">
        <f>IF(AND($P17&gt;=9,$P17&lt;=10),"A+","")&amp;IF(AND($P17&gt;=8.5,$P17&lt;=8.9),"A","")&amp;IF(AND($P17&gt;=8,$P17&lt;=8.4),"B+","")&amp;IF(AND($P17&gt;=7,$P17&lt;=7.9),"B","")&amp;IF(AND($P17&gt;=6.5,$P17&lt;=6.9),"C+","")&amp;IF(AND($P17&gt;=5.5,$P17&lt;=6.4),"C","")&amp;IF(AND($P17&gt;=5,$P17&lt;=5.4),"D+","")&amp;IF(AND($P17&gt;=4,$P17&lt;=4.9),"D","")&amp;IF(AND($P17&lt;4),"F","")</f>
        <v>F</v>
      </c>
      <c r="R17" s="49" t="str">
        <f>IF($P17&lt;4,"Kém",IF(AND($P17&gt;=4,$P17&lt;=5.4),"Trung bình yếu",IF(AND($P17&gt;=5.5,$P17&lt;=6.9),"Trung bình",IF(AND($P17&gt;=7,$P17&lt;=8.4),"Khá",IF(AND($P17&gt;=8.5,$P17&lt;=10),"Giỏi","")))))</f>
        <v>Kém</v>
      </c>
      <c r="S17" s="50" t="s">
        <v>82</v>
      </c>
      <c r="T17" s="86" t="s">
        <v>83</v>
      </c>
      <c r="U17" s="5"/>
      <c r="V17" s="87"/>
      <c r="W17" s="97" t="str">
        <f>IF(S17="Không đủ ĐKDT","Học lại",IF(S17="Đình chỉ thi","Học lại",IF(AND(MID(G17,2,2)&lt;"12",S17="Vắng"),"Thi lại",IF(S17="Vắng có phép", "Thi lại",IF(AND((MID(G17,2,2)&lt;"12"),P17&lt;4.5),"Thi lại",IF(AND((MID(G17,2,2)&lt;"16"),P17&lt;4),"Học lại",IF(AND((MID(G17,2,2)&gt;"15"),P17&lt;4),"Thi lại","Đạt")))))))</f>
        <v>Thi lại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25.5" customHeight="1" x14ac:dyDescent="0.25">
      <c r="B18" s="39">
        <v>9</v>
      </c>
      <c r="C18" s="40" t="s">
        <v>489</v>
      </c>
      <c r="D18" s="85" t="s">
        <v>490</v>
      </c>
      <c r="E18" s="42" t="s">
        <v>117</v>
      </c>
      <c r="F18" s="43" t="s">
        <v>397</v>
      </c>
      <c r="G18" s="40" t="s">
        <v>468</v>
      </c>
      <c r="H18" s="44">
        <v>8</v>
      </c>
      <c r="I18" s="44">
        <v>7</v>
      </c>
      <c r="J18" s="44" t="s">
        <v>49</v>
      </c>
      <c r="K18" s="44">
        <v>7</v>
      </c>
      <c r="L18" s="102"/>
      <c r="M18" s="45"/>
      <c r="N18" s="45"/>
      <c r="O18" s="46">
        <v>7</v>
      </c>
      <c r="P18" s="47">
        <f>ROUND(SUMPRODUCT(H18:O18,$H$9:$O$9)/100,1)</f>
        <v>7.1</v>
      </c>
      <c r="Q18" s="48" t="str">
        <f>IF(AND($P18&gt;=9,$P18&lt;=10),"A+","")&amp;IF(AND($P18&gt;=8.5,$P18&lt;=8.9),"A","")&amp;IF(AND($P18&gt;=8,$P18&lt;=8.4),"B+","")&amp;IF(AND($P18&gt;=7,$P18&lt;=7.9),"B","")&amp;IF(AND($P18&gt;=6.5,$P18&lt;=6.9),"C+","")&amp;IF(AND($P18&gt;=5.5,$P18&lt;=6.4),"C","")&amp;IF(AND($P18&gt;=5,$P18&lt;=5.4),"D+","")&amp;IF(AND($P18&gt;=4,$P18&lt;=4.9),"D","")&amp;IF(AND($P18&lt;4),"F","")</f>
        <v>B</v>
      </c>
      <c r="R18" s="49" t="str">
        <f>IF($P18&lt;4,"Kém",IF(AND($P18&gt;=4,$P18&lt;=5.4),"Trung bình yếu",IF(AND($P18&gt;=5.5,$P18&lt;=6.9),"Trung bình",IF(AND($P18&gt;=7,$P18&lt;=8.4),"Khá",IF(AND($P18&gt;=8.5,$P18&lt;=10),"Giỏi","")))))</f>
        <v>Khá</v>
      </c>
      <c r="S18" s="50" t="str">
        <f>+IF(OR($H18=0,$I18=0,$J18=0,$K18=0),"Không đủ ĐKDT","")</f>
        <v/>
      </c>
      <c r="T18" s="86" t="s">
        <v>83</v>
      </c>
      <c r="U18" s="5"/>
      <c r="V18" s="87"/>
      <c r="W18" s="97" t="str">
        <f>IF(S18="Không đủ ĐKDT","Học lại",IF(S18="Đình chỉ thi","Học lại",IF(AND(MID(G18,2,2)&lt;"12",S18="Vắng"),"Thi lại",IF(S18="Vắng có phép", "Thi lại",IF(AND((MID(G18,2,2)&lt;"12"),P18&lt;4.5),"Thi lại",IF(AND((MID(G18,2,2)&lt;"16"),P18&lt;4),"Học lại",IF(AND((MID(G18,2,2)&gt;"15"),P18&lt;4),"Thi lại","Đạt")))))))</f>
        <v>Đạt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25.5" customHeight="1" x14ac:dyDescent="0.25">
      <c r="B19" s="39">
        <v>10</v>
      </c>
      <c r="C19" s="40" t="s">
        <v>491</v>
      </c>
      <c r="D19" s="85" t="s">
        <v>492</v>
      </c>
      <c r="E19" s="42" t="s">
        <v>493</v>
      </c>
      <c r="F19" s="43" t="s">
        <v>494</v>
      </c>
      <c r="G19" s="40" t="s">
        <v>468</v>
      </c>
      <c r="H19" s="44">
        <v>9</v>
      </c>
      <c r="I19" s="44">
        <v>6</v>
      </c>
      <c r="J19" s="44" t="s">
        <v>49</v>
      </c>
      <c r="K19" s="44">
        <v>7</v>
      </c>
      <c r="L19" s="102"/>
      <c r="M19" s="45"/>
      <c r="N19" s="45"/>
      <c r="O19" s="46">
        <v>2.5</v>
      </c>
      <c r="P19" s="47">
        <f>ROUND(SUMPRODUCT(H19:O19,$H$9:$O$9)/100,1)</f>
        <v>4.4000000000000004</v>
      </c>
      <c r="Q19" s="48" t="str">
        <f>IF(AND($P19&gt;=9,$P19&lt;=10),"A+","")&amp;IF(AND($P19&gt;=8.5,$P19&lt;=8.9),"A","")&amp;IF(AND($P19&gt;=8,$P19&lt;=8.4),"B+","")&amp;IF(AND($P19&gt;=7,$P19&lt;=7.9),"B","")&amp;IF(AND($P19&gt;=6.5,$P19&lt;=6.9),"C+","")&amp;IF(AND($P19&gt;=5.5,$P19&lt;=6.4),"C","")&amp;IF(AND($P19&gt;=5,$P19&lt;=5.4),"D+","")&amp;IF(AND($P19&gt;=4,$P19&lt;=4.9),"D","")&amp;IF(AND($P19&lt;4),"F","")</f>
        <v>D</v>
      </c>
      <c r="R19" s="49" t="str">
        <f>IF($P19&lt;4,"Kém",IF(AND($P19&gt;=4,$P19&lt;=5.4),"Trung bình yếu",IF(AND($P19&gt;=5.5,$P19&lt;=6.9),"Trung bình",IF(AND($P19&gt;=7,$P19&lt;=8.4),"Khá",IF(AND($P19&gt;=8.5,$P19&lt;=10),"Giỏi","")))))</f>
        <v>Trung bình yếu</v>
      </c>
      <c r="S19" s="50" t="str">
        <f>+IF(OR($H19=0,$I19=0,$J19=0,$K19=0),"Không đủ ĐKDT","")</f>
        <v/>
      </c>
      <c r="T19" s="86" t="s">
        <v>83</v>
      </c>
      <c r="U19" s="5"/>
      <c r="V19" s="87"/>
      <c r="W19" s="97" t="str">
        <f>IF(S19="Không đủ ĐKDT","Học lại",IF(S19="Đình chỉ thi","Học lại",IF(AND(MID(G19,2,2)&lt;"12",S19="Vắng"),"Thi lại",IF(S19="Vắng có phép", "Thi lại",IF(AND((MID(G19,2,2)&lt;"12"),P19&lt;4.5),"Thi lại",IF(AND((MID(G19,2,2)&lt;"16"),P19&lt;4),"Học lại",IF(AND((MID(G19,2,2)&gt;"15"),P19&lt;4),"Thi lại","Đạt")))))))</f>
        <v>Đạt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25.5" customHeight="1" x14ac:dyDescent="0.25">
      <c r="B20" s="39">
        <v>11</v>
      </c>
      <c r="C20" s="40" t="s">
        <v>495</v>
      </c>
      <c r="D20" s="85" t="s">
        <v>496</v>
      </c>
      <c r="E20" s="42" t="s">
        <v>493</v>
      </c>
      <c r="F20" s="43" t="s">
        <v>497</v>
      </c>
      <c r="G20" s="40" t="s">
        <v>468</v>
      </c>
      <c r="H20" s="44">
        <v>8</v>
      </c>
      <c r="I20" s="44">
        <v>7</v>
      </c>
      <c r="J20" s="44" t="s">
        <v>49</v>
      </c>
      <c r="K20" s="44">
        <v>6</v>
      </c>
      <c r="L20" s="45"/>
      <c r="M20" s="45"/>
      <c r="N20" s="45"/>
      <c r="O20" s="46">
        <v>4</v>
      </c>
      <c r="P20" s="47">
        <f>ROUND(SUMPRODUCT(H20:O20,$H$9:$O$9)/100,1)</f>
        <v>5.0999999999999996</v>
      </c>
      <c r="Q20" s="48" t="str">
        <f>IF(AND($P20&gt;=9,$P20&lt;=10),"A+","")&amp;IF(AND($P20&gt;=8.5,$P20&lt;=8.9),"A","")&amp;IF(AND($P20&gt;=8,$P20&lt;=8.4),"B+","")&amp;IF(AND($P20&gt;=7,$P20&lt;=7.9),"B","")&amp;IF(AND($P20&gt;=6.5,$P20&lt;=6.9),"C+","")&amp;IF(AND($P20&gt;=5.5,$P20&lt;=6.4),"C","")&amp;IF(AND($P20&gt;=5,$P20&lt;=5.4),"D+","")&amp;IF(AND($P20&gt;=4,$P20&lt;=4.9),"D","")&amp;IF(AND($P20&lt;4),"F","")</f>
        <v>D+</v>
      </c>
      <c r="R20" s="49" t="str">
        <f>IF($P20&lt;4,"Kém",IF(AND($P20&gt;=4,$P20&lt;=5.4),"Trung bình yếu",IF(AND($P20&gt;=5.5,$P20&lt;=6.9),"Trung bình",IF(AND($P20&gt;=7,$P20&lt;=8.4),"Khá",IF(AND($P20&gt;=8.5,$P20&lt;=10),"Giỏi","")))))</f>
        <v>Trung bình yếu</v>
      </c>
      <c r="S20" s="50" t="str">
        <f>+IF(OR($H20=0,$I20=0,$J20=0,$K20=0),"Không đủ ĐKDT","")</f>
        <v/>
      </c>
      <c r="T20" s="86" t="s">
        <v>83</v>
      </c>
      <c r="U20" s="5"/>
      <c r="V20" s="87"/>
      <c r="W20" s="97" t="str">
        <f>IF(S20="Không đủ ĐKDT","Học lại",IF(S20="Đình chỉ thi","Học lại",IF(AND(MID(G20,2,2)&lt;"12",S20="Vắng"),"Thi lại",IF(S20="Vắng có phép", "Thi lại",IF(AND((MID(G20,2,2)&lt;"12"),P20&lt;4.5),"Thi lại",IF(AND((MID(G20,2,2)&lt;"16"),P20&lt;4),"Học lại",IF(AND((MID(G20,2,2)&gt;"15"),P20&lt;4),"Thi lại","Đạt")))))))</f>
        <v>Đạt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25.5" customHeight="1" x14ac:dyDescent="0.25">
      <c r="B21" s="39">
        <v>12</v>
      </c>
      <c r="C21" s="40" t="s">
        <v>498</v>
      </c>
      <c r="D21" s="85" t="s">
        <v>499</v>
      </c>
      <c r="E21" s="42" t="s">
        <v>500</v>
      </c>
      <c r="F21" s="43" t="s">
        <v>153</v>
      </c>
      <c r="G21" s="40" t="s">
        <v>468</v>
      </c>
      <c r="H21" s="44">
        <v>9</v>
      </c>
      <c r="I21" s="44">
        <v>7</v>
      </c>
      <c r="J21" s="44" t="s">
        <v>49</v>
      </c>
      <c r="K21" s="44">
        <v>7</v>
      </c>
      <c r="L21" s="45"/>
      <c r="M21" s="45"/>
      <c r="N21" s="45"/>
      <c r="O21" s="46">
        <v>6</v>
      </c>
      <c r="P21" s="47">
        <f>ROUND(SUMPRODUCT(H21:O21,$H$9:$O$9)/100,1)</f>
        <v>6.6</v>
      </c>
      <c r="Q21" s="48" t="str">
        <f>IF(AND($P21&gt;=9,$P21&lt;=10),"A+","")&amp;IF(AND($P21&gt;=8.5,$P21&lt;=8.9),"A","")&amp;IF(AND($P21&gt;=8,$P21&lt;=8.4),"B+","")&amp;IF(AND($P21&gt;=7,$P21&lt;=7.9),"B","")&amp;IF(AND($P21&gt;=6.5,$P21&lt;=6.9),"C+","")&amp;IF(AND($P21&gt;=5.5,$P21&lt;=6.4),"C","")&amp;IF(AND($P21&gt;=5,$P21&lt;=5.4),"D+","")&amp;IF(AND($P21&gt;=4,$P21&lt;=4.9),"D","")&amp;IF(AND($P21&lt;4),"F","")</f>
        <v>C+</v>
      </c>
      <c r="R21" s="49" t="str">
        <f>IF($P21&lt;4,"Kém",IF(AND($P21&gt;=4,$P21&lt;=5.4),"Trung bình yếu",IF(AND($P21&gt;=5.5,$P21&lt;=6.9),"Trung bình",IF(AND($P21&gt;=7,$P21&lt;=8.4),"Khá",IF(AND($P21&gt;=8.5,$P21&lt;=10),"Giỏi","")))))</f>
        <v>Trung bình</v>
      </c>
      <c r="S21" s="50" t="str">
        <f>+IF(OR($H21=0,$I21=0,$J21=0,$K21=0),"Không đủ ĐKDT","")</f>
        <v/>
      </c>
      <c r="T21" s="86" t="s">
        <v>83</v>
      </c>
      <c r="U21" s="5"/>
      <c r="V21" s="87"/>
      <c r="W21" s="97" t="str">
        <f>IF(S21="Không đủ ĐKDT","Học lại",IF(S21="Đình chỉ thi","Học lại",IF(AND(MID(G21,2,2)&lt;"12",S21="Vắng"),"Thi lại",IF(S21="Vắng có phép", "Thi lại",IF(AND((MID(G21,2,2)&lt;"12"),P21&lt;4.5),"Thi lại",IF(AND((MID(G21,2,2)&lt;"16"),P21&lt;4),"Học lại",IF(AND((MID(G21,2,2)&gt;"15"),P21&lt;4),"Thi lại","Đạt")))))))</f>
        <v>Đạt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25.5" customHeight="1" x14ac:dyDescent="0.25">
      <c r="B22" s="39">
        <v>13</v>
      </c>
      <c r="C22" s="40" t="s">
        <v>501</v>
      </c>
      <c r="D22" s="85" t="s">
        <v>502</v>
      </c>
      <c r="E22" s="42" t="s">
        <v>503</v>
      </c>
      <c r="F22" s="43" t="s">
        <v>504</v>
      </c>
      <c r="G22" s="40" t="s">
        <v>468</v>
      </c>
      <c r="H22" s="44">
        <v>8</v>
      </c>
      <c r="I22" s="44">
        <v>7</v>
      </c>
      <c r="J22" s="44" t="s">
        <v>49</v>
      </c>
      <c r="K22" s="44">
        <v>8</v>
      </c>
      <c r="L22" s="102"/>
      <c r="M22" s="45"/>
      <c r="N22" s="45"/>
      <c r="O22" s="46">
        <v>6.5</v>
      </c>
      <c r="P22" s="47">
        <f>ROUND(SUMPRODUCT(H22:O22,$H$9:$O$9)/100,1)</f>
        <v>7</v>
      </c>
      <c r="Q22" s="48" t="str">
        <f>IF(AND($P22&gt;=9,$P22&lt;=10),"A+","")&amp;IF(AND($P22&gt;=8.5,$P22&lt;=8.9),"A","")&amp;IF(AND($P22&gt;=8,$P22&lt;=8.4),"B+","")&amp;IF(AND($P22&gt;=7,$P22&lt;=7.9),"B","")&amp;IF(AND($P22&gt;=6.5,$P22&lt;=6.9),"C+","")&amp;IF(AND($P22&gt;=5.5,$P22&lt;=6.4),"C","")&amp;IF(AND($P22&gt;=5,$P22&lt;=5.4),"D+","")&amp;IF(AND($P22&gt;=4,$P22&lt;=4.9),"D","")&amp;IF(AND($P22&lt;4),"F","")</f>
        <v>B</v>
      </c>
      <c r="R22" s="49" t="str">
        <f>IF($P22&lt;4,"Kém",IF(AND($P22&gt;=4,$P22&lt;=5.4),"Trung bình yếu",IF(AND($P22&gt;=5.5,$P22&lt;=6.9),"Trung bình",IF(AND($P22&gt;=7,$P22&lt;=8.4),"Khá",IF(AND($P22&gt;=8.5,$P22&lt;=10),"Giỏi","")))))</f>
        <v>Khá</v>
      </c>
      <c r="S22" s="50" t="str">
        <f>+IF(OR($H22=0,$I22=0,$J22=0,$K22=0),"Không đủ ĐKDT","")</f>
        <v/>
      </c>
      <c r="T22" s="86" t="s">
        <v>83</v>
      </c>
      <c r="U22" s="5"/>
      <c r="V22" s="87"/>
      <c r="W22" s="97" t="str">
        <f>IF(S22="Không đủ ĐKDT","Học lại",IF(S22="Đình chỉ thi","Học lại",IF(AND(MID(G22,2,2)&lt;"12",S22="Vắng"),"Thi lại",IF(S22="Vắng có phép", "Thi lại",IF(AND((MID(G22,2,2)&lt;"12"),P22&lt;4.5),"Thi lại",IF(AND((MID(G22,2,2)&lt;"16"),P22&lt;4),"Học lại",IF(AND((MID(G22,2,2)&gt;"15"),P22&lt;4),"Thi lại","Đạt")))))))</f>
        <v>Đạt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25.5" customHeight="1" x14ac:dyDescent="0.25">
      <c r="B23" s="39">
        <v>14</v>
      </c>
      <c r="C23" s="40" t="s">
        <v>505</v>
      </c>
      <c r="D23" s="85" t="s">
        <v>506</v>
      </c>
      <c r="E23" s="42" t="s">
        <v>227</v>
      </c>
      <c r="F23" s="43" t="s">
        <v>507</v>
      </c>
      <c r="G23" s="40" t="s">
        <v>468</v>
      </c>
      <c r="H23" s="44">
        <v>9</v>
      </c>
      <c r="I23" s="44">
        <v>7</v>
      </c>
      <c r="J23" s="44" t="s">
        <v>49</v>
      </c>
      <c r="K23" s="44">
        <v>8</v>
      </c>
      <c r="L23" s="45"/>
      <c r="M23" s="45"/>
      <c r="N23" s="45"/>
      <c r="O23" s="46">
        <v>6</v>
      </c>
      <c r="P23" s="47">
        <f>ROUND(SUMPRODUCT(H23:O23,$H$9:$O$9)/100,1)</f>
        <v>6.8</v>
      </c>
      <c r="Q23" s="48" t="str">
        <f>IF(AND($P23&gt;=9,$P23&lt;=10),"A+","")&amp;IF(AND($P23&gt;=8.5,$P23&lt;=8.9),"A","")&amp;IF(AND($P23&gt;=8,$P23&lt;=8.4),"B+","")&amp;IF(AND($P23&gt;=7,$P23&lt;=7.9),"B","")&amp;IF(AND($P23&gt;=6.5,$P23&lt;=6.9),"C+","")&amp;IF(AND($P23&gt;=5.5,$P23&lt;=6.4),"C","")&amp;IF(AND($P23&gt;=5,$P23&lt;=5.4),"D+","")&amp;IF(AND($P23&gt;=4,$P23&lt;=4.9),"D","")&amp;IF(AND($P23&lt;4),"F","")</f>
        <v>C+</v>
      </c>
      <c r="R23" s="49" t="str">
        <f>IF($P23&lt;4,"Kém",IF(AND($P23&gt;=4,$P23&lt;=5.4),"Trung bình yếu",IF(AND($P23&gt;=5.5,$P23&lt;=6.9),"Trung bình",IF(AND($P23&gt;=7,$P23&lt;=8.4),"Khá",IF(AND($P23&gt;=8.5,$P23&lt;=10),"Giỏi","")))))</f>
        <v>Trung bình</v>
      </c>
      <c r="S23" s="50" t="str">
        <f>+IF(OR($H23=0,$I23=0,$J23=0,$K23=0),"Không đủ ĐKDT","")</f>
        <v/>
      </c>
      <c r="T23" s="86" t="s">
        <v>83</v>
      </c>
      <c r="U23" s="5"/>
      <c r="V23" s="87"/>
      <c r="W23" s="97" t="str">
        <f>IF(S23="Không đủ ĐKDT","Học lại",IF(S23="Đình chỉ thi","Học lại",IF(AND(MID(G23,2,2)&lt;"12",S23="Vắng"),"Thi lại",IF(S23="Vắng có phép", "Thi lại",IF(AND((MID(G23,2,2)&lt;"12"),P23&lt;4.5),"Thi lại",IF(AND((MID(G23,2,2)&lt;"16"),P23&lt;4),"Học lại",IF(AND((MID(G23,2,2)&gt;"15"),P23&lt;4),"Thi lại","Đạt")))))))</f>
        <v>Đạt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25.5" customHeight="1" x14ac:dyDescent="0.25">
      <c r="B24" s="39">
        <v>15</v>
      </c>
      <c r="C24" s="40" t="s">
        <v>508</v>
      </c>
      <c r="D24" s="85" t="s">
        <v>509</v>
      </c>
      <c r="E24" s="42" t="s">
        <v>510</v>
      </c>
      <c r="F24" s="43" t="s">
        <v>295</v>
      </c>
      <c r="G24" s="40" t="s">
        <v>468</v>
      </c>
      <c r="H24" s="44">
        <v>8</v>
      </c>
      <c r="I24" s="44">
        <v>7</v>
      </c>
      <c r="J24" s="44" t="s">
        <v>49</v>
      </c>
      <c r="K24" s="44">
        <v>7</v>
      </c>
      <c r="L24" s="102"/>
      <c r="M24" s="45"/>
      <c r="N24" s="45"/>
      <c r="O24" s="46">
        <v>5</v>
      </c>
      <c r="P24" s="47">
        <f>ROUND(SUMPRODUCT(H24:O24,$H$9:$O$9)/100,1)</f>
        <v>5.9</v>
      </c>
      <c r="Q24" s="48" t="str">
        <f>IF(AND($P24&gt;=9,$P24&lt;=10),"A+","")&amp;IF(AND($P24&gt;=8.5,$P24&lt;=8.9),"A","")&amp;IF(AND($P24&gt;=8,$P24&lt;=8.4),"B+","")&amp;IF(AND($P24&gt;=7,$P24&lt;=7.9),"B","")&amp;IF(AND($P24&gt;=6.5,$P24&lt;=6.9),"C+","")&amp;IF(AND($P24&gt;=5.5,$P24&lt;=6.4),"C","")&amp;IF(AND($P24&gt;=5,$P24&lt;=5.4),"D+","")&amp;IF(AND($P24&gt;=4,$P24&lt;=4.9),"D","")&amp;IF(AND($P24&lt;4),"F","")</f>
        <v>C</v>
      </c>
      <c r="R24" s="49" t="str">
        <f>IF($P24&lt;4,"Kém",IF(AND($P24&gt;=4,$P24&lt;=5.4),"Trung bình yếu",IF(AND($P24&gt;=5.5,$P24&lt;=6.9),"Trung bình",IF(AND($P24&gt;=7,$P24&lt;=8.4),"Khá",IF(AND($P24&gt;=8.5,$P24&lt;=10),"Giỏi","")))))</f>
        <v>Trung bình</v>
      </c>
      <c r="S24" s="50" t="str">
        <f>+IF(OR($H24=0,$I24=0,$J24=0,$K24=0),"Không đủ ĐKDT","")</f>
        <v/>
      </c>
      <c r="T24" s="86" t="s">
        <v>83</v>
      </c>
      <c r="U24" s="5"/>
      <c r="V24" s="87"/>
      <c r="W24" s="97" t="str">
        <f>IF(S24="Không đủ ĐKDT","Học lại",IF(S24="Đình chỉ thi","Học lại",IF(AND(MID(G24,2,2)&lt;"12",S24="Vắng"),"Thi lại",IF(S24="Vắng có phép", "Thi lại",IF(AND((MID(G24,2,2)&lt;"12"),P24&lt;4.5),"Thi lại",IF(AND((MID(G24,2,2)&lt;"16"),P24&lt;4),"Học lại",IF(AND((MID(G24,2,2)&gt;"15"),P24&lt;4),"Thi lại","Đạt")))))))</f>
        <v>Đạt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25.5" customHeight="1" x14ac:dyDescent="0.25">
      <c r="B25" s="39">
        <v>16</v>
      </c>
      <c r="C25" s="40" t="s">
        <v>511</v>
      </c>
      <c r="D25" s="85" t="s">
        <v>512</v>
      </c>
      <c r="E25" s="42" t="s">
        <v>247</v>
      </c>
      <c r="F25" s="43" t="s">
        <v>513</v>
      </c>
      <c r="G25" s="40" t="s">
        <v>468</v>
      </c>
      <c r="H25" s="44">
        <v>9</v>
      </c>
      <c r="I25" s="44">
        <v>6</v>
      </c>
      <c r="J25" s="44" t="s">
        <v>49</v>
      </c>
      <c r="K25" s="44">
        <v>7</v>
      </c>
      <c r="L25" s="45"/>
      <c r="M25" s="45"/>
      <c r="N25" s="45"/>
      <c r="O25" s="46">
        <v>4</v>
      </c>
      <c r="P25" s="47">
        <f>ROUND(SUMPRODUCT(H25:O25,$H$9:$O$9)/100,1)</f>
        <v>5.3</v>
      </c>
      <c r="Q25" s="48" t="str">
        <f>IF(AND($P25&gt;=9,$P25&lt;=10),"A+","")&amp;IF(AND($P25&gt;=8.5,$P25&lt;=8.9),"A","")&amp;IF(AND($P25&gt;=8,$P25&lt;=8.4),"B+","")&amp;IF(AND($P25&gt;=7,$P25&lt;=7.9),"B","")&amp;IF(AND($P25&gt;=6.5,$P25&lt;=6.9),"C+","")&amp;IF(AND($P25&gt;=5.5,$P25&lt;=6.4),"C","")&amp;IF(AND($P25&gt;=5,$P25&lt;=5.4),"D+","")&amp;IF(AND($P25&gt;=4,$P25&lt;=4.9),"D","")&amp;IF(AND($P25&lt;4),"F","")</f>
        <v>D+</v>
      </c>
      <c r="R25" s="49" t="str">
        <f>IF($P25&lt;4,"Kém",IF(AND($P25&gt;=4,$P25&lt;=5.4),"Trung bình yếu",IF(AND($P25&gt;=5.5,$P25&lt;=6.9),"Trung bình",IF(AND($P25&gt;=7,$P25&lt;=8.4),"Khá",IF(AND($P25&gt;=8.5,$P25&lt;=10),"Giỏi","")))))</f>
        <v>Trung bình yếu</v>
      </c>
      <c r="S25" s="50" t="str">
        <f>+IF(OR($H25=0,$I25=0,$J25=0,$K25=0),"Không đủ ĐKDT","")</f>
        <v/>
      </c>
      <c r="T25" s="86" t="s">
        <v>83</v>
      </c>
      <c r="U25" s="5"/>
      <c r="V25" s="87"/>
      <c r="W25" s="97" t="str">
        <f>IF(S25="Không đủ ĐKDT","Học lại",IF(S25="Đình chỉ thi","Học lại",IF(AND(MID(G25,2,2)&lt;"12",S25="Vắng"),"Thi lại",IF(S25="Vắng có phép", "Thi lại",IF(AND((MID(G25,2,2)&lt;"12"),P25&lt;4.5),"Thi lại",IF(AND((MID(G25,2,2)&lt;"16"),P25&lt;4),"Học lại",IF(AND((MID(G25,2,2)&gt;"15"),P25&lt;4),"Thi lại","Đạt")))))))</f>
        <v>Đạt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25.5" customHeight="1" x14ac:dyDescent="0.25">
      <c r="B26" s="39">
        <v>17</v>
      </c>
      <c r="C26" s="40" t="s">
        <v>514</v>
      </c>
      <c r="D26" s="85" t="s">
        <v>515</v>
      </c>
      <c r="E26" s="42" t="s">
        <v>516</v>
      </c>
      <c r="F26" s="43" t="s">
        <v>166</v>
      </c>
      <c r="G26" s="40" t="s">
        <v>468</v>
      </c>
      <c r="H26" s="44">
        <v>9</v>
      </c>
      <c r="I26" s="44">
        <v>7</v>
      </c>
      <c r="J26" s="44" t="s">
        <v>49</v>
      </c>
      <c r="K26" s="44">
        <v>8</v>
      </c>
      <c r="L26" s="45"/>
      <c r="M26" s="45"/>
      <c r="N26" s="45"/>
      <c r="O26" s="46">
        <v>7</v>
      </c>
      <c r="P26" s="47">
        <f>ROUND(SUMPRODUCT(H26:O26,$H$9:$O$9)/100,1)</f>
        <v>7.4</v>
      </c>
      <c r="Q26" s="48" t="str">
        <f>IF(AND($P26&gt;=9,$P26&lt;=10),"A+","")&amp;IF(AND($P26&gt;=8.5,$P26&lt;=8.9),"A","")&amp;IF(AND($P26&gt;=8,$P26&lt;=8.4),"B+","")&amp;IF(AND($P26&gt;=7,$P26&lt;=7.9),"B","")&amp;IF(AND($P26&gt;=6.5,$P26&lt;=6.9),"C+","")&amp;IF(AND($P26&gt;=5.5,$P26&lt;=6.4),"C","")&amp;IF(AND($P26&gt;=5,$P26&lt;=5.4),"D+","")&amp;IF(AND($P26&gt;=4,$P26&lt;=4.9),"D","")&amp;IF(AND($P26&lt;4),"F","")</f>
        <v>B</v>
      </c>
      <c r="R26" s="49" t="str">
        <f>IF($P26&lt;4,"Kém",IF(AND($P26&gt;=4,$P26&lt;=5.4),"Trung bình yếu",IF(AND($P26&gt;=5.5,$P26&lt;=6.9),"Trung bình",IF(AND($P26&gt;=7,$P26&lt;=8.4),"Khá",IF(AND($P26&gt;=8.5,$P26&lt;=10),"Giỏi","")))))</f>
        <v>Khá</v>
      </c>
      <c r="S26" s="50" t="str">
        <f>+IF(OR($H26=0,$I26=0,$J26=0,$K26=0),"Không đủ ĐKDT","")</f>
        <v/>
      </c>
      <c r="T26" s="86" t="s">
        <v>83</v>
      </c>
      <c r="U26" s="5"/>
      <c r="V26" s="87"/>
      <c r="W26" s="97" t="str">
        <f>IF(S26="Không đủ ĐKDT","Học lại",IF(S26="Đình chỉ thi","Học lại",IF(AND(MID(G26,2,2)&lt;"12",S26="Vắng"),"Thi lại",IF(S26="Vắng có phép", "Thi lại",IF(AND((MID(G26,2,2)&lt;"12"),P26&lt;4.5),"Thi lại",IF(AND((MID(G26,2,2)&lt;"16"),P26&lt;4),"Học lại",IF(AND((MID(G26,2,2)&gt;"15"),P26&lt;4),"Thi lại","Đạt")))))))</f>
        <v>Đạt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25.5" customHeight="1" x14ac:dyDescent="0.25">
      <c r="B27" s="39">
        <v>18</v>
      </c>
      <c r="C27" s="40" t="s">
        <v>517</v>
      </c>
      <c r="D27" s="85" t="s">
        <v>518</v>
      </c>
      <c r="E27" s="42" t="s">
        <v>369</v>
      </c>
      <c r="F27" s="43" t="s">
        <v>519</v>
      </c>
      <c r="G27" s="40" t="s">
        <v>468</v>
      </c>
      <c r="H27" s="44">
        <v>9</v>
      </c>
      <c r="I27" s="44">
        <v>7</v>
      </c>
      <c r="J27" s="44" t="s">
        <v>49</v>
      </c>
      <c r="K27" s="44">
        <v>7</v>
      </c>
      <c r="L27" s="102"/>
      <c r="M27" s="45"/>
      <c r="N27" s="45"/>
      <c r="O27" s="46">
        <v>7</v>
      </c>
      <c r="P27" s="47">
        <f>ROUND(SUMPRODUCT(H27:O27,$H$9:$O$9)/100,1)</f>
        <v>7.2</v>
      </c>
      <c r="Q27" s="48" t="str">
        <f>IF(AND($P27&gt;=9,$P27&lt;=10),"A+","")&amp;IF(AND($P27&gt;=8.5,$P27&lt;=8.9),"A","")&amp;IF(AND($P27&gt;=8,$P27&lt;=8.4),"B+","")&amp;IF(AND($P27&gt;=7,$P27&lt;=7.9),"B","")&amp;IF(AND($P27&gt;=6.5,$P27&lt;=6.9),"C+","")&amp;IF(AND($P27&gt;=5.5,$P27&lt;=6.4),"C","")&amp;IF(AND($P27&gt;=5,$P27&lt;=5.4),"D+","")&amp;IF(AND($P27&gt;=4,$P27&lt;=4.9),"D","")&amp;IF(AND($P27&lt;4),"F","")</f>
        <v>B</v>
      </c>
      <c r="R27" s="49" t="str">
        <f>IF($P27&lt;4,"Kém",IF(AND($P27&gt;=4,$P27&lt;=5.4),"Trung bình yếu",IF(AND($P27&gt;=5.5,$P27&lt;=6.9),"Trung bình",IF(AND($P27&gt;=7,$P27&lt;=8.4),"Khá",IF(AND($P27&gt;=8.5,$P27&lt;=10),"Giỏi","")))))</f>
        <v>Khá</v>
      </c>
      <c r="S27" s="50" t="str">
        <f>+IF(OR($H27=0,$I27=0,$J27=0,$K27=0),"Không đủ ĐKDT","")</f>
        <v/>
      </c>
      <c r="T27" s="86" t="s">
        <v>83</v>
      </c>
      <c r="U27" s="5"/>
      <c r="V27" s="87"/>
      <c r="W27" s="97" t="str">
        <f>IF(S27="Không đủ ĐKDT","Học lại",IF(S27="Đình chỉ thi","Học lại",IF(AND(MID(G27,2,2)&lt;"12",S27="Vắng"),"Thi lại",IF(S27="Vắng có phép", "Thi lại",IF(AND((MID(G27,2,2)&lt;"12"),P27&lt;4.5),"Thi lại",IF(AND((MID(G27,2,2)&lt;"16"),P27&lt;4),"Học lại",IF(AND((MID(G27,2,2)&gt;"15"),P27&lt;4),"Thi lại","Đạt")))))))</f>
        <v>Đạt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x14ac:dyDescent="0.25">
      <c r="B28" s="39">
        <v>19</v>
      </c>
      <c r="C28" s="40" t="s">
        <v>520</v>
      </c>
      <c r="D28" s="85" t="s">
        <v>521</v>
      </c>
      <c r="E28" s="42" t="s">
        <v>522</v>
      </c>
      <c r="F28" s="43" t="s">
        <v>523</v>
      </c>
      <c r="G28" s="40" t="s">
        <v>468</v>
      </c>
      <c r="H28" s="44">
        <v>8</v>
      </c>
      <c r="I28" s="44">
        <v>7</v>
      </c>
      <c r="J28" s="44" t="s">
        <v>49</v>
      </c>
      <c r="K28" s="44">
        <v>7</v>
      </c>
      <c r="L28" s="102"/>
      <c r="M28" s="45"/>
      <c r="N28" s="45"/>
      <c r="O28" s="46">
        <v>5.5</v>
      </c>
      <c r="P28" s="47">
        <f>ROUND(SUMPRODUCT(H28:O28,$H$9:$O$9)/100,1)</f>
        <v>6.2</v>
      </c>
      <c r="Q28" s="48" t="str">
        <f>IF(AND($P28&gt;=9,$P28&lt;=10),"A+","")&amp;IF(AND($P28&gt;=8.5,$P28&lt;=8.9),"A","")&amp;IF(AND($P28&gt;=8,$P28&lt;=8.4),"B+","")&amp;IF(AND($P28&gt;=7,$P28&lt;=7.9),"B","")&amp;IF(AND($P28&gt;=6.5,$P28&lt;=6.9),"C+","")&amp;IF(AND($P28&gt;=5.5,$P28&lt;=6.4),"C","")&amp;IF(AND($P28&gt;=5,$P28&lt;=5.4),"D+","")&amp;IF(AND($P28&gt;=4,$P28&lt;=4.9),"D","")&amp;IF(AND($P28&lt;4),"F","")</f>
        <v>C</v>
      </c>
      <c r="R28" s="49" t="str">
        <f>IF($P28&lt;4,"Kém",IF(AND($P28&gt;=4,$P28&lt;=5.4),"Trung bình yếu",IF(AND($P28&gt;=5.5,$P28&lt;=6.9),"Trung bình",IF(AND($P28&gt;=7,$P28&lt;=8.4),"Khá",IF(AND($P28&gt;=8.5,$P28&lt;=10),"Giỏi","")))))</f>
        <v>Trung bình</v>
      </c>
      <c r="S28" s="50" t="str">
        <f>+IF(OR($H28=0,$I28=0,$J28=0,$K28=0),"Không đủ ĐKDT","")</f>
        <v/>
      </c>
      <c r="T28" s="86" t="s">
        <v>83</v>
      </c>
      <c r="U28" s="5"/>
      <c r="V28" s="87"/>
      <c r="W28" s="97" t="str">
        <f>IF(S28="Không đủ ĐKDT","Học lại",IF(S28="Đình chỉ thi","Học lại",IF(AND(MID(G28,2,2)&lt;"12",S28="Vắng"),"Thi lại",IF(S28="Vắng có phép", "Thi lại",IF(AND((MID(G28,2,2)&lt;"12"),P28&lt;4.5),"Thi lại",IF(AND((MID(G28,2,2)&lt;"16"),P28&lt;4),"Học lại",IF(AND((MID(G28,2,2)&gt;"15"),P28&lt;4),"Thi lại","Đạt")))))))</f>
        <v>Đạt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16.5" x14ac:dyDescent="0.25">
      <c r="A29" s="53"/>
      <c r="B29" s="54"/>
      <c r="C29" s="55"/>
      <c r="D29" s="55"/>
      <c r="E29" s="57"/>
      <c r="F29" s="57"/>
      <c r="G29" s="57"/>
      <c r="H29" s="58"/>
      <c r="I29" s="59"/>
      <c r="J29" s="59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5"/>
    </row>
    <row r="30" spans="1:38" ht="16.5" x14ac:dyDescent="0.25">
      <c r="A30" s="53"/>
      <c r="B30" s="131" t="s">
        <v>50</v>
      </c>
      <c r="C30" s="131"/>
      <c r="D30" s="55"/>
      <c r="E30" s="57"/>
      <c r="F30" s="57"/>
      <c r="G30" s="57"/>
      <c r="H30" s="58"/>
      <c r="I30" s="59"/>
      <c r="J30" s="59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5"/>
    </row>
    <row r="31" spans="1:38" x14ac:dyDescent="0.25">
      <c r="A31" s="53"/>
      <c r="B31" s="61" t="s">
        <v>51</v>
      </c>
      <c r="C31" s="61"/>
      <c r="D31" s="88">
        <f>+$Z$8</f>
        <v>19</v>
      </c>
      <c r="E31" s="63" t="s">
        <v>52</v>
      </c>
      <c r="F31" s="122" t="s">
        <v>53</v>
      </c>
      <c r="G31" s="122"/>
      <c r="H31" s="122"/>
      <c r="I31" s="122"/>
      <c r="J31" s="122"/>
      <c r="K31" s="122"/>
      <c r="L31" s="122"/>
      <c r="M31" s="122"/>
      <c r="N31" s="122"/>
      <c r="O31" s="64">
        <f>$Z$8 -COUNTIF($S$9:$S$217,"Vắng") -COUNTIF($S$9:$S$217,"Vắng có phép") - COUNTIF($S$9:$S$217,"Đình chỉ thi") - COUNTIF($S$9:$S$217,"Không đủ ĐKDT")</f>
        <v>18</v>
      </c>
      <c r="P31" s="64"/>
      <c r="Q31" s="64"/>
      <c r="R31" s="65"/>
      <c r="S31" s="66" t="s">
        <v>52</v>
      </c>
      <c r="T31" s="65"/>
      <c r="U31" s="5"/>
    </row>
    <row r="32" spans="1:38" x14ac:dyDescent="0.25">
      <c r="A32" s="53"/>
      <c r="B32" s="61" t="s">
        <v>54</v>
      </c>
      <c r="C32" s="61"/>
      <c r="D32" s="88">
        <f>+$AK$8</f>
        <v>18</v>
      </c>
      <c r="E32" s="63" t="s">
        <v>52</v>
      </c>
      <c r="F32" s="122" t="s">
        <v>55</v>
      </c>
      <c r="G32" s="122"/>
      <c r="H32" s="122"/>
      <c r="I32" s="122"/>
      <c r="J32" s="122"/>
      <c r="K32" s="122"/>
      <c r="L32" s="122"/>
      <c r="M32" s="122"/>
      <c r="N32" s="122"/>
      <c r="O32" s="67">
        <f>COUNTIF($S$9:$S$93,"Vắng")</f>
        <v>1</v>
      </c>
      <c r="P32" s="67"/>
      <c r="Q32" s="67"/>
      <c r="R32" s="68"/>
      <c r="S32" s="66" t="s">
        <v>52</v>
      </c>
      <c r="T32" s="68"/>
      <c r="U32" s="5"/>
    </row>
    <row r="33" spans="1:38" x14ac:dyDescent="0.25">
      <c r="A33" s="53"/>
      <c r="B33" s="61" t="s">
        <v>56</v>
      </c>
      <c r="C33" s="61"/>
      <c r="D33" s="89">
        <f>COUNTIF(W10:W28,"Học lại")</f>
        <v>0</v>
      </c>
      <c r="E33" s="63" t="s">
        <v>52</v>
      </c>
      <c r="F33" s="122" t="s">
        <v>57</v>
      </c>
      <c r="G33" s="122"/>
      <c r="H33" s="122"/>
      <c r="I33" s="122"/>
      <c r="J33" s="122"/>
      <c r="K33" s="122"/>
      <c r="L33" s="122"/>
      <c r="M33" s="122"/>
      <c r="N33" s="122"/>
      <c r="O33" s="64">
        <f>COUNTIF($S$9:$S$93,"Vắng có phép")</f>
        <v>0</v>
      </c>
      <c r="P33" s="64"/>
      <c r="Q33" s="64"/>
      <c r="R33" s="65"/>
      <c r="S33" s="66" t="s">
        <v>52</v>
      </c>
      <c r="T33" s="65"/>
      <c r="U33" s="5"/>
    </row>
    <row r="34" spans="1:38" ht="16.5" hidden="1" x14ac:dyDescent="0.25">
      <c r="A34" s="53"/>
      <c r="B34" s="54"/>
      <c r="C34" s="55"/>
      <c r="D34" s="55"/>
      <c r="E34" s="57"/>
      <c r="F34" s="57"/>
      <c r="G34" s="57"/>
      <c r="H34" s="58"/>
      <c r="I34" s="59"/>
      <c r="J34" s="59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5"/>
    </row>
    <row r="35" spans="1:38" x14ac:dyDescent="0.25">
      <c r="B35" s="70" t="s">
        <v>58</v>
      </c>
      <c r="C35" s="70"/>
      <c r="D35" s="73">
        <f>COUNTIF(W10:W28,"Thi lại")</f>
        <v>1</v>
      </c>
      <c r="E35" s="72" t="s">
        <v>52</v>
      </c>
      <c r="F35" s="5"/>
      <c r="G35" s="5"/>
      <c r="H35" s="5"/>
      <c r="I35" s="5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5"/>
    </row>
    <row r="36" spans="1:38" x14ac:dyDescent="0.25">
      <c r="B36" s="70"/>
      <c r="C36" s="70"/>
      <c r="D36" s="73"/>
      <c r="E36" s="72"/>
      <c r="F36" s="5"/>
      <c r="G36" s="5"/>
      <c r="H36" s="5"/>
      <c r="I36" s="5"/>
      <c r="J36" s="123" t="s">
        <v>260</v>
      </c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5"/>
    </row>
    <row r="37" spans="1:38" x14ac:dyDescent="0.25">
      <c r="A37" s="74"/>
      <c r="B37" s="119" t="s">
        <v>60</v>
      </c>
      <c r="C37" s="119"/>
      <c r="D37" s="119"/>
      <c r="E37" s="119"/>
      <c r="F37" s="119"/>
      <c r="G37" s="119"/>
      <c r="H37" s="119"/>
      <c r="I37" s="75"/>
      <c r="J37" s="124" t="s">
        <v>61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5"/>
    </row>
    <row r="38" spans="1:38" hidden="1" x14ac:dyDescent="0.25">
      <c r="A38" s="53"/>
      <c r="B38" s="54"/>
      <c r="C38" s="76"/>
      <c r="D38" s="76"/>
      <c r="E38" s="77"/>
      <c r="F38" s="77"/>
      <c r="G38" s="77"/>
      <c r="H38" s="78"/>
      <c r="I38" s="79"/>
      <c r="J38" s="7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38" s="53" customFormat="1" x14ac:dyDescent="0.25">
      <c r="B39" s="119" t="s">
        <v>62</v>
      </c>
      <c r="C39" s="119"/>
      <c r="D39" s="121" t="s">
        <v>314</v>
      </c>
      <c r="E39" s="121"/>
      <c r="F39" s="121"/>
      <c r="G39" s="121"/>
      <c r="H39" s="121"/>
      <c r="I39" s="79"/>
      <c r="J39" s="79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53" customFormat="1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53" customFormat="1" hidden="1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53" customFormat="1" x14ac:dyDescent="0.2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s="53" customFormat="1" x14ac:dyDescent="0.25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s="53" customFormat="1" x14ac:dyDescent="0.25">
      <c r="A44" s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s="53" customFormat="1" x14ac:dyDescent="0.25">
      <c r="A45" s="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s="53" customFormat="1" x14ac:dyDescent="0.25">
      <c r="A46" s="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s="53" customFormat="1" hidden="1" x14ac:dyDescent="0.25">
      <c r="A47" s="1"/>
      <c r="B47" s="119" t="s">
        <v>85</v>
      </c>
      <c r="C47" s="119"/>
      <c r="D47" s="119"/>
      <c r="E47" s="119"/>
      <c r="F47" s="119"/>
      <c r="G47" s="119"/>
      <c r="H47" s="119"/>
      <c r="I47" s="75"/>
      <c r="J47" s="120" t="s">
        <v>67</v>
      </c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5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s="53" customFormat="1" hidden="1" x14ac:dyDescent="0.25">
      <c r="A48" s="1"/>
      <c r="B48" s="54"/>
      <c r="C48" s="76"/>
      <c r="D48" s="76"/>
      <c r="E48" s="77"/>
      <c r="F48" s="77"/>
      <c r="G48" s="77"/>
      <c r="H48" s="78"/>
      <c r="I48" s="79"/>
      <c r="J48" s="79"/>
      <c r="K48" s="5"/>
      <c r="L48" s="5"/>
      <c r="M48" s="5"/>
      <c r="N48" s="5"/>
      <c r="O48" s="5"/>
      <c r="P48" s="5"/>
      <c r="Q48" s="5"/>
      <c r="R48" s="5"/>
      <c r="S48" s="5"/>
      <c r="T48" s="5"/>
      <c r="U48" s="1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s="53" customFormat="1" hidden="1" x14ac:dyDescent="0.25">
      <c r="A49" s="1"/>
      <c r="B49" s="119" t="s">
        <v>62</v>
      </c>
      <c r="C49" s="119"/>
      <c r="D49" s="121" t="s">
        <v>180</v>
      </c>
      <c r="E49" s="121"/>
      <c r="F49" s="121"/>
      <c r="G49" s="121"/>
      <c r="H49" s="121"/>
      <c r="I49" s="79"/>
      <c r="J49" s="79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1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s="53" customFormat="1" hidden="1" x14ac:dyDescent="0.25">
      <c r="A50" s="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1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idden="1" x14ac:dyDescent="0.25"/>
    <row r="52" spans="1:38" hidden="1" x14ac:dyDescent="0.25"/>
    <row r="53" spans="1:38" hidden="1" x14ac:dyDescent="0.25"/>
    <row r="54" spans="1:38" hidden="1" x14ac:dyDescent="0.25">
      <c r="B54" s="117"/>
      <c r="C54" s="117"/>
      <c r="D54" s="117"/>
      <c r="E54" s="117"/>
      <c r="F54" s="117"/>
      <c r="G54" s="117"/>
      <c r="H54" s="117"/>
      <c r="I54" s="117"/>
      <c r="J54" s="117" t="s">
        <v>69</v>
      </c>
      <c r="K54" s="117"/>
      <c r="L54" s="117"/>
      <c r="M54" s="117"/>
      <c r="N54" s="117"/>
      <c r="O54" s="117"/>
      <c r="P54" s="117"/>
      <c r="Q54" s="117"/>
      <c r="R54" s="117"/>
      <c r="S54" s="117"/>
      <c r="T54" s="117"/>
    </row>
  </sheetData>
  <sheetProtection formatCells="0" formatColumns="0" formatRows="0" insertColumns="0" insertRows="0" insertHyperlinks="0" deleteColumns="0" deleteRows="0" sort="0" autoFilter="0" pivotTables="0"/>
  <autoFilter ref="A8:AL28">
    <filterColumn colId="3" showButton="0"/>
  </autoFilter>
  <mergeCells count="54">
    <mergeCell ref="B54:C54"/>
    <mergeCell ref="D54:I54"/>
    <mergeCell ref="J54:T54"/>
    <mergeCell ref="B47:H47"/>
    <mergeCell ref="J47:T47"/>
    <mergeCell ref="B49:C49"/>
    <mergeCell ref="D49:H49"/>
    <mergeCell ref="F33:N33"/>
    <mergeCell ref="J35:T35"/>
    <mergeCell ref="J36:T36"/>
    <mergeCell ref="B37:H37"/>
    <mergeCell ref="J37:T37"/>
    <mergeCell ref="B39:C39"/>
    <mergeCell ref="D39:H39"/>
    <mergeCell ref="S7:S9"/>
    <mergeCell ref="T7:T9"/>
    <mergeCell ref="B9:G9"/>
    <mergeCell ref="B30:C30"/>
    <mergeCell ref="F31:N31"/>
    <mergeCell ref="F32:N32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28">
    <cfRule type="cellIs" dxfId="53" priority="6" operator="greaterThan">
      <formula>10</formula>
    </cfRule>
  </conditionalFormatting>
  <conditionalFormatting sqref="C55:C1048576 C1:C46">
    <cfRule type="duplicateValues" dxfId="52" priority="4"/>
  </conditionalFormatting>
  <conditionalFormatting sqref="C47:C54">
    <cfRule type="duplicateValues" dxfId="51" priority="2"/>
  </conditionalFormatting>
  <dataValidations count="1">
    <dataValidation allowBlank="1" showInputMessage="1" showErrorMessage="1" errorTitle="Không xóa dữ liệu" error="Không xóa dữ liệu" prompt="Không xóa dữ liệu" sqref="D33 X2:AL8 W10:W28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L36"/>
  <sheetViews>
    <sheetView workbookViewId="0">
      <pane ySplit="3" topLeftCell="A25" activePane="bottomLeft" state="frozen"/>
      <selection activeCell="S11" sqref="S11"/>
      <selection pane="bottomLeft" activeCell="A27" sqref="A27:XFD27"/>
    </sheetView>
  </sheetViews>
  <sheetFormatPr defaultColWidth="9" defaultRowHeight="15.75" x14ac:dyDescent="0.25"/>
  <cols>
    <col min="1" max="1" width="0.625" style="1" customWidth="1"/>
    <col min="2" max="2" width="5.625" style="1" customWidth="1"/>
    <col min="3" max="3" width="12.875" style="1" customWidth="1"/>
    <col min="4" max="4" width="11.125" style="1" customWidth="1"/>
    <col min="5" max="5" width="7.25" style="1" customWidth="1"/>
    <col min="6" max="6" width="8.25" style="1" customWidth="1"/>
    <col min="7" max="7" width="11.2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7.125" style="1" customWidth="1"/>
    <col min="17" max="17" width="6.5" style="1" hidden="1" customWidth="1"/>
    <col min="18" max="18" width="11.875" style="1" hidden="1" customWidth="1"/>
    <col min="19" max="19" width="17.25" style="1" customWidth="1"/>
    <col min="20" max="20" width="6.375" style="1" hidden="1" customWidth="1"/>
    <col min="21" max="21" width="6.5" style="1" customWidth="1"/>
    <col min="22" max="22" width="6.5" style="53" customWidth="1"/>
    <col min="23" max="23" width="9" style="4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1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1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1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1:38" ht="23.25" customHeight="1" x14ac:dyDescent="0.25">
      <c r="B4" s="147" t="s">
        <v>6</v>
      </c>
      <c r="C4" s="147"/>
      <c r="D4" s="148" t="s">
        <v>121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456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1:38" ht="17.25" customHeight="1" x14ac:dyDescent="0.25">
      <c r="B5" s="135" t="s">
        <v>17</v>
      </c>
      <c r="C5" s="135"/>
      <c r="D5" s="83"/>
      <c r="G5" s="136" t="s">
        <v>457</v>
      </c>
      <c r="H5" s="136"/>
      <c r="I5" s="136"/>
      <c r="J5" s="136"/>
      <c r="K5" s="136"/>
      <c r="L5" s="136"/>
      <c r="M5" s="136"/>
      <c r="N5" s="136"/>
      <c r="O5" s="136" t="s">
        <v>90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ht="33.7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1:38" ht="33.7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Quản trị học</v>
      </c>
      <c r="Y8" s="26" t="str">
        <f>+O4</f>
        <v>Nhóm: BSA1328 - N01</v>
      </c>
      <c r="Z8" s="27">
        <f>+$AI$8+$AK$8+$AG$8</f>
        <v>1</v>
      </c>
      <c r="AA8" s="8">
        <f>COUNTIF($S$9:$S$69,"Khiển trách")</f>
        <v>0</v>
      </c>
      <c r="AB8" s="8">
        <f>COUNTIF($S$9:$S$69,"Cảnh cáo")</f>
        <v>0</v>
      </c>
      <c r="AC8" s="8">
        <f>COUNTIF($S$9:$S$69,"Đình chỉ thi")</f>
        <v>0</v>
      </c>
      <c r="AD8" s="28">
        <f>+($AA$8+$AB$8+$AC$8)/$Z$8*100%</f>
        <v>0</v>
      </c>
      <c r="AE8" s="8">
        <f>SUM(COUNTIF($S$9:$S$67,"Vắng"),COUNTIF($S$9:$S$67,"Vắng có phép"))</f>
        <v>0</v>
      </c>
      <c r="AF8" s="29">
        <f>+$AE$8/$Z$8</f>
        <v>0</v>
      </c>
      <c r="AG8" s="30">
        <f>COUNTIF($W$9:$W$67,"Thi lại")</f>
        <v>0</v>
      </c>
      <c r="AH8" s="29">
        <f>+$AG$8/$Z$8</f>
        <v>0</v>
      </c>
      <c r="AI8" s="30">
        <f>COUNTIF($W$9:$W$68,"Học lại")</f>
        <v>0</v>
      </c>
      <c r="AJ8" s="29">
        <f>+$AI$8/$Z$8</f>
        <v>0</v>
      </c>
      <c r="AK8" s="8">
        <f>COUNTIF($W$10:$W$68,"Đạt")</f>
        <v>1</v>
      </c>
      <c r="AL8" s="28">
        <f>+$AK$8/$Z$8</f>
        <v>1</v>
      </c>
    </row>
    <row r="9" spans="1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10</v>
      </c>
      <c r="L9" s="34"/>
      <c r="M9" s="35"/>
      <c r="N9" s="35"/>
      <c r="O9" s="36">
        <f>100-(H9+I9+J9+K9)</f>
        <v>70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24.75" customHeight="1" x14ac:dyDescent="0.25">
      <c r="B10" s="39">
        <v>1</v>
      </c>
      <c r="C10" s="40" t="s">
        <v>458</v>
      </c>
      <c r="D10" s="85" t="s">
        <v>459</v>
      </c>
      <c r="E10" s="42" t="s">
        <v>460</v>
      </c>
      <c r="F10" s="43" t="s">
        <v>461</v>
      </c>
      <c r="G10" s="40" t="s">
        <v>462</v>
      </c>
      <c r="H10" s="44">
        <v>8.5</v>
      </c>
      <c r="I10" s="44">
        <v>8</v>
      </c>
      <c r="J10" s="44" t="s">
        <v>49</v>
      </c>
      <c r="K10" s="44">
        <v>10</v>
      </c>
      <c r="L10" s="45"/>
      <c r="M10" s="45"/>
      <c r="N10" s="45"/>
      <c r="O10" s="46">
        <v>4</v>
      </c>
      <c r="P10" s="47">
        <f>ROUND(SUMPRODUCT(H10:O10,$H$9:$O$9)/100,1)</f>
        <v>5.5</v>
      </c>
      <c r="Q10" s="48" t="str">
        <f t="shared" ref="Q10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C</v>
      </c>
      <c r="R10" s="49" t="str">
        <f t="shared" ref="R10" si="1">IF($P10&lt;4,"Kém",IF(AND($P10&gt;=4,$P10&lt;=5.4),"Trung bình yếu",IF(AND($P10&gt;=5.5,$P10&lt;=6.9),"Trung bình",IF(AND($P10&gt;=7,$P10&lt;=8.4),"Khá",IF(AND($P10&gt;=8.5,$P10&lt;=10),"Giỏi","")))))</f>
        <v>Trung bình</v>
      </c>
      <c r="S10" s="50"/>
      <c r="T10" s="86" t="s">
        <v>83</v>
      </c>
      <c r="U10" s="5"/>
      <c r="V10" s="87"/>
      <c r="W10" s="52" t="str">
        <f>IF(S10="Không đủ ĐKDT","Học lại",IF(S10="Đình chỉ thi","Học lại",IF(AND(MID(G10,2,2)&gt;="12",S10="Vắng"),"Học lại",IF(S10="Vắng có phép", "Thi lại",IF(S10="Nợ học phí", "Thi lại",IF(AND((MID(G10,2,2)&lt;"12"),P10&lt;4.5),"Thi lại",IF(P10&lt;4,"Học lại","Đạt")))))))</f>
        <v>Đạt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6.5" x14ac:dyDescent="0.25">
      <c r="A11" s="53"/>
      <c r="B11" s="54"/>
      <c r="C11" s="55"/>
      <c r="D11" s="55"/>
      <c r="E11" s="57"/>
      <c r="F11" s="57"/>
      <c r="G11" s="57"/>
      <c r="H11" s="58"/>
      <c r="I11" s="59"/>
      <c r="J11" s="59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5"/>
    </row>
    <row r="12" spans="1:38" ht="16.5" x14ac:dyDescent="0.25">
      <c r="A12" s="53"/>
      <c r="B12" s="131" t="s">
        <v>50</v>
      </c>
      <c r="C12" s="131"/>
      <c r="D12" s="55"/>
      <c r="E12" s="57"/>
      <c r="F12" s="57"/>
      <c r="G12" s="57"/>
      <c r="H12" s="58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5"/>
    </row>
    <row r="13" spans="1:38" x14ac:dyDescent="0.25">
      <c r="A13" s="53"/>
      <c r="B13" s="61" t="s">
        <v>51</v>
      </c>
      <c r="C13" s="61"/>
      <c r="D13" s="88">
        <f>+$Z$8</f>
        <v>1</v>
      </c>
      <c r="E13" s="63" t="s">
        <v>52</v>
      </c>
      <c r="F13" s="122" t="s">
        <v>53</v>
      </c>
      <c r="G13" s="122"/>
      <c r="H13" s="122"/>
      <c r="I13" s="122"/>
      <c r="J13" s="122"/>
      <c r="K13" s="122"/>
      <c r="L13" s="122"/>
      <c r="M13" s="122"/>
      <c r="N13" s="122"/>
      <c r="O13" s="64">
        <f>$Z$8 -COUNTIF($S$9:$S$199,"Vắng") -COUNTIF($S$9:$S$199,"Vắng có phép") - COUNTIF($S$9:$S$199,"Đình chỉ thi") - COUNTIF($S$9:$S$199,"Không đủ ĐKDT")</f>
        <v>1</v>
      </c>
      <c r="P13" s="64"/>
      <c r="Q13" s="64"/>
      <c r="R13" s="65"/>
      <c r="S13" s="66" t="s">
        <v>52</v>
      </c>
      <c r="T13" s="65"/>
      <c r="U13" s="5"/>
    </row>
    <row r="14" spans="1:38" x14ac:dyDescent="0.25">
      <c r="A14" s="53"/>
      <c r="B14" s="61" t="s">
        <v>54</v>
      </c>
      <c r="C14" s="61"/>
      <c r="D14" s="88">
        <f>+$AK$8</f>
        <v>1</v>
      </c>
      <c r="E14" s="63" t="s">
        <v>52</v>
      </c>
      <c r="F14" s="122" t="s">
        <v>55</v>
      </c>
      <c r="G14" s="122"/>
      <c r="H14" s="122"/>
      <c r="I14" s="122"/>
      <c r="J14" s="122"/>
      <c r="K14" s="122"/>
      <c r="L14" s="122"/>
      <c r="M14" s="122"/>
      <c r="N14" s="122"/>
      <c r="O14" s="67">
        <f>COUNTIF($S$9:$S$75,"Vắng")</f>
        <v>0</v>
      </c>
      <c r="P14" s="67"/>
      <c r="Q14" s="67"/>
      <c r="R14" s="68"/>
      <c r="S14" s="66" t="s">
        <v>52</v>
      </c>
      <c r="T14" s="68"/>
      <c r="U14" s="5"/>
    </row>
    <row r="15" spans="1:38" x14ac:dyDescent="0.25">
      <c r="A15" s="53"/>
      <c r="B15" s="61" t="s">
        <v>56</v>
      </c>
      <c r="C15" s="61"/>
      <c r="D15" s="89">
        <f>COUNTIF(W10:W10,"Học lại")</f>
        <v>0</v>
      </c>
      <c r="E15" s="63" t="s">
        <v>52</v>
      </c>
      <c r="F15" s="122" t="s">
        <v>57</v>
      </c>
      <c r="G15" s="122"/>
      <c r="H15" s="122"/>
      <c r="I15" s="122"/>
      <c r="J15" s="122"/>
      <c r="K15" s="122"/>
      <c r="L15" s="122"/>
      <c r="M15" s="122"/>
      <c r="N15" s="122"/>
      <c r="O15" s="64">
        <f>COUNTIF($S$9:$S$75,"Vắng có phép")</f>
        <v>0</v>
      </c>
      <c r="P15" s="64"/>
      <c r="Q15" s="64"/>
      <c r="R15" s="65"/>
      <c r="S15" s="66" t="s">
        <v>52</v>
      </c>
      <c r="T15" s="65"/>
      <c r="U15" s="5"/>
    </row>
    <row r="16" spans="1:38" ht="16.5" x14ac:dyDescent="0.25">
      <c r="A16" s="53"/>
      <c r="B16" s="54"/>
      <c r="C16" s="55"/>
      <c r="D16" s="55"/>
      <c r="E16" s="57"/>
      <c r="F16" s="57"/>
      <c r="G16" s="57"/>
      <c r="H16" s="58"/>
      <c r="I16" s="59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5"/>
    </row>
    <row r="17" spans="1:38" x14ac:dyDescent="0.25">
      <c r="B17" s="70" t="s">
        <v>58</v>
      </c>
      <c r="C17" s="70"/>
      <c r="D17" s="73">
        <f>COUNTIF(W10:W10,"Thi lại")</f>
        <v>0</v>
      </c>
      <c r="E17" s="72" t="s">
        <v>52</v>
      </c>
      <c r="F17" s="5"/>
      <c r="G17" s="5"/>
      <c r="H17" s="5"/>
      <c r="I17" s="5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5"/>
    </row>
    <row r="18" spans="1:38" x14ac:dyDescent="0.25">
      <c r="B18" s="70"/>
      <c r="C18" s="70"/>
      <c r="D18" s="73"/>
      <c r="E18" s="72"/>
      <c r="F18" s="5"/>
      <c r="G18" s="5"/>
      <c r="H18" s="5"/>
      <c r="I18" s="5"/>
      <c r="J18" s="123" t="s">
        <v>260</v>
      </c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5"/>
    </row>
    <row r="19" spans="1:38" x14ac:dyDescent="0.25">
      <c r="A19" s="74"/>
      <c r="B19" s="119" t="s">
        <v>60</v>
      </c>
      <c r="C19" s="119"/>
      <c r="D19" s="119"/>
      <c r="E19" s="119"/>
      <c r="F19" s="119"/>
      <c r="G19" s="119"/>
      <c r="H19" s="119"/>
      <c r="I19" s="75"/>
      <c r="J19" s="124" t="s">
        <v>61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5"/>
    </row>
    <row r="20" spans="1:38" x14ac:dyDescent="0.25">
      <c r="A20" s="53"/>
      <c r="B20" s="54"/>
      <c r="C20" s="76"/>
      <c r="D20" s="76"/>
      <c r="E20" s="77"/>
      <c r="F20" s="77"/>
      <c r="G20" s="77"/>
      <c r="H20" s="78"/>
      <c r="I20" s="79"/>
      <c r="J20" s="7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38" s="53" customFormat="1" x14ac:dyDescent="0.25">
      <c r="B21" s="119" t="s">
        <v>62</v>
      </c>
      <c r="C21" s="119"/>
      <c r="D21" s="121" t="s">
        <v>63</v>
      </c>
      <c r="E21" s="121"/>
      <c r="F21" s="121"/>
      <c r="G21" s="121"/>
      <c r="H21" s="121"/>
      <c r="I21" s="79"/>
      <c r="J21" s="7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5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53" customFormat="1" x14ac:dyDescent="0.25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53" customFormat="1" x14ac:dyDescent="0.25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53" customFormat="1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53" customFormat="1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53" customForma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53" customFormat="1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53" customFormat="1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53" customFormat="1" ht="33" hidden="1" customHeight="1" x14ac:dyDescent="0.25">
      <c r="A29" s="1"/>
      <c r="B29" s="119" t="s">
        <v>85</v>
      </c>
      <c r="C29" s="119"/>
      <c r="D29" s="119"/>
      <c r="E29" s="119"/>
      <c r="F29" s="119"/>
      <c r="G29" s="119"/>
      <c r="H29" s="119"/>
      <c r="I29" s="75"/>
      <c r="J29" s="120" t="s">
        <v>67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hidden="1" x14ac:dyDescent="0.25">
      <c r="A30" s="1"/>
      <c r="B30" s="54"/>
      <c r="C30" s="76"/>
      <c r="D30" s="76"/>
      <c r="E30" s="77"/>
      <c r="F30" s="77"/>
      <c r="G30" s="77"/>
      <c r="H30" s="78"/>
      <c r="I30" s="79"/>
      <c r="J30" s="79"/>
      <c r="K30" s="5"/>
      <c r="L30" s="5"/>
      <c r="M30" s="5"/>
      <c r="N30" s="5"/>
      <c r="O30" s="5"/>
      <c r="P30" s="5"/>
      <c r="Q30" s="5"/>
      <c r="R30" s="5"/>
      <c r="S30" s="5"/>
      <c r="T30" s="5"/>
      <c r="U30" s="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hidden="1" x14ac:dyDescent="0.25">
      <c r="A31" s="1"/>
      <c r="B31" s="119" t="s">
        <v>62</v>
      </c>
      <c r="C31" s="119"/>
      <c r="D31" s="121" t="s">
        <v>63</v>
      </c>
      <c r="E31" s="121"/>
      <c r="F31" s="121"/>
      <c r="G31" s="121"/>
      <c r="H31" s="121"/>
      <c r="I31" s="79"/>
      <c r="J31" s="79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hidden="1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2:20" hidden="1" x14ac:dyDescent="0.25"/>
    <row r="34" spans="2:20" hidden="1" x14ac:dyDescent="0.25"/>
    <row r="35" spans="2:20" hidden="1" x14ac:dyDescent="0.25"/>
    <row r="36" spans="2:20" hidden="1" x14ac:dyDescent="0.25">
      <c r="B36" s="117"/>
      <c r="C36" s="117"/>
      <c r="D36" s="117"/>
      <c r="E36" s="117"/>
      <c r="F36" s="117"/>
      <c r="G36" s="117"/>
      <c r="H36" s="117"/>
      <c r="I36" s="117"/>
      <c r="J36" s="117" t="s">
        <v>69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</sheetData>
  <sheetProtection formatCells="0" formatColumns="0" formatRows="0" insertColumns="0" insertRows="0" insertHyperlinks="0" deleteColumns="0" deleteRows="0" sort="0" autoFilter="0" pivotTables="0"/>
  <autoFilter ref="A8:AL10">
    <filterColumn colId="3" showButton="0"/>
  </autoFilter>
  <mergeCells count="54">
    <mergeCell ref="B36:C36"/>
    <mergeCell ref="D36:I36"/>
    <mergeCell ref="J36:T36"/>
    <mergeCell ref="B29:H29"/>
    <mergeCell ref="J29:T29"/>
    <mergeCell ref="B31:C31"/>
    <mergeCell ref="D31:H31"/>
    <mergeCell ref="F15:N15"/>
    <mergeCell ref="J17:T17"/>
    <mergeCell ref="J18:T18"/>
    <mergeCell ref="B19:H19"/>
    <mergeCell ref="J19:T19"/>
    <mergeCell ref="B21:C21"/>
    <mergeCell ref="D21:H21"/>
    <mergeCell ref="S7:S9"/>
    <mergeCell ref="T7:T9"/>
    <mergeCell ref="B9:G9"/>
    <mergeCell ref="B12:C12"/>
    <mergeCell ref="F13:N13"/>
    <mergeCell ref="F14:N14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10">
    <cfRule type="cellIs" dxfId="50" priority="8" operator="greaterThan">
      <formula>10</formula>
    </cfRule>
  </conditionalFormatting>
  <conditionalFormatting sqref="C37:C1048576 C1:C17 C27:C28">
    <cfRule type="duplicateValues" dxfId="49" priority="6"/>
  </conditionalFormatting>
  <conditionalFormatting sqref="C29:C36">
    <cfRule type="duplicateValues" dxfId="48" priority="4"/>
  </conditionalFormatting>
  <conditionalFormatting sqref="C18:C26">
    <cfRule type="duplicateValues" dxfId="47" priority="14"/>
  </conditionalFormatting>
  <dataValidations count="1">
    <dataValidation allowBlank="1" showInputMessage="1" showErrorMessage="1" errorTitle="Không xóa dữ liệu" error="Không xóa dữ liệu" prompt="Không xóa dữ liệu" sqref="D15 X2:AL8 W10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L36"/>
  <sheetViews>
    <sheetView workbookViewId="0">
      <pane ySplit="3" topLeftCell="A22" activePane="bottomLeft" state="frozen"/>
      <selection activeCell="S11" sqref="S11"/>
      <selection pane="bottomLeft" activeCell="A27" sqref="A27:XFD27"/>
    </sheetView>
  </sheetViews>
  <sheetFormatPr defaultColWidth="9" defaultRowHeight="15.75" x14ac:dyDescent="0.25"/>
  <cols>
    <col min="1" max="1" width="0.625" style="1" customWidth="1"/>
    <col min="2" max="2" width="4" style="1" customWidth="1"/>
    <col min="3" max="3" width="14.25" style="1" customWidth="1"/>
    <col min="4" max="4" width="15" style="1" customWidth="1"/>
    <col min="5" max="5" width="6.25" style="1" customWidth="1"/>
    <col min="6" max="6" width="7.875" style="1" customWidth="1"/>
    <col min="7" max="7" width="9.625" style="1" customWidth="1"/>
    <col min="8" max="9" width="4.375" style="1" customWidth="1"/>
    <col min="10" max="10" width="4.375" style="1" hidden="1" customWidth="1"/>
    <col min="11" max="11" width="4.37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4.25" style="1" customWidth="1"/>
    <col min="16" max="16" width="6.5" style="1" customWidth="1"/>
    <col min="17" max="17" width="6.5" style="1" hidden="1" customWidth="1"/>
    <col min="18" max="18" width="11.875" style="1" hidden="1" customWidth="1"/>
    <col min="19" max="19" width="17.875" style="1" customWidth="1"/>
    <col min="20" max="20" width="7.375" style="1" hidden="1" customWidth="1"/>
    <col min="21" max="21" width="6.5" style="1" customWidth="1"/>
    <col min="22" max="22" width="6.5" style="53" customWidth="1"/>
    <col min="23" max="23" width="9" style="4"/>
    <col min="24" max="24" width="9.125" style="4" bestFit="1" customWidth="1"/>
    <col min="25" max="25" width="9" style="4"/>
    <col min="26" max="26" width="10.375" style="4" bestFit="1" customWidth="1"/>
    <col min="27" max="27" width="9.125" style="4" bestFit="1" customWidth="1"/>
    <col min="28" max="38" width="9" style="4"/>
    <col min="39" max="16384" width="9" style="1"/>
  </cols>
  <sheetData>
    <row r="1" spans="1:38" ht="27.75" customHeight="1" x14ac:dyDescent="0.3">
      <c r="B1" s="143" t="s">
        <v>2</v>
      </c>
      <c r="C1" s="143"/>
      <c r="D1" s="143"/>
      <c r="E1" s="143"/>
      <c r="F1" s="143"/>
      <c r="G1" s="143"/>
      <c r="H1" s="144" t="s">
        <v>3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</row>
    <row r="2" spans="1:38" ht="25.5" customHeight="1" x14ac:dyDescent="0.25">
      <c r="B2" s="145" t="s">
        <v>4</v>
      </c>
      <c r="C2" s="145"/>
      <c r="D2" s="145"/>
      <c r="E2" s="145"/>
      <c r="F2" s="145"/>
      <c r="G2" s="145"/>
      <c r="H2" s="146" t="s">
        <v>70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"/>
      <c r="V2" s="82"/>
      <c r="AD2" s="3"/>
      <c r="AE2" s="8"/>
      <c r="AF2" s="3"/>
      <c r="AG2" s="3"/>
      <c r="AH2" s="3"/>
      <c r="AI2" s="8"/>
      <c r="AJ2" s="3"/>
    </row>
    <row r="3" spans="1:38" ht="4.5" customHeight="1" x14ac:dyDescent="0.25">
      <c r="B3" s="9"/>
      <c r="C3" s="9"/>
      <c r="D3" s="9"/>
      <c r="E3" s="9"/>
      <c r="F3" s="9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6"/>
      <c r="V3" s="82"/>
      <c r="AE3" s="13"/>
      <c r="AI3" s="13"/>
    </row>
    <row r="4" spans="1:38" ht="23.25" customHeight="1" x14ac:dyDescent="0.25">
      <c r="B4" s="147" t="s">
        <v>6</v>
      </c>
      <c r="C4" s="147"/>
      <c r="D4" s="148" t="s">
        <v>446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51" t="s">
        <v>447</v>
      </c>
      <c r="P4" s="151"/>
      <c r="Q4" s="151"/>
      <c r="R4" s="151"/>
      <c r="S4" s="151"/>
      <c r="T4" s="151"/>
      <c r="W4" s="3"/>
      <c r="X4" s="134" t="s">
        <v>9</v>
      </c>
      <c r="Y4" s="134" t="s">
        <v>10</v>
      </c>
      <c r="Z4" s="134" t="s">
        <v>11</v>
      </c>
      <c r="AA4" s="134" t="s">
        <v>12</v>
      </c>
      <c r="AB4" s="134"/>
      <c r="AC4" s="134"/>
      <c r="AD4" s="134"/>
      <c r="AE4" s="134" t="s">
        <v>13</v>
      </c>
      <c r="AF4" s="134"/>
      <c r="AG4" s="134" t="s">
        <v>14</v>
      </c>
      <c r="AH4" s="134"/>
      <c r="AI4" s="134" t="s">
        <v>15</v>
      </c>
      <c r="AJ4" s="134"/>
      <c r="AK4" s="134" t="s">
        <v>16</v>
      </c>
      <c r="AL4" s="134"/>
    </row>
    <row r="5" spans="1:38" ht="17.25" customHeight="1" x14ac:dyDescent="0.25">
      <c r="B5" s="135" t="s">
        <v>17</v>
      </c>
      <c r="C5" s="135"/>
      <c r="D5" s="83"/>
      <c r="G5" s="136" t="s">
        <v>448</v>
      </c>
      <c r="H5" s="136"/>
      <c r="I5" s="136"/>
      <c r="J5" s="136"/>
      <c r="K5" s="136"/>
      <c r="L5" s="136"/>
      <c r="M5" s="136"/>
      <c r="N5" s="136"/>
      <c r="O5" s="136" t="s">
        <v>90</v>
      </c>
      <c r="P5" s="136"/>
      <c r="Q5" s="136"/>
      <c r="R5" s="136"/>
      <c r="S5" s="136"/>
      <c r="T5" s="136"/>
      <c r="W5" s="3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ht="5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5"/>
      <c r="Q6" s="5"/>
      <c r="R6" s="5"/>
      <c r="S6" s="5"/>
      <c r="T6" s="5"/>
      <c r="W6" s="3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ht="31.5" customHeight="1" x14ac:dyDescent="0.25">
      <c r="B7" s="125" t="s">
        <v>20</v>
      </c>
      <c r="C7" s="137" t="s">
        <v>21</v>
      </c>
      <c r="D7" s="139" t="s">
        <v>22</v>
      </c>
      <c r="E7" s="140"/>
      <c r="F7" s="125" t="s">
        <v>23</v>
      </c>
      <c r="G7" s="125" t="s">
        <v>10</v>
      </c>
      <c r="H7" s="133" t="s">
        <v>24</v>
      </c>
      <c r="I7" s="133" t="s">
        <v>25</v>
      </c>
      <c r="J7" s="133" t="s">
        <v>26</v>
      </c>
      <c r="K7" s="133" t="s">
        <v>27</v>
      </c>
      <c r="L7" s="132" t="s">
        <v>28</v>
      </c>
      <c r="M7" s="132" t="s">
        <v>75</v>
      </c>
      <c r="N7" s="132" t="s">
        <v>30</v>
      </c>
      <c r="O7" s="132" t="s">
        <v>31</v>
      </c>
      <c r="P7" s="125" t="s">
        <v>32</v>
      </c>
      <c r="Q7" s="132" t="s">
        <v>33</v>
      </c>
      <c r="R7" s="125" t="s">
        <v>34</v>
      </c>
      <c r="S7" s="125" t="s">
        <v>35</v>
      </c>
      <c r="T7" s="125" t="s">
        <v>76</v>
      </c>
      <c r="W7" s="3"/>
      <c r="X7" s="134"/>
      <c r="Y7" s="134"/>
      <c r="Z7" s="134"/>
      <c r="AA7" s="20" t="s">
        <v>36</v>
      </c>
      <c r="AB7" s="20" t="s">
        <v>37</v>
      </c>
      <c r="AC7" s="20" t="s">
        <v>38</v>
      </c>
      <c r="AD7" s="20" t="s">
        <v>39</v>
      </c>
      <c r="AE7" s="20" t="s">
        <v>40</v>
      </c>
      <c r="AF7" s="20" t="s">
        <v>39</v>
      </c>
      <c r="AG7" s="20" t="s">
        <v>40</v>
      </c>
      <c r="AH7" s="20" t="s">
        <v>39</v>
      </c>
      <c r="AI7" s="20" t="s">
        <v>40</v>
      </c>
      <c r="AJ7" s="20" t="s">
        <v>39</v>
      </c>
      <c r="AK7" s="20" t="s">
        <v>40</v>
      </c>
      <c r="AL7" s="21" t="s">
        <v>39</v>
      </c>
    </row>
    <row r="8" spans="1:38" ht="31.5" customHeight="1" x14ac:dyDescent="0.25">
      <c r="B8" s="127"/>
      <c r="C8" s="138"/>
      <c r="D8" s="141"/>
      <c r="E8" s="142"/>
      <c r="F8" s="127"/>
      <c r="G8" s="127"/>
      <c r="H8" s="133"/>
      <c r="I8" s="133"/>
      <c r="J8" s="133"/>
      <c r="K8" s="133"/>
      <c r="L8" s="132"/>
      <c r="M8" s="132"/>
      <c r="N8" s="132"/>
      <c r="O8" s="132"/>
      <c r="P8" s="126"/>
      <c r="Q8" s="132"/>
      <c r="R8" s="127"/>
      <c r="S8" s="126"/>
      <c r="T8" s="126"/>
      <c r="V8" s="84"/>
      <c r="W8" s="3"/>
      <c r="X8" s="25" t="str">
        <f>+D4</f>
        <v>Quản trị doanh nghiệp</v>
      </c>
      <c r="Y8" s="26" t="str">
        <f>+O4</f>
        <v>Nhóm: BSA1427 - 01</v>
      </c>
      <c r="Z8" s="27">
        <f>+$AI$8+$AK$8+$AG$8</f>
        <v>1</v>
      </c>
      <c r="AA8" s="8">
        <f>COUNTIF($S$9:$S$69,"Khiển trách")</f>
        <v>0</v>
      </c>
      <c r="AB8" s="8">
        <f>COUNTIF($S$9:$S$69,"Cảnh cáo")</f>
        <v>0</v>
      </c>
      <c r="AC8" s="8">
        <f>COUNTIF($S$9:$S$69,"Đình chỉ thi")</f>
        <v>0</v>
      </c>
      <c r="AD8" s="28">
        <f>+($AA$8+$AB$8+$AC$8)/$Z$8*100%</f>
        <v>0</v>
      </c>
      <c r="AE8" s="8">
        <f>SUM(COUNTIF($S$9:$S$67,"Vắng"),COUNTIF($S$9:$S$67,"Vắng có phép"))</f>
        <v>0</v>
      </c>
      <c r="AF8" s="29">
        <f>+$AE$8/$Z$8</f>
        <v>0</v>
      </c>
      <c r="AG8" s="30">
        <f>COUNTIF($W$9:$W$67,"Thi lại")</f>
        <v>0</v>
      </c>
      <c r="AH8" s="29">
        <f>+$AG$8/$Z$8</f>
        <v>0</v>
      </c>
      <c r="AI8" s="30">
        <f>COUNTIF($W$9:$W$68,"Học lại")</f>
        <v>0</v>
      </c>
      <c r="AJ8" s="29">
        <f>+$AI$8/$Z$8</f>
        <v>0</v>
      </c>
      <c r="AK8" s="8">
        <f>COUNTIF($W$10:$W$68,"Đạt")</f>
        <v>1</v>
      </c>
      <c r="AL8" s="28">
        <f>+$AK$8/$Z$8</f>
        <v>1</v>
      </c>
    </row>
    <row r="9" spans="1:38" ht="14.25" customHeight="1" x14ac:dyDescent="0.25">
      <c r="B9" s="128" t="s">
        <v>43</v>
      </c>
      <c r="C9" s="129"/>
      <c r="D9" s="129"/>
      <c r="E9" s="129"/>
      <c r="F9" s="129"/>
      <c r="G9" s="130"/>
      <c r="H9" s="32">
        <v>10</v>
      </c>
      <c r="I9" s="32">
        <v>10</v>
      </c>
      <c r="J9" s="33"/>
      <c r="K9" s="32">
        <v>20</v>
      </c>
      <c r="L9" s="34"/>
      <c r="M9" s="35"/>
      <c r="N9" s="35"/>
      <c r="O9" s="36">
        <f>100-(H9+I9+J9+K9)</f>
        <v>60</v>
      </c>
      <c r="P9" s="127"/>
      <c r="Q9" s="37"/>
      <c r="R9" s="37"/>
      <c r="S9" s="127"/>
      <c r="T9" s="127"/>
      <c r="W9" s="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27.75" customHeight="1" x14ac:dyDescent="0.25">
      <c r="B10" s="39">
        <v>1</v>
      </c>
      <c r="C10" s="40" t="s">
        <v>449</v>
      </c>
      <c r="D10" s="85" t="s">
        <v>450</v>
      </c>
      <c r="E10" s="42" t="s">
        <v>326</v>
      </c>
      <c r="F10" s="43" t="s">
        <v>451</v>
      </c>
      <c r="G10" s="40" t="s">
        <v>106</v>
      </c>
      <c r="H10" s="44">
        <v>8</v>
      </c>
      <c r="I10" s="44">
        <v>7.5</v>
      </c>
      <c r="J10" s="44" t="s">
        <v>49</v>
      </c>
      <c r="K10" s="44">
        <v>7</v>
      </c>
      <c r="L10" s="45"/>
      <c r="M10" s="45"/>
      <c r="N10" s="45"/>
      <c r="O10" s="46">
        <v>5</v>
      </c>
      <c r="P10" s="47">
        <f>ROUND(SUMPRODUCT(H10:O10,$H$9:$O$9)/100,1)</f>
        <v>6</v>
      </c>
      <c r="Q10" s="48" t="str">
        <f t="shared" ref="Q10" si="0">IF(AND($P10&gt;=9,$P10&lt;=10),"A+","")&amp;IF(AND($P10&gt;=8.5,$P10&lt;=8.9),"A","")&amp;IF(AND($P10&gt;=8,$P10&lt;=8.4),"B+","")&amp;IF(AND($P10&gt;=7,$P10&lt;=7.9),"B","")&amp;IF(AND($P10&gt;=6.5,$P10&lt;=6.9),"C+","")&amp;IF(AND($P10&gt;=5.5,$P10&lt;=6.4),"C","")&amp;IF(AND($P10&gt;=5,$P10&lt;=5.4),"D+","")&amp;IF(AND($P10&gt;=4,$P10&lt;=4.9),"D","")&amp;IF(AND($P10&lt;4),"F","")</f>
        <v>C</v>
      </c>
      <c r="R10" s="49" t="str">
        <f t="shared" ref="R10" si="1">IF($P10&lt;4,"Kém",IF(AND($P10&gt;=4,$P10&lt;=5.4),"Trung bình yếu",IF(AND($P10&gt;=5.5,$P10&lt;=6.9),"Trung bình",IF(AND($P10&gt;=7,$P10&lt;=8.4),"Khá",IF(AND($P10&gt;=8.5,$P10&lt;=10),"Giỏi","")))))</f>
        <v>Trung bình</v>
      </c>
      <c r="S10" s="50"/>
      <c r="T10" s="86" t="s">
        <v>452</v>
      </c>
      <c r="U10" s="5"/>
      <c r="V10" s="87"/>
      <c r="W10" s="52" t="str">
        <f>IF(S10="Không đủ ĐKDT","Học lại",IF(S10="Đình chỉ thi","Học lại",IF(AND(MID(G10,2,2)&gt;="12",S10="Vắng"),"Học lại",IF(S10="Vắng có phép", "Thi lại",IF(S10="Nợ học phí", "Thi lại",IF(AND((MID(G10,2,2)&lt;"12"),P10&lt;4.5),"Thi lại",IF(P10&lt;4,"Học lại","Đạt")))))))</f>
        <v>Đạt</v>
      </c>
      <c r="X10" s="98"/>
      <c r="Y10" s="98"/>
      <c r="Z10" s="96"/>
      <c r="AA10" s="13"/>
      <c r="AB10" s="13"/>
      <c r="AC10" s="13"/>
      <c r="AD10" s="99"/>
      <c r="AE10" s="13"/>
      <c r="AF10" s="100"/>
      <c r="AG10" s="101"/>
      <c r="AH10" s="100"/>
      <c r="AI10" s="101"/>
      <c r="AJ10" s="100"/>
      <c r="AK10" s="13"/>
      <c r="AL10" s="99"/>
    </row>
    <row r="11" spans="1:38" ht="16.5" x14ac:dyDescent="0.25">
      <c r="A11" s="53"/>
      <c r="B11" s="54"/>
      <c r="C11" s="55"/>
      <c r="D11" s="55"/>
      <c r="E11" s="57"/>
      <c r="F11" s="57"/>
      <c r="G11" s="57"/>
      <c r="H11" s="58"/>
      <c r="I11" s="59"/>
      <c r="J11" s="59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5"/>
    </row>
    <row r="12" spans="1:38" ht="16.5" x14ac:dyDescent="0.25">
      <c r="A12" s="53"/>
      <c r="B12" s="131" t="s">
        <v>50</v>
      </c>
      <c r="C12" s="131"/>
      <c r="D12" s="55"/>
      <c r="E12" s="57"/>
      <c r="F12" s="57"/>
      <c r="G12" s="57"/>
      <c r="H12" s="58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5"/>
    </row>
    <row r="13" spans="1:38" x14ac:dyDescent="0.25">
      <c r="A13" s="53"/>
      <c r="B13" s="61" t="s">
        <v>51</v>
      </c>
      <c r="C13" s="61"/>
      <c r="D13" s="88">
        <f>+$Z$8</f>
        <v>1</v>
      </c>
      <c r="E13" s="63" t="s">
        <v>52</v>
      </c>
      <c r="F13" s="122" t="s">
        <v>53</v>
      </c>
      <c r="G13" s="122"/>
      <c r="H13" s="122"/>
      <c r="I13" s="122"/>
      <c r="J13" s="122"/>
      <c r="K13" s="122"/>
      <c r="L13" s="122"/>
      <c r="M13" s="122"/>
      <c r="N13" s="122"/>
      <c r="O13" s="64">
        <f>$Z$8 -COUNTIF($S$9:$S$199,"Vắng") -COUNTIF($S$9:$S$199,"Vắng có phép") - COUNTIF($S$9:$S$199,"Đình chỉ thi") - COUNTIF($S$9:$S$199,"Không đủ ĐKDT")</f>
        <v>1</v>
      </c>
      <c r="P13" s="64"/>
      <c r="Q13" s="64"/>
      <c r="R13" s="65"/>
      <c r="S13" s="66" t="s">
        <v>52</v>
      </c>
      <c r="T13" s="65"/>
      <c r="U13" s="5"/>
    </row>
    <row r="14" spans="1:38" x14ac:dyDescent="0.25">
      <c r="A14" s="53"/>
      <c r="B14" s="61" t="s">
        <v>54</v>
      </c>
      <c r="C14" s="61"/>
      <c r="D14" s="88">
        <f>+$AK$8</f>
        <v>1</v>
      </c>
      <c r="E14" s="63" t="s">
        <v>52</v>
      </c>
      <c r="F14" s="122" t="s">
        <v>55</v>
      </c>
      <c r="G14" s="122"/>
      <c r="H14" s="122"/>
      <c r="I14" s="122"/>
      <c r="J14" s="122"/>
      <c r="K14" s="122"/>
      <c r="L14" s="122"/>
      <c r="M14" s="122"/>
      <c r="N14" s="122"/>
      <c r="O14" s="67">
        <f>COUNTIF($S$9:$S$75,"Vắng")</f>
        <v>0</v>
      </c>
      <c r="P14" s="67"/>
      <c r="Q14" s="67"/>
      <c r="R14" s="68"/>
      <c r="S14" s="66" t="s">
        <v>52</v>
      </c>
      <c r="T14" s="68"/>
      <c r="U14" s="5"/>
    </row>
    <row r="15" spans="1:38" x14ac:dyDescent="0.25">
      <c r="A15" s="53"/>
      <c r="B15" s="61" t="s">
        <v>56</v>
      </c>
      <c r="C15" s="61"/>
      <c r="D15" s="89">
        <f>COUNTIF(W10:W10,"Học lại")</f>
        <v>0</v>
      </c>
      <c r="E15" s="63" t="s">
        <v>52</v>
      </c>
      <c r="F15" s="122" t="s">
        <v>57</v>
      </c>
      <c r="G15" s="122"/>
      <c r="H15" s="122"/>
      <c r="I15" s="122"/>
      <c r="J15" s="122"/>
      <c r="K15" s="122"/>
      <c r="L15" s="122"/>
      <c r="M15" s="122"/>
      <c r="N15" s="122"/>
      <c r="O15" s="64">
        <f>COUNTIF($S$9:$S$75,"Vắng có phép")</f>
        <v>0</v>
      </c>
      <c r="P15" s="64"/>
      <c r="Q15" s="64"/>
      <c r="R15" s="65"/>
      <c r="S15" s="66" t="s">
        <v>52</v>
      </c>
      <c r="T15" s="65"/>
      <c r="U15" s="5"/>
    </row>
    <row r="16" spans="1:38" ht="16.5" x14ac:dyDescent="0.25">
      <c r="A16" s="53"/>
      <c r="B16" s="54"/>
      <c r="C16" s="55"/>
      <c r="D16" s="55"/>
      <c r="E16" s="57"/>
      <c r="F16" s="57"/>
      <c r="G16" s="57"/>
      <c r="H16" s="58"/>
      <c r="I16" s="59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5"/>
    </row>
    <row r="17" spans="1:38" x14ac:dyDescent="0.25">
      <c r="B17" s="70" t="s">
        <v>58</v>
      </c>
      <c r="C17" s="70"/>
      <c r="D17" s="73">
        <f>COUNTIF(W10:W10,"Thi lại")</f>
        <v>0</v>
      </c>
      <c r="E17" s="72" t="s">
        <v>52</v>
      </c>
      <c r="F17" s="5"/>
      <c r="G17" s="5"/>
      <c r="H17" s="5"/>
      <c r="I17" s="5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5"/>
    </row>
    <row r="18" spans="1:38" x14ac:dyDescent="0.25">
      <c r="B18" s="70"/>
      <c r="C18" s="70"/>
      <c r="D18" s="73"/>
      <c r="E18" s="72"/>
      <c r="F18" s="5"/>
      <c r="G18" s="5"/>
      <c r="H18" s="5"/>
      <c r="I18" s="5"/>
      <c r="J18" s="123" t="s">
        <v>453</v>
      </c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5"/>
    </row>
    <row r="19" spans="1:38" x14ac:dyDescent="0.25">
      <c r="A19" s="74"/>
      <c r="B19" s="119" t="s">
        <v>60</v>
      </c>
      <c r="C19" s="119"/>
      <c r="D19" s="119"/>
      <c r="E19" s="119"/>
      <c r="F19" s="119"/>
      <c r="G19" s="119"/>
      <c r="H19" s="119"/>
      <c r="I19" s="75"/>
      <c r="J19" s="124" t="s">
        <v>61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5"/>
    </row>
    <row r="20" spans="1:38" x14ac:dyDescent="0.25">
      <c r="A20" s="53"/>
      <c r="B20" s="54"/>
      <c r="C20" s="76"/>
      <c r="D20" s="76"/>
      <c r="E20" s="77"/>
      <c r="F20" s="77"/>
      <c r="G20" s="77"/>
      <c r="H20" s="78"/>
      <c r="I20" s="79"/>
      <c r="J20" s="7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38" s="53" customFormat="1" x14ac:dyDescent="0.25">
      <c r="B21" s="119" t="s">
        <v>62</v>
      </c>
      <c r="C21" s="119"/>
      <c r="D21" s="121" t="s">
        <v>63</v>
      </c>
      <c r="E21" s="121"/>
      <c r="F21" s="121"/>
      <c r="G21" s="121"/>
      <c r="H21" s="121"/>
      <c r="I21" s="79"/>
      <c r="J21" s="7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5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53" customFormat="1" x14ac:dyDescent="0.25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53" customFormat="1" x14ac:dyDescent="0.25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53" customFormat="1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53" customFormat="1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53" customForma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53" customFormat="1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53" customFormat="1" hidden="1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53" customFormat="1" ht="31.5" hidden="1" customHeight="1" x14ac:dyDescent="0.25">
      <c r="A29" s="1"/>
      <c r="B29" s="154" t="s">
        <v>454</v>
      </c>
      <c r="C29" s="119"/>
      <c r="D29" s="119"/>
      <c r="E29" s="119"/>
      <c r="F29" s="119"/>
      <c r="G29" s="119"/>
      <c r="H29" s="119"/>
      <c r="I29" s="75"/>
      <c r="J29" s="120" t="s">
        <v>67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53" customFormat="1" hidden="1" x14ac:dyDescent="0.25">
      <c r="A30" s="1"/>
      <c r="B30" s="54"/>
      <c r="C30" s="76"/>
      <c r="D30" s="76"/>
      <c r="E30" s="77"/>
      <c r="F30" s="77"/>
      <c r="G30" s="77"/>
      <c r="H30" s="78"/>
      <c r="I30" s="79"/>
      <c r="J30" s="79"/>
      <c r="K30" s="5"/>
      <c r="L30" s="5"/>
      <c r="M30" s="5"/>
      <c r="N30" s="5"/>
      <c r="O30" s="5"/>
      <c r="P30" s="5"/>
      <c r="Q30" s="5"/>
      <c r="R30" s="5"/>
      <c r="S30" s="5"/>
      <c r="T30" s="5"/>
      <c r="U30" s="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53" customFormat="1" hidden="1" x14ac:dyDescent="0.25">
      <c r="A31" s="1"/>
      <c r="B31" s="119" t="s">
        <v>62</v>
      </c>
      <c r="C31" s="119"/>
      <c r="D31" s="121" t="s">
        <v>455</v>
      </c>
      <c r="E31" s="121"/>
      <c r="F31" s="121"/>
      <c r="G31" s="121"/>
      <c r="H31" s="121"/>
      <c r="I31" s="79"/>
      <c r="J31" s="79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53" customFormat="1" hidden="1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2:20" hidden="1" x14ac:dyDescent="0.25"/>
    <row r="34" spans="2:20" hidden="1" x14ac:dyDescent="0.25"/>
    <row r="35" spans="2:20" hidden="1" x14ac:dyDescent="0.25"/>
    <row r="36" spans="2:20" hidden="1" x14ac:dyDescent="0.25">
      <c r="B36" s="117"/>
      <c r="C36" s="117"/>
      <c r="D36" s="117"/>
      <c r="E36" s="117"/>
      <c r="F36" s="117"/>
      <c r="G36" s="117"/>
      <c r="H36" s="117"/>
      <c r="I36" s="117"/>
      <c r="J36" s="117" t="s">
        <v>69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</sheetData>
  <sheetProtection formatCells="0" formatColumns="0" formatRows="0" insertColumns="0" insertRows="0" insertHyperlinks="0" deleteColumns="0" deleteRows="0" sort="0" autoFilter="0" pivotTables="0"/>
  <autoFilter ref="A8:AL10">
    <filterColumn colId="3" showButton="0"/>
  </autoFilter>
  <mergeCells count="54">
    <mergeCell ref="B36:C36"/>
    <mergeCell ref="D36:I36"/>
    <mergeCell ref="J36:T36"/>
    <mergeCell ref="B29:H29"/>
    <mergeCell ref="J29:T29"/>
    <mergeCell ref="B31:C31"/>
    <mergeCell ref="D31:H31"/>
    <mergeCell ref="F15:N15"/>
    <mergeCell ref="J17:T17"/>
    <mergeCell ref="J18:T18"/>
    <mergeCell ref="B19:H19"/>
    <mergeCell ref="J19:T19"/>
    <mergeCell ref="B21:C21"/>
    <mergeCell ref="D21:H21"/>
    <mergeCell ref="S7:S9"/>
    <mergeCell ref="T7:T9"/>
    <mergeCell ref="B9:G9"/>
    <mergeCell ref="B12:C12"/>
    <mergeCell ref="F13:N13"/>
    <mergeCell ref="F14:N14"/>
    <mergeCell ref="N7:N8"/>
    <mergeCell ref="O7:O8"/>
    <mergeCell ref="P7:P9"/>
    <mergeCell ref="Q7:Q8"/>
    <mergeCell ref="R7:R8"/>
    <mergeCell ref="H7:H8"/>
    <mergeCell ref="I7:I8"/>
    <mergeCell ref="J7:J8"/>
    <mergeCell ref="K7:K8"/>
    <mergeCell ref="L7:L8"/>
    <mergeCell ref="M7:M8"/>
    <mergeCell ref="AI4:AJ6"/>
    <mergeCell ref="AK4:AL6"/>
    <mergeCell ref="B5:C5"/>
    <mergeCell ref="G5:N5"/>
    <mergeCell ref="O5:T5"/>
    <mergeCell ref="B7:B8"/>
    <mergeCell ref="C7:C8"/>
    <mergeCell ref="D7:E8"/>
    <mergeCell ref="F7:F8"/>
    <mergeCell ref="G7:G8"/>
    <mergeCell ref="X4:X7"/>
    <mergeCell ref="Y4:Y7"/>
    <mergeCell ref="Z4:Z7"/>
    <mergeCell ref="AA4:AD6"/>
    <mergeCell ref="AE4:AF6"/>
    <mergeCell ref="AG4:AH6"/>
    <mergeCell ref="B1:G1"/>
    <mergeCell ref="H1:T1"/>
    <mergeCell ref="B2:G2"/>
    <mergeCell ref="H2:T2"/>
    <mergeCell ref="B4:C4"/>
    <mergeCell ref="D4:N4"/>
    <mergeCell ref="O4:T4"/>
  </mergeCells>
  <conditionalFormatting sqref="H10:O10">
    <cfRule type="cellIs" dxfId="46" priority="8" operator="greaterThan">
      <formula>10</formula>
    </cfRule>
  </conditionalFormatting>
  <conditionalFormatting sqref="C37:C1048576 C1:C17 C27:C28">
    <cfRule type="duplicateValues" dxfId="45" priority="6"/>
  </conditionalFormatting>
  <conditionalFormatting sqref="C29:C36">
    <cfRule type="duplicateValues" dxfId="44" priority="4"/>
  </conditionalFormatting>
  <conditionalFormatting sqref="C18:C26">
    <cfRule type="duplicateValues" dxfId="43" priority="17"/>
  </conditionalFormatting>
  <dataValidations count="1">
    <dataValidation allowBlank="1" showInputMessage="1" showErrorMessage="1" errorTitle="Không xóa dữ liệu" error="Không xóa dữ liệu" prompt="Không xóa dữ liệu" sqref="D15 X2:AL8 W10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PHÁP LUẬT ĐC (7)</vt:lpstr>
      <vt:lpstr>PHÁP LUẬT ĐC (6)</vt:lpstr>
      <vt:lpstr>PHÁP LUẬT ĐC (5)</vt:lpstr>
      <vt:lpstr>PHÁP LUẬT ĐC (4)</vt:lpstr>
      <vt:lpstr>PHÁP LUẬT ĐC (3)</vt:lpstr>
      <vt:lpstr>PHÁP LUẬT ĐC (2)</vt:lpstr>
      <vt:lpstr>PHÁP LUẬT ĐC</vt:lpstr>
      <vt:lpstr>QT HỌC (1)</vt:lpstr>
      <vt:lpstr>QT D. NGHIỆP</vt:lpstr>
      <vt:lpstr>TÂM LÝ QUẢN LÝ</vt:lpstr>
      <vt:lpstr>TÂM LÝ QUẢN LÝ (2)</vt:lpstr>
      <vt:lpstr>TÂM LÝ QUẢN LÝ (3)</vt:lpstr>
      <vt:lpstr>TÂM LÝ QUẢN LÝ (4)</vt:lpstr>
      <vt:lpstr>TÂM LÝ QUẢN LÝ (5)</vt:lpstr>
      <vt:lpstr>KINH TẾ VI MÔ</vt:lpstr>
      <vt:lpstr>KINH TẾ VI MÔ (2)</vt:lpstr>
      <vt:lpstr>QT HỌC - N6</vt:lpstr>
      <vt:lpstr>QT SẢN XUẤT (CĐ)</vt:lpstr>
      <vt:lpstr>KINH TẾ LƯỢNG (2)</vt:lpstr>
      <vt:lpstr>TOÁN KT (4)</vt:lpstr>
      <vt:lpstr>LT MẠNG VỚI C++</vt:lpstr>
      <vt:lpstr>Sheet1</vt:lpstr>
      <vt:lpstr>'KINH TẾ LƯỢNG (2)'!Print_Titles</vt:lpstr>
      <vt:lpstr>'KINH TẾ VI MÔ'!Print_Titles</vt:lpstr>
      <vt:lpstr>'KINH TẾ VI MÔ (2)'!Print_Titles</vt:lpstr>
      <vt:lpstr>'LT MẠNG VỚI C++'!Print_Titles</vt:lpstr>
      <vt:lpstr>'PHÁP LUẬT ĐC'!Print_Titles</vt:lpstr>
      <vt:lpstr>'PHÁP LUẬT ĐC (2)'!Print_Titles</vt:lpstr>
      <vt:lpstr>'PHÁP LUẬT ĐC (3)'!Print_Titles</vt:lpstr>
      <vt:lpstr>'PHÁP LUẬT ĐC (4)'!Print_Titles</vt:lpstr>
      <vt:lpstr>'PHÁP LUẬT ĐC (5)'!Print_Titles</vt:lpstr>
      <vt:lpstr>'PHÁP LUẬT ĐC (6)'!Print_Titles</vt:lpstr>
      <vt:lpstr>'PHÁP LUẬT ĐC (7)'!Print_Titles</vt:lpstr>
      <vt:lpstr>'QT D. NGHIỆP'!Print_Titles</vt:lpstr>
      <vt:lpstr>'QT HỌC - N6'!Print_Titles</vt:lpstr>
      <vt:lpstr>'QT HỌC (1)'!Print_Titles</vt:lpstr>
      <vt:lpstr>'QT SẢN XUẤT (CĐ)'!Print_Titles</vt:lpstr>
      <vt:lpstr>'TÂM LÝ QUẢN LÝ'!Print_Titles</vt:lpstr>
      <vt:lpstr>'TÂM LÝ QUẢN LÝ (2)'!Print_Titles</vt:lpstr>
      <vt:lpstr>'TÂM LÝ QUẢN LÝ (3)'!Print_Titles</vt:lpstr>
      <vt:lpstr>'TÂM LÝ QUẢN LÝ (4)'!Print_Titles</vt:lpstr>
      <vt:lpstr>'TÂM LÝ QUẢN LÝ (5)'!Print_Titles</vt:lpstr>
      <vt:lpstr>'TOÁN KT (4)'!Print_Titles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2017-04-03T02:21:24Z</dcterms:created>
  <dcterms:modified xsi:type="dcterms:W3CDTF">2017-04-07T09:57:16Z</dcterms:modified>
</cp:coreProperties>
</file>