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TA3" sheetId="1" r:id="rId1"/>
    <sheet name="TACn" sheetId="2" r:id="rId2"/>
    <sheet name="TA1" sheetId="3" r:id="rId3"/>
    <sheet name="PTTKhttt" sheetId="4" r:id="rId4"/>
    <sheet name="KTDC" sheetId="5" r:id="rId5"/>
    <sheet name="CTDL&amp;GT" sheetId="6" r:id="rId6"/>
    <sheet name="TCQLDN" sheetId="7" r:id="rId7"/>
    <sheet name="CT" sheetId="8" r:id="rId8"/>
    <sheet name="PL " sheetId="9" r:id="rId9"/>
    <sheet name="Sheet9" sheetId="10" r:id="rId10"/>
    <sheet name="Sheet10" sheetId="11" r:id="rId11"/>
  </sheets>
  <definedNames>
    <definedName name="_xlnm._FilterDatabase" localSheetId="0" hidden="1">'TA3'!$A$9:$AM$12</definedName>
    <definedName name="_xlnm.Print_Titles" localSheetId="0">'TA3'!$5:$10</definedName>
  </definedNames>
  <calcPr calcId="124519"/>
</workbook>
</file>

<file path=xl/calcChain.xml><?xml version="1.0" encoding="utf-8"?>
<calcChain xmlns="http://schemas.openxmlformats.org/spreadsheetml/2006/main">
  <c r="J11" i="9"/>
  <c r="J12"/>
  <c r="J13"/>
  <c r="J14"/>
  <c r="J15"/>
  <c r="J16"/>
  <c r="J17"/>
  <c r="J18"/>
  <c r="J19"/>
  <c r="J20"/>
  <c r="J21"/>
  <c r="J22"/>
  <c r="J11" i="6" l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K14" i="2" l="1"/>
  <c r="K13"/>
  <c r="K12"/>
  <c r="K11"/>
  <c r="J13" i="4" l="1"/>
  <c r="T100" i="11" l="1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T100" i="1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AF9"/>
  <c r="AD9"/>
  <c r="AC9"/>
  <c r="AB9"/>
  <c r="Z9"/>
  <c r="Y9"/>
  <c r="AF9" i="9"/>
  <c r="AD9"/>
  <c r="AC9"/>
  <c r="AB9"/>
  <c r="Z9"/>
  <c r="Y9"/>
  <c r="AF9" i="8"/>
  <c r="AD9"/>
  <c r="AC9"/>
  <c r="AB9"/>
  <c r="Z9"/>
  <c r="Y9"/>
  <c r="T11" i="7"/>
  <c r="AF9"/>
  <c r="AD9"/>
  <c r="AC9"/>
  <c r="AB9"/>
  <c r="Z9"/>
  <c r="Y9"/>
  <c r="T30" i="6"/>
  <c r="T29"/>
  <c r="T28"/>
  <c r="T27"/>
  <c r="T25"/>
  <c r="T24"/>
  <c r="T23"/>
  <c r="T22"/>
  <c r="T21"/>
  <c r="T20"/>
  <c r="T19"/>
  <c r="T18"/>
  <c r="T17"/>
  <c r="T16"/>
  <c r="T15"/>
  <c r="T14"/>
  <c r="T13"/>
  <c r="T12"/>
  <c r="T11"/>
  <c r="AF9"/>
  <c r="AD9"/>
  <c r="AC9"/>
  <c r="AB9"/>
  <c r="Z9"/>
  <c r="Y9"/>
  <c r="T15" i="5"/>
  <c r="T14"/>
  <c r="T13"/>
  <c r="T12"/>
  <c r="T11"/>
  <c r="AF9"/>
  <c r="AD9"/>
  <c r="AC9"/>
  <c r="AB9"/>
  <c r="Z9"/>
  <c r="Y9"/>
  <c r="T13" i="4"/>
  <c r="T12"/>
  <c r="AF9"/>
  <c r="AD9"/>
  <c r="AC9"/>
  <c r="AB9"/>
  <c r="Z9"/>
  <c r="Y9"/>
  <c r="AF9" i="3"/>
  <c r="AD9"/>
  <c r="AC9"/>
  <c r="AB9"/>
  <c r="Z9"/>
  <c r="Y9"/>
  <c r="T14" i="2"/>
  <c r="T13"/>
  <c r="AF9"/>
  <c r="AD9"/>
  <c r="AC9"/>
  <c r="AB9"/>
  <c r="Z9"/>
  <c r="Y9"/>
  <c r="Q100" i="11" l="1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Q100" i="1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P105"/>
  <c r="P10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P27" i="9"/>
  <c r="P26"/>
  <c r="Q11"/>
  <c r="X11"/>
  <c r="Q12"/>
  <c r="Q13"/>
  <c r="Q14"/>
  <c r="Q15"/>
  <c r="Q16"/>
  <c r="Q17"/>
  <c r="Q18"/>
  <c r="Q19"/>
  <c r="Q20"/>
  <c r="Q21"/>
  <c r="Q22"/>
  <c r="P24" i="8"/>
  <c r="P23"/>
  <c r="Q11"/>
  <c r="X11"/>
  <c r="Q12"/>
  <c r="Q13"/>
  <c r="Q14"/>
  <c r="Q15"/>
  <c r="Q16"/>
  <c r="Q17"/>
  <c r="Q18"/>
  <c r="Q19"/>
  <c r="P16" i="7"/>
  <c r="P15"/>
  <c r="Q11"/>
  <c r="X11"/>
  <c r="P35" i="6"/>
  <c r="P34"/>
  <c r="Q11"/>
  <c r="X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P20" i="5"/>
  <c r="P19"/>
  <c r="Q11"/>
  <c r="X11"/>
  <c r="Q12"/>
  <c r="Q13"/>
  <c r="Q14"/>
  <c r="Q15"/>
  <c r="P18" i="4"/>
  <c r="P17"/>
  <c r="Q11"/>
  <c r="X11"/>
  <c r="Q12"/>
  <c r="Q13"/>
  <c r="P16" i="3"/>
  <c r="P15"/>
  <c r="Q11"/>
  <c r="X11"/>
  <c r="P19" i="2"/>
  <c r="P18"/>
  <c r="Q11"/>
  <c r="X11"/>
  <c r="Q12"/>
  <c r="Q13"/>
  <c r="Q14"/>
  <c r="S38" i="11" l="1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38" i="10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S100"/>
  <c r="R100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107" s="1"/>
  <c r="S22" i="9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X22"/>
  <c r="X21"/>
  <c r="X20"/>
  <c r="X19"/>
  <c r="X18"/>
  <c r="X17"/>
  <c r="X16"/>
  <c r="X15"/>
  <c r="X14"/>
  <c r="X13"/>
  <c r="X12"/>
  <c r="D29" s="1"/>
  <c r="S19" i="8"/>
  <c r="R19"/>
  <c r="S18"/>
  <c r="R18"/>
  <c r="S17"/>
  <c r="R17"/>
  <c r="S16"/>
  <c r="R16"/>
  <c r="S15"/>
  <c r="R15"/>
  <c r="S14"/>
  <c r="R14"/>
  <c r="S13"/>
  <c r="R13"/>
  <c r="S12"/>
  <c r="R12"/>
  <c r="S11"/>
  <c r="R11"/>
  <c r="X19"/>
  <c r="X18"/>
  <c r="X17"/>
  <c r="X16"/>
  <c r="X15"/>
  <c r="X14"/>
  <c r="X13"/>
  <c r="X12"/>
  <c r="D26" s="1"/>
  <c r="S11" i="7"/>
  <c r="R11"/>
  <c r="D18"/>
  <c r="S30" i="6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D37" s="1"/>
  <c r="S15" i="5"/>
  <c r="R15"/>
  <c r="S14"/>
  <c r="R14"/>
  <c r="S13"/>
  <c r="R13"/>
  <c r="S12"/>
  <c r="R12"/>
  <c r="S11"/>
  <c r="R11"/>
  <c r="X15"/>
  <c r="X14"/>
  <c r="X13"/>
  <c r="X12"/>
  <c r="D22" s="1"/>
  <c r="S13" i="4"/>
  <c r="R13"/>
  <c r="S12"/>
  <c r="R12"/>
  <c r="S11"/>
  <c r="R11"/>
  <c r="X13"/>
  <c r="X12"/>
  <c r="D20" s="1"/>
  <c r="S11" i="3"/>
  <c r="R11"/>
  <c r="D18"/>
  <c r="S14" i="2"/>
  <c r="R14"/>
  <c r="S13"/>
  <c r="R13"/>
  <c r="S12"/>
  <c r="R12"/>
  <c r="S11"/>
  <c r="R11"/>
  <c r="X14"/>
  <c r="X13"/>
  <c r="X12"/>
  <c r="D21" s="1"/>
  <c r="Q11" i="1"/>
  <c r="Q12"/>
  <c r="Z9"/>
  <c r="Y9"/>
  <c r="AH9" i="11" l="1"/>
  <c r="AJ9"/>
  <c r="AL9"/>
  <c r="D105"/>
  <c r="AH9" i="10"/>
  <c r="AJ9"/>
  <c r="AL9"/>
  <c r="D105"/>
  <c r="AH9" i="9"/>
  <c r="AJ9"/>
  <c r="AL9"/>
  <c r="D27"/>
  <c r="AH9" i="8"/>
  <c r="AJ9"/>
  <c r="AL9"/>
  <c r="D24"/>
  <c r="AH9" i="7"/>
  <c r="AJ9"/>
  <c r="AL9"/>
  <c r="D16"/>
  <c r="AH9" i="6"/>
  <c r="AJ9"/>
  <c r="AL9"/>
  <c r="D35"/>
  <c r="AH9" i="5"/>
  <c r="AJ9"/>
  <c r="AL9"/>
  <c r="D20"/>
  <c r="AH9" i="4"/>
  <c r="AJ9"/>
  <c r="AL9"/>
  <c r="D18"/>
  <c r="AH9" i="3"/>
  <c r="AJ9"/>
  <c r="AL9"/>
  <c r="D16"/>
  <c r="AH9" i="2"/>
  <c r="AJ9"/>
  <c r="AL9"/>
  <c r="D19"/>
  <c r="X11" i="1"/>
  <c r="R11"/>
  <c r="S11"/>
  <c r="X12"/>
  <c r="R12"/>
  <c r="S12"/>
  <c r="AF9"/>
  <c r="P16"/>
  <c r="P17"/>
  <c r="AD9"/>
  <c r="AB9"/>
  <c r="AC9"/>
  <c r="D104" i="11" l="1"/>
  <c r="AA9"/>
  <c r="AI9"/>
  <c r="D104" i="10"/>
  <c r="AA9"/>
  <c r="AI9"/>
  <c r="D26" i="9"/>
  <c r="AA9"/>
  <c r="AI9"/>
  <c r="D23" i="8"/>
  <c r="AA9"/>
  <c r="AI9"/>
  <c r="D15" i="7"/>
  <c r="AA9"/>
  <c r="AI9"/>
  <c r="D34" i="6"/>
  <c r="AA9"/>
  <c r="AI9"/>
  <c r="D19" i="5"/>
  <c r="AA9"/>
  <c r="AI9"/>
  <c r="D17" i="4"/>
  <c r="AA9"/>
  <c r="AI9"/>
  <c r="D15" i="3"/>
  <c r="AA9"/>
  <c r="AI9"/>
  <c r="D18" i="2"/>
  <c r="AA9"/>
  <c r="AI9"/>
  <c r="AL9" i="1"/>
  <c r="D16" s="1"/>
  <c r="D19"/>
  <c r="D17"/>
  <c r="AJ9"/>
  <c r="AH9"/>
  <c r="P103" i="11" l="1"/>
  <c r="D103"/>
  <c r="AE9"/>
  <c r="AG9"/>
  <c r="AK9"/>
  <c r="AM9"/>
  <c r="P103" i="10"/>
  <c r="D103"/>
  <c r="AE9"/>
  <c r="AG9"/>
  <c r="AK9"/>
  <c r="AM9"/>
  <c r="P25" i="9"/>
  <c r="D25"/>
  <c r="AE9"/>
  <c r="AG9"/>
  <c r="AK9"/>
  <c r="AM9"/>
  <c r="P22" i="8"/>
  <c r="D22"/>
  <c r="AE9"/>
  <c r="AG9"/>
  <c r="AK9"/>
  <c r="AM9"/>
  <c r="P14" i="7"/>
  <c r="D14"/>
  <c r="AE9"/>
  <c r="AG9"/>
  <c r="AK9"/>
  <c r="AM9"/>
  <c r="P33" i="6"/>
  <c r="D33"/>
  <c r="AE9"/>
  <c r="AG9"/>
  <c r="AK9"/>
  <c r="AM9"/>
  <c r="P18" i="5"/>
  <c r="D18"/>
  <c r="AE9"/>
  <c r="AG9"/>
  <c r="AK9"/>
  <c r="AM9"/>
  <c r="P16" i="4"/>
  <c r="D16"/>
  <c r="AE9"/>
  <c r="AG9"/>
  <c r="AK9"/>
  <c r="AM9"/>
  <c r="P14" i="3"/>
  <c r="D14"/>
  <c r="AE9"/>
  <c r="AG9"/>
  <c r="AK9"/>
  <c r="AM9"/>
  <c r="P17" i="2"/>
  <c r="D17"/>
  <c r="AE9"/>
  <c r="AG9"/>
  <c r="AK9"/>
  <c r="AM9"/>
  <c r="AA9" i="1"/>
  <c r="AK9" l="1"/>
  <c r="P15"/>
  <c r="D15"/>
  <c r="AG9"/>
  <c r="AM9"/>
  <c r="AE9"/>
  <c r="AI9"/>
</calcChain>
</file>

<file path=xl/sharedStrings.xml><?xml version="1.0" encoding="utf-8"?>
<sst xmlns="http://schemas.openxmlformats.org/spreadsheetml/2006/main" count="1960" uniqueCount="243">
  <si>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</si>
  <si>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</si>
  <si>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</si>
  <si>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</si>
  <si>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</si>
  <si>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</si>
  <si>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</si>
  <si>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</si>
  <si>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</si>
  <si>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</si>
  <si>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</si>
  <si>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</si>
  <si>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</si>
  <si>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</si>
  <si>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</si>
  <si>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</si>
  <si>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</si>
  <si>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</si>
  <si>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</si>
  <si>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</si>
  <si>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</si>
  <si>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</si>
  <si>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</si>
  <si>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</si>
  <si>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</si>
  <si>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</si>
  <si>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</si>
  <si>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</si>
  <si>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</si>
  <si>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</si>
  <si>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</si>
  <si>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</si>
  <si>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</si>
  <si>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</si>
  <si>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</si>
  <si>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</si>
  <si>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</si>
  <si>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</si>
  <si>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</si>
  <si>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</si>
  <si>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</si>
  <si>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</si>
  <si>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</si>
  <si>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</si>
  <si>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</si>
  <si>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</si>
  <si>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</si>
  <si>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</si>
  <si>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</si>
  <si>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</si>
  <si>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</si>
  <si>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</si>
  <si>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</si>
  <si>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</si>
  <si>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</si>
  <si>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Nguyễn Hoa Cương</t>
  </si>
  <si>
    <t xml:space="preserve">Mã HP: </t>
  </si>
  <si>
    <t>PHÒNG THI:</t>
  </si>
  <si>
    <t>Hà Nội, ngày   tháng   năm 2017</t>
  </si>
  <si>
    <t>KT TRƯỞNG TRUNG TÂM
PHÓ TRƯỞNG TRUNG TÂM</t>
  </si>
  <si>
    <t>Trần Thị Mỹ Hạnh</t>
  </si>
  <si>
    <t>Nhóm</t>
  </si>
  <si>
    <t xml:space="preserve">Thi lần 2 học kỳ     năm học 2016 - 2017 </t>
  </si>
  <si>
    <t xml:space="preserve">Thi lần 2 học kỳ      năm học 2016 - 2017 </t>
  </si>
  <si>
    <t>Phân tích thiết kế hệ thống thông tin</t>
  </si>
  <si>
    <t>Ngày thi:  16/3/2017</t>
  </si>
  <si>
    <t>Giờ thi:  8h00</t>
  </si>
  <si>
    <t>B14DNUD004</t>
  </si>
  <si>
    <t xml:space="preserve">Đàm Văn  </t>
  </si>
  <si>
    <t xml:space="preserve">Danh </t>
  </si>
  <si>
    <t>C14DNUD01-B</t>
  </si>
  <si>
    <t>B14DNUD066</t>
  </si>
  <si>
    <t xml:space="preserve">Nguyễn Thùy </t>
  </si>
  <si>
    <t xml:space="preserve">Linh </t>
  </si>
  <si>
    <t>C14DNUD02-B</t>
  </si>
  <si>
    <t>B14DNUD077</t>
  </si>
  <si>
    <t xml:space="preserve">Nguyễn Tòng </t>
  </si>
  <si>
    <t xml:space="preserve">Thành </t>
  </si>
  <si>
    <t>Điểm KT1</t>
  </si>
  <si>
    <t>Điểm KT2</t>
  </si>
  <si>
    <t>Điểm TB KT</t>
  </si>
  <si>
    <t>Tiếng anh 3</t>
  </si>
  <si>
    <t>Ngày thi:  15/3/2017</t>
  </si>
  <si>
    <t xml:space="preserve">Tiếng anh chuyên ngành </t>
  </si>
  <si>
    <t>Ngày thi: 15/3/2017</t>
  </si>
  <si>
    <t>Giờ thi: 8hoo</t>
  </si>
  <si>
    <t>Tiếng anh 1</t>
  </si>
  <si>
    <t>Giờ thi: 8h00</t>
  </si>
  <si>
    <t>B15DNUD029</t>
  </si>
  <si>
    <t>Nguyễn văn</t>
  </si>
  <si>
    <t>C15DNUD02-B</t>
  </si>
  <si>
    <t>B15DNUD030</t>
  </si>
  <si>
    <t xml:space="preserve">Tướng Văn </t>
  </si>
  <si>
    <t>Thích</t>
  </si>
  <si>
    <t>Điểm KT3</t>
  </si>
  <si>
    <t>Điểm TB</t>
  </si>
  <si>
    <t>B15DNUD012</t>
  </si>
  <si>
    <t>Lê Viết</t>
  </si>
  <si>
    <t>Thức</t>
  </si>
  <si>
    <t>06/02/1996</t>
  </si>
  <si>
    <t>C15DNUD01-B</t>
  </si>
  <si>
    <t>B15DNUD008</t>
  </si>
  <si>
    <t>Phùng Quốc</t>
  </si>
  <si>
    <t>Toản</t>
  </si>
  <si>
    <t>29/10/1996</t>
  </si>
  <si>
    <t>B13DNUD034</t>
  </si>
  <si>
    <t>Nguyễn Tuấn</t>
  </si>
  <si>
    <t>Anh</t>
  </si>
  <si>
    <t>C13DNUD01-B</t>
  </si>
  <si>
    <t>B12DNUD032</t>
  </si>
  <si>
    <t xml:space="preserve">Lê Quý </t>
  </si>
  <si>
    <t>Hiến</t>
  </si>
  <si>
    <t>18/08/1993</t>
  </si>
  <si>
    <t>C12DNUD02-B</t>
  </si>
  <si>
    <t xml:space="preserve">Nợ HP, không đủ đk thi </t>
  </si>
  <si>
    <t>Điểm KT</t>
  </si>
  <si>
    <t>B16DNUD001</t>
  </si>
  <si>
    <t>Ngô Duy</t>
  </si>
  <si>
    <t>C16DNUD01B</t>
  </si>
  <si>
    <t>Không đủ ĐKDT</t>
  </si>
  <si>
    <t xml:space="preserve">Kế toán đại cương </t>
  </si>
  <si>
    <t>Ngày thi: 16/3/2017</t>
  </si>
  <si>
    <t>B15DNUD025</t>
  </si>
  <si>
    <t xml:space="preserve">Kiều Tiến </t>
  </si>
  <si>
    <t xml:space="preserve">Minh </t>
  </si>
  <si>
    <t>B15DNUD028</t>
  </si>
  <si>
    <t xml:space="preserve">Lã Tiến </t>
  </si>
  <si>
    <t>B15DNUD031</t>
  </si>
  <si>
    <t xml:space="preserve">Hoàng Anh </t>
  </si>
  <si>
    <t xml:space="preserve">Tuấn </t>
  </si>
  <si>
    <t>B15DNUD037</t>
  </si>
  <si>
    <t xml:space="preserve">Nguyễn Trung </t>
  </si>
  <si>
    <t>Tùng</t>
  </si>
  <si>
    <t>B15DNUD032</t>
  </si>
  <si>
    <t xml:space="preserve">Nguyễn Anh </t>
  </si>
  <si>
    <t>Vũ</t>
  </si>
  <si>
    <t>Cấu trúc dữ liệu giải thuật</t>
  </si>
  <si>
    <t>B15DNUD034</t>
  </si>
  <si>
    <t xml:space="preserve">Nguyễn Đức </t>
  </si>
  <si>
    <t>Cảnh</t>
  </si>
  <si>
    <t>B15DNUD020</t>
  </si>
  <si>
    <t xml:space="preserve">Nguyễn Thị </t>
  </si>
  <si>
    <t>Dinh</t>
  </si>
  <si>
    <t>B15DNUD021</t>
  </si>
  <si>
    <t xml:space="preserve">Phùng Đình </t>
  </si>
  <si>
    <t>Đức</t>
  </si>
  <si>
    <t>B15DNUD022</t>
  </si>
  <si>
    <t xml:space="preserve">Nguyễn Quang </t>
  </si>
  <si>
    <t>Duy</t>
  </si>
  <si>
    <t>B15DNUD023</t>
  </si>
  <si>
    <t xml:space="preserve">Hải </t>
  </si>
  <si>
    <t>B15DNUD024</t>
  </si>
  <si>
    <t xml:space="preserve">Lê Anh </t>
  </si>
  <si>
    <t xml:space="preserve">Hào </t>
  </si>
  <si>
    <t>B15DNUD026</t>
  </si>
  <si>
    <t>Sơn</t>
  </si>
  <si>
    <t>B14DNUD006</t>
  </si>
  <si>
    <t xml:space="preserve">Vũ Viết </t>
  </si>
  <si>
    <t xml:space="preserve">Duy </t>
  </si>
  <si>
    <t>B14DNUD030</t>
  </si>
  <si>
    <t>Tươi</t>
  </si>
  <si>
    <t>B14DNUD023</t>
  </si>
  <si>
    <t xml:space="preserve">Nguyễn Kim </t>
  </si>
  <si>
    <t xml:space="preserve">Nam </t>
  </si>
  <si>
    <t>B14DNUD038</t>
  </si>
  <si>
    <t xml:space="preserve">Văn Thị Thanh </t>
  </si>
  <si>
    <t>Thủy</t>
  </si>
  <si>
    <t>B14DNUD020</t>
  </si>
  <si>
    <t xml:space="preserve">Nguyễn Tử Linh </t>
  </si>
  <si>
    <t xml:space="preserve">Lăng </t>
  </si>
  <si>
    <t>B14DNUD043</t>
  </si>
  <si>
    <t xml:space="preserve">Tạ Thu </t>
  </si>
  <si>
    <t xml:space="preserve">Uyên </t>
  </si>
  <si>
    <t>B14DNUD034</t>
  </si>
  <si>
    <t xml:space="preserve">Lê Đình </t>
  </si>
  <si>
    <t xml:space="preserve">Thắng </t>
  </si>
  <si>
    <t>B14DNUD005</t>
  </si>
  <si>
    <t>Nguyễn Văn</t>
  </si>
  <si>
    <t>Dũng</t>
  </si>
  <si>
    <t>B14DNUD070</t>
  </si>
  <si>
    <t xml:space="preserve">Nguyễn Duy </t>
  </si>
  <si>
    <t>Ninh</t>
  </si>
  <si>
    <t>Ngày thi: 21/3/2017</t>
  </si>
  <si>
    <t>Giờ thi: 13h00</t>
  </si>
  <si>
    <t xml:space="preserve">Tổ chức quản lý doanh nghiệp </t>
  </si>
  <si>
    <t>Ngày thi: 23/3/2017</t>
  </si>
  <si>
    <t>Ngày thi:  23/3/2017</t>
  </si>
  <si>
    <t>B16DNUD004</t>
  </si>
  <si>
    <t>Nguyễn Đình</t>
  </si>
  <si>
    <t>Đại</t>
  </si>
  <si>
    <t>C16DNUD01-B</t>
  </si>
  <si>
    <t>B16DNUD006</t>
  </si>
  <si>
    <t>Vũ Hà Trường</t>
  </si>
  <si>
    <t>Giang</t>
  </si>
  <si>
    <t>B16DNUD014</t>
  </si>
  <si>
    <t>Trần Đăng</t>
  </si>
  <si>
    <t>Long</t>
  </si>
  <si>
    <t>B16DNUD020</t>
  </si>
  <si>
    <t>Phạm Thị Kim</t>
  </si>
  <si>
    <t>Ngân</t>
  </si>
  <si>
    <t>B16DNUD021</t>
  </si>
  <si>
    <t>Đào Đình</t>
  </si>
  <si>
    <t>Nguyện</t>
  </si>
  <si>
    <t>B16DNUD022</t>
  </si>
  <si>
    <t>Vũ Văn</t>
  </si>
  <si>
    <t>Phú</t>
  </si>
  <si>
    <t>B16DNUD025</t>
  </si>
  <si>
    <t>Cao Phúc</t>
  </si>
  <si>
    <t>Trường</t>
  </si>
  <si>
    <t>B16DNUD026</t>
  </si>
  <si>
    <t>Phạm Long</t>
  </si>
  <si>
    <t>B15DNUD002</t>
  </si>
  <si>
    <t>Nguyễn Hữu Tuấn</t>
  </si>
  <si>
    <t xml:space="preserve">Không NT. Không đủ ĐK thi </t>
  </si>
  <si>
    <t xml:space="preserve">    Chính trị </t>
  </si>
  <si>
    <t xml:space="preserve">Pháp luật </t>
  </si>
  <si>
    <t>Ngày thi: 26/3/2017</t>
  </si>
  <si>
    <t>C16DNUD01</t>
  </si>
  <si>
    <t>B16DNUD002</t>
  </si>
  <si>
    <t>Võ Chí</t>
  </si>
  <si>
    <t>Công</t>
  </si>
  <si>
    <t>B16DNUD007</t>
  </si>
  <si>
    <t>Phạm Công</t>
  </si>
  <si>
    <t>Hạnh</t>
  </si>
  <si>
    <t>B16DNUD008</t>
  </si>
  <si>
    <t>Nguyễn Nhật</t>
  </si>
  <si>
    <t>Hoàn</t>
  </si>
  <si>
    <t>B16DNUD016</t>
  </si>
  <si>
    <t>Đặng Đức</t>
  </si>
  <si>
    <t>Minh</t>
  </si>
  <si>
    <t>B16DNUD018</t>
  </si>
  <si>
    <t>Trần Minh</t>
  </si>
  <si>
    <t>Quang</t>
  </si>
  <si>
    <t>C14DNUD01</t>
  </si>
  <si>
    <t xml:space="preserve">BẢNG ĐIỂM THI </t>
  </si>
  <si>
    <t>Vắng</t>
  </si>
  <si>
    <t xml:space="preserve">Đặng Tiến Mậu </t>
  </si>
  <si>
    <t>Hà Nội, ngày  30 tháng  3 năm 2017</t>
  </si>
  <si>
    <t xml:space="preserve">Trịnh Thị Hằng </t>
  </si>
  <si>
    <t>BẢNG ĐIỂM THI</t>
  </si>
  <si>
    <t>Hà Nội, ngày 30  tháng  3 năm 2017</t>
  </si>
  <si>
    <t>Hà Nội, ngày 04  tháng 4  năm 2017</t>
  </si>
  <si>
    <t>Hà Nội, ngày  03  tháng 4  năm 2017</t>
  </si>
</sst>
</file>

<file path=xl/styles.xml><?xml version="1.0" encoding="utf-8"?>
<styleSheet xmlns="http://schemas.openxmlformats.org/spreadsheetml/2006/main">
  <numFmts count="5">
    <numFmt numFmtId="164" formatCode="0.0_);[Red]\(0.0\)"/>
    <numFmt numFmtId="165" formatCode="#,##0.0"/>
    <numFmt numFmtId="166" formatCode="dd/mm/yyyy;@"/>
    <numFmt numFmtId="167" formatCode="0.0"/>
    <numFmt numFmtId="168" formatCode="[$-10481]dd/mm/yyyy;@"/>
  </numFmts>
  <fonts count="30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11"/>
      <color theme="1"/>
      <name val="Calibri"/>
      <family val="2"/>
      <charset val="163"/>
      <scheme val="minor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63"/>
    </font>
    <font>
      <sz val="10"/>
      <name val="Times New Roman"/>
      <family val="1"/>
      <charset val="163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25" fillId="0" borderId="0"/>
    <xf numFmtId="0" fontId="12" fillId="0" borderId="0"/>
    <xf numFmtId="0" fontId="25" fillId="0" borderId="0"/>
  </cellStyleXfs>
  <cellXfs count="26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3" fillId="0" borderId="12" xfId="8" applyFont="1" applyFill="1" applyBorder="1" applyAlignment="1">
      <alignment horizontal="center" vertical="center"/>
    </xf>
    <xf numFmtId="14" fontId="26" fillId="0" borderId="12" xfId="0" applyNumberFormat="1" applyFont="1" applyFill="1" applyBorder="1" applyAlignment="1">
      <alignment horizontal="center" vertical="center"/>
    </xf>
    <xf numFmtId="1" fontId="3" fillId="0" borderId="12" xfId="9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1" fontId="3" fillId="0" borderId="12" xfId="9" applyNumberFormat="1" applyFont="1" applyFill="1" applyBorder="1" applyAlignment="1" applyProtection="1">
      <alignment horizontal="center" vertical="center"/>
      <protection locked="0"/>
    </xf>
    <xf numFmtId="0" fontId="3" fillId="3" borderId="15" xfId="10" applyFont="1" applyFill="1" applyBorder="1" applyAlignment="1">
      <alignment horizontal="center" vertical="center"/>
    </xf>
    <xf numFmtId="166" fontId="26" fillId="3" borderId="15" xfId="0" applyNumberFormat="1" applyFont="1" applyFill="1" applyBorder="1" applyAlignment="1">
      <alignment horizontal="center" vertical="center"/>
    </xf>
    <xf numFmtId="1" fontId="3" fillId="3" borderId="15" xfId="9" applyNumberFormat="1" applyFont="1" applyFill="1" applyBorder="1" applyAlignment="1">
      <alignment horizontal="center" vertical="center"/>
    </xf>
    <xf numFmtId="0" fontId="3" fillId="3" borderId="15" xfId="1" applyFont="1" applyFill="1" applyBorder="1" applyAlignment="1">
      <alignment horizontal="center" vertical="center"/>
    </xf>
    <xf numFmtId="1" fontId="3" fillId="3" borderId="15" xfId="9" applyNumberFormat="1" applyFont="1" applyFill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3" borderId="18" xfId="10" applyFont="1" applyFill="1" applyBorder="1" applyAlignment="1">
      <alignment horizontal="center" vertical="center"/>
    </xf>
    <xf numFmtId="166" fontId="26" fillId="3" borderId="18" xfId="0" applyNumberFormat="1" applyFont="1" applyFill="1" applyBorder="1" applyAlignment="1">
      <alignment horizontal="center" vertical="center"/>
    </xf>
    <xf numFmtId="1" fontId="3" fillId="3" borderId="18" xfId="9" applyNumberFormat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center"/>
    </xf>
    <xf numFmtId="1" fontId="3" fillId="3" borderId="18" xfId="9" applyNumberFormat="1" applyFont="1" applyFill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19" xfId="4" applyFont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Fill="1" applyBorder="1" applyAlignment="1" applyProtection="1">
      <alignment horizontal="center"/>
      <protection hidden="1"/>
    </xf>
    <xf numFmtId="0" fontId="3" fillId="0" borderId="13" xfId="8" applyFont="1" applyFill="1" applyBorder="1" applyAlignment="1">
      <alignment vertical="center"/>
    </xf>
    <xf numFmtId="0" fontId="3" fillId="0" borderId="14" xfId="8" applyFont="1" applyFill="1" applyBorder="1" applyAlignment="1">
      <alignment vertical="center"/>
    </xf>
    <xf numFmtId="0" fontId="26" fillId="3" borderId="16" xfId="10" applyFont="1" applyFill="1" applyBorder="1" applyAlignment="1">
      <alignment horizontal="left" vertical="center"/>
    </xf>
    <xf numFmtId="0" fontId="26" fillId="3" borderId="17" xfId="10" applyFont="1" applyFill="1" applyBorder="1" applyAlignment="1">
      <alignment horizontal="left" vertical="center"/>
    </xf>
    <xf numFmtId="0" fontId="26" fillId="3" borderId="20" xfId="10" applyFont="1" applyFill="1" applyBorder="1" applyAlignment="1">
      <alignment horizontal="left" vertical="center"/>
    </xf>
    <xf numFmtId="0" fontId="26" fillId="3" borderId="19" xfId="10" applyFont="1" applyFill="1" applyBorder="1" applyAlignment="1">
      <alignment horizontal="left" vertical="center"/>
    </xf>
    <xf numFmtId="0" fontId="27" fillId="0" borderId="12" xfId="0" applyFont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49" fontId="28" fillId="0" borderId="18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3" fillId="0" borderId="19" xfId="4" quotePrefix="1" applyFont="1" applyBorder="1" applyAlignment="1" applyProtection="1">
      <alignment horizontal="center" vertical="center"/>
      <protection locked="0"/>
    </xf>
    <xf numFmtId="0" fontId="27" fillId="0" borderId="13" xfId="0" applyFont="1" applyFill="1" applyBorder="1" applyAlignment="1">
      <alignment vertical="center"/>
    </xf>
    <xf numFmtId="0" fontId="26" fillId="0" borderId="14" xfId="0" applyFont="1" applyFill="1" applyBorder="1" applyAlignment="1">
      <alignment vertical="center"/>
    </xf>
    <xf numFmtId="0" fontId="27" fillId="0" borderId="20" xfId="0" applyFont="1" applyFill="1" applyBorder="1" applyAlignment="1">
      <alignment vertical="center"/>
    </xf>
    <xf numFmtId="0" fontId="26" fillId="0" borderId="19" xfId="0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/>
    </xf>
    <xf numFmtId="0" fontId="3" fillId="0" borderId="12" xfId="9" applyFont="1" applyFill="1" applyBorder="1" applyAlignment="1" applyProtection="1">
      <alignment horizontal="center" vertical="center"/>
      <protection locked="0"/>
    </xf>
    <xf numFmtId="167" fontId="3" fillId="0" borderId="12" xfId="9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5" xfId="9" applyFont="1" applyFill="1" applyBorder="1" applyAlignment="1" applyProtection="1">
      <alignment horizontal="center" vertical="center"/>
      <protection locked="0"/>
    </xf>
    <xf numFmtId="167" fontId="3" fillId="0" borderId="15" xfId="9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14" fontId="17" fillId="0" borderId="18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3" fillId="0" borderId="18" xfId="9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8" xfId="9" applyFont="1" applyFill="1" applyBorder="1" applyAlignment="1" applyProtection="1">
      <alignment horizontal="center" vertical="center"/>
      <protection locked="0"/>
    </xf>
    <xf numFmtId="167" fontId="3" fillId="0" borderId="18" xfId="9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17" fillId="0" borderId="20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14" fontId="26" fillId="3" borderId="4" xfId="0" applyNumberFormat="1" applyFont="1" applyFill="1" applyBorder="1" applyAlignment="1">
      <alignment horizontal="center" vertical="center"/>
    </xf>
    <xf numFmtId="0" fontId="29" fillId="0" borderId="9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6" fillId="0" borderId="4" xfId="0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vertical="center"/>
    </xf>
    <xf numFmtId="0" fontId="29" fillId="0" borderId="14" xfId="0" applyFont="1" applyFill="1" applyBorder="1" applyAlignment="1">
      <alignment vertical="center"/>
    </xf>
    <xf numFmtId="0" fontId="29" fillId="0" borderId="1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29" fillId="0" borderId="19" xfId="0" applyFont="1" applyFill="1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7" fontId="26" fillId="0" borderId="12" xfId="0" applyNumberFormat="1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167" fontId="26" fillId="0" borderId="15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67" fontId="3" fillId="0" borderId="18" xfId="0" applyNumberFormat="1" applyFont="1" applyFill="1" applyBorder="1" applyAlignment="1">
      <alignment horizontal="center" vertical="center"/>
    </xf>
    <xf numFmtId="167" fontId="26" fillId="0" borderId="18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27" fillId="0" borderId="17" xfId="0" applyFont="1" applyFill="1" applyBorder="1" applyAlignment="1">
      <alignment vertical="center"/>
    </xf>
    <xf numFmtId="0" fontId="27" fillId="0" borderId="19" xfId="0" applyFont="1" applyFill="1" applyBorder="1" applyAlignment="1">
      <alignment vertical="center"/>
    </xf>
    <xf numFmtId="0" fontId="26" fillId="0" borderId="9" xfId="0" applyFont="1" applyFill="1" applyBorder="1" applyAlignment="1">
      <alignment vertical="center"/>
    </xf>
    <xf numFmtId="0" fontId="26" fillId="0" borderId="11" xfId="0" applyFont="1" applyFill="1" applyBorder="1" applyAlignment="1">
      <alignment vertical="center"/>
    </xf>
    <xf numFmtId="166" fontId="26" fillId="0" borderId="12" xfId="0" applyNumberFormat="1" applyFont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 wrapText="1"/>
    </xf>
    <xf numFmtId="166" fontId="26" fillId="0" borderId="15" xfId="0" applyNumberFormat="1" applyFont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/>
    </xf>
    <xf numFmtId="166" fontId="26" fillId="0" borderId="18" xfId="0" applyNumberFormat="1" applyFont="1" applyBorder="1" applyAlignment="1">
      <alignment horizontal="center" vertical="center"/>
    </xf>
    <xf numFmtId="0" fontId="29" fillId="0" borderId="18" xfId="0" applyFont="1" applyBorder="1" applyAlignment="1">
      <alignment horizontal="center"/>
    </xf>
    <xf numFmtId="49" fontId="26" fillId="0" borderId="16" xfId="0" applyNumberFormat="1" applyFont="1" applyFill="1" applyBorder="1" applyAlignment="1">
      <alignment horizontal="left" vertical="center" wrapText="1"/>
    </xf>
    <xf numFmtId="49" fontId="26" fillId="0" borderId="17" xfId="0" applyNumberFormat="1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9" fontId="26" fillId="0" borderId="20" xfId="0" applyNumberFormat="1" applyFont="1" applyFill="1" applyBorder="1" applyAlignment="1">
      <alignment horizontal="left" vertical="center" wrapText="1"/>
    </xf>
    <xf numFmtId="49" fontId="26" fillId="0" borderId="19" xfId="0" applyNumberFormat="1" applyFont="1" applyFill="1" applyBorder="1" applyAlignment="1">
      <alignment horizontal="left" vertical="center" wrapText="1"/>
    </xf>
    <xf numFmtId="0" fontId="5" fillId="0" borderId="0" xfId="1" applyFont="1" applyFill="1" applyAlignment="1" applyProtection="1">
      <alignment horizontal="center"/>
      <protection locked="0"/>
    </xf>
    <xf numFmtId="167" fontId="29" fillId="0" borderId="12" xfId="0" applyNumberFormat="1" applyFont="1" applyFill="1" applyBorder="1" applyAlignment="1">
      <alignment horizontal="center" vertical="center" wrapText="1"/>
    </xf>
    <xf numFmtId="167" fontId="29" fillId="0" borderId="15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/>
    </xf>
    <xf numFmtId="167" fontId="29" fillId="0" borderId="18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165" fontId="1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" fillId="0" borderId="15" xfId="0" applyNumberFormat="1" applyFont="1" applyFill="1" applyBorder="1" applyAlignment="1" applyProtection="1">
      <alignment horizontal="center" vertical="center"/>
      <protection locked="0"/>
    </xf>
    <xf numFmtId="165" fontId="1" fillId="0" borderId="18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5" fillId="0" borderId="15" xfId="0" applyNumberFormat="1" applyFont="1" applyFill="1" applyBorder="1" applyAlignment="1" applyProtection="1">
      <alignment horizontal="center" vertical="center"/>
      <protection locked="0"/>
    </xf>
    <xf numFmtId="165" fontId="5" fillId="0" borderId="18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/>
      <protection locked="0"/>
    </xf>
  </cellXfs>
  <cellStyles count="11">
    <cellStyle name="Hyperlink" xfId="3" builtinId="8"/>
    <cellStyle name="Normal" xfId="0" builtinId="0"/>
    <cellStyle name="Normal 2 2" xfId="8"/>
    <cellStyle name="Normal 2 3" xfId="10"/>
    <cellStyle name="Normal 4" xfId="9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9"/>
  <sheetViews>
    <sheetView workbookViewId="0">
      <pane ySplit="4" topLeftCell="A5" activePane="bottomLeft" state="frozen"/>
      <selection activeCell="A6" sqref="A6:XFD6"/>
      <selection pane="bottomLeft" activeCell="E43" sqref="E4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2.375" style="1" customWidth="1"/>
    <col min="5" max="5" width="7.25" style="1" customWidth="1"/>
    <col min="6" max="6" width="9.375" style="1" hidden="1" customWidth="1"/>
    <col min="7" max="7" width="12.625" style="1" customWidth="1"/>
    <col min="8" max="8" width="8.5" style="1" customWidth="1"/>
    <col min="9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8" style="1" customWidth="1"/>
    <col min="17" max="18" width="6.5" style="1" hidden="1" customWidth="1"/>
    <col min="19" max="19" width="11.875" style="1" hidden="1" customWidth="1"/>
    <col min="20" max="20" width="21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234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62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81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7" t="s">
        <v>56</v>
      </c>
      <c r="Q5" s="237"/>
      <c r="R5" s="237"/>
      <c r="S5" s="237"/>
      <c r="T5" s="237"/>
      <c r="U5" s="23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82</v>
      </c>
      <c r="H6" s="236"/>
      <c r="I6" s="236"/>
      <c r="J6" s="236"/>
      <c r="K6" s="236"/>
      <c r="L6" s="236"/>
      <c r="M6" s="236"/>
      <c r="N6" s="236"/>
      <c r="O6" s="236"/>
      <c r="P6" s="238" t="s">
        <v>66</v>
      </c>
      <c r="Q6" s="238"/>
      <c r="R6" s="238"/>
      <c r="S6" s="238"/>
      <c r="T6" s="238"/>
      <c r="U6" s="238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78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>Tiếng anh 3</v>
      </c>
      <c r="Z9" s="75" t="str">
        <f>+P5</f>
        <v xml:space="preserve">Mã HP: </v>
      </c>
      <c r="AA9" s="76">
        <f>+$AJ$9+$AL$9+$AH$9</f>
        <v>2</v>
      </c>
      <c r="AB9" s="70">
        <f>COUNTIF($T$10:$T$72,"Khiển trách")</f>
        <v>0</v>
      </c>
      <c r="AC9" s="70">
        <f>COUNTIF($T$10:$T$72,"Cảnh cáo")</f>
        <v>0</v>
      </c>
      <c r="AD9" s="70">
        <f>COUNTIF($T$10:$T$72,"Đình chỉ thi")</f>
        <v>0</v>
      </c>
      <c r="AE9" s="77">
        <f>+($AB$9+$AC$9+$AD$9)/$AA$9*100%</f>
        <v>0</v>
      </c>
      <c r="AF9" s="70">
        <f>SUM(COUNTIF($T$10:$T$70,"Vắng"),COUNTIF($T$10:$T$70,"Vắng có phép"))</f>
        <v>2</v>
      </c>
      <c r="AG9" s="78">
        <f>+$AF$9/$AA$9</f>
        <v>1</v>
      </c>
      <c r="AH9" s="79">
        <f>COUNTIF($X$10:$X$70,"Thi lại")</f>
        <v>0</v>
      </c>
      <c r="AI9" s="78">
        <f>+$AH$9/$AA$9</f>
        <v>0</v>
      </c>
      <c r="AJ9" s="79">
        <f>COUNTIF($X$10:$X$71,"Học lại")</f>
        <v>2</v>
      </c>
      <c r="AK9" s="78">
        <f>+$AJ$9/$AA$9</f>
        <v>1</v>
      </c>
      <c r="AL9" s="70">
        <f>COUNTIF($X$11:$X$71,"Đạt")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127" t="s">
        <v>88</v>
      </c>
      <c r="D11" s="134" t="s">
        <v>89</v>
      </c>
      <c r="E11" s="135" t="s">
        <v>77</v>
      </c>
      <c r="F11" s="128"/>
      <c r="G11" s="128" t="s">
        <v>90</v>
      </c>
      <c r="H11" s="129">
        <v>6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/>
      <c r="P11" s="26">
        <v>0</v>
      </c>
      <c r="Q11" s="27">
        <f>ROUND(SUMPRODUCT(H11:P11,$H$10:$P$10)/100,1)</f>
        <v>0</v>
      </c>
      <c r="R11" s="28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2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">
        <v>235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106">
        <v>2</v>
      </c>
      <c r="C12" s="130" t="s">
        <v>91</v>
      </c>
      <c r="D12" s="136" t="s">
        <v>92</v>
      </c>
      <c r="E12" s="137" t="s">
        <v>93</v>
      </c>
      <c r="F12" s="131"/>
      <c r="G12" s="131" t="s">
        <v>90</v>
      </c>
      <c r="H12" s="132">
        <v>7</v>
      </c>
      <c r="I12" s="112" t="s">
        <v>29</v>
      </c>
      <c r="J12" s="112" t="s">
        <v>29</v>
      </c>
      <c r="K12" s="112" t="s">
        <v>29</v>
      </c>
      <c r="L12" s="133"/>
      <c r="M12" s="133"/>
      <c r="N12" s="133"/>
      <c r="O12" s="114"/>
      <c r="P12" s="115">
        <v>0</v>
      </c>
      <c r="Q12" s="116">
        <f>ROUND(SUMPRODUCT(H12:P12,$H$10:$P$10)/100,1)</f>
        <v>0</v>
      </c>
      <c r="R12" s="117" t="str">
        <f t="shared" si="0"/>
        <v>F</v>
      </c>
      <c r="S12" s="118" t="str">
        <f t="shared" si="1"/>
        <v>Kém</v>
      </c>
      <c r="T12" s="119" t="s">
        <v>235</v>
      </c>
      <c r="U12" s="120"/>
      <c r="V12" s="3"/>
      <c r="W12" s="30"/>
      <c r="X12" s="81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9" customHeight="1">
      <c r="A13" s="2"/>
      <c r="B13" s="45"/>
      <c r="C13" s="46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hidden="1">
      <c r="A14" s="2"/>
      <c r="B14" s="260" t="s">
        <v>30</v>
      </c>
      <c r="C14" s="260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 customHeight="1">
      <c r="A15" s="2"/>
      <c r="B15" s="51" t="s">
        <v>31</v>
      </c>
      <c r="C15" s="51"/>
      <c r="D15" s="52">
        <f>+$AA$9</f>
        <v>2</v>
      </c>
      <c r="E15" s="53" t="s">
        <v>32</v>
      </c>
      <c r="F15" s="232" t="s">
        <v>33</v>
      </c>
      <c r="G15" s="232"/>
      <c r="H15" s="232"/>
      <c r="I15" s="232"/>
      <c r="J15" s="232"/>
      <c r="K15" s="232"/>
      <c r="L15" s="232"/>
      <c r="M15" s="232"/>
      <c r="N15" s="232"/>
      <c r="O15" s="232"/>
      <c r="P15" s="54">
        <f>$AA$9 -COUNTIF($T$10:$T$202,"Vắng") -COUNTIF($T$10:$T$202,"Vắng có phép") - COUNTIF($T$10:$T$202,"Đình chỉ thi") - COUNTIF($T$10:$T$202,"Không đủ ĐKDT")</f>
        <v>0</v>
      </c>
      <c r="Q15" s="54"/>
      <c r="R15" s="54"/>
      <c r="S15" s="55"/>
      <c r="T15" s="56" t="s">
        <v>32</v>
      </c>
      <c r="U15" s="55"/>
      <c r="V15" s="3"/>
    </row>
    <row r="16" spans="1:39" ht="16.5" hidden="1" customHeight="1">
      <c r="A16" s="2"/>
      <c r="B16" s="51" t="s">
        <v>34</v>
      </c>
      <c r="C16" s="51"/>
      <c r="D16" s="52">
        <f>+$AL$9</f>
        <v>0</v>
      </c>
      <c r="E16" s="53" t="s">
        <v>32</v>
      </c>
      <c r="F16" s="232" t="s">
        <v>35</v>
      </c>
      <c r="G16" s="232"/>
      <c r="H16" s="232"/>
      <c r="I16" s="232"/>
      <c r="J16" s="232"/>
      <c r="K16" s="232"/>
      <c r="L16" s="232"/>
      <c r="M16" s="232"/>
      <c r="N16" s="232"/>
      <c r="O16" s="232"/>
      <c r="P16" s="57">
        <f>COUNTIF($T$10:$T$78,"Vắng")</f>
        <v>2</v>
      </c>
      <c r="Q16" s="57"/>
      <c r="R16" s="57"/>
      <c r="S16" s="58"/>
      <c r="T16" s="56" t="s">
        <v>32</v>
      </c>
      <c r="U16" s="58"/>
      <c r="V16" s="3"/>
    </row>
    <row r="17" spans="1:39" ht="16.5" hidden="1" customHeight="1">
      <c r="A17" s="2"/>
      <c r="B17" s="51" t="s">
        <v>51</v>
      </c>
      <c r="C17" s="51"/>
      <c r="D17" s="67">
        <f>COUNTIF(X11:X12,"Học lại")</f>
        <v>2</v>
      </c>
      <c r="E17" s="53" t="s">
        <v>32</v>
      </c>
      <c r="F17" s="232" t="s">
        <v>52</v>
      </c>
      <c r="G17" s="232"/>
      <c r="H17" s="232"/>
      <c r="I17" s="232"/>
      <c r="J17" s="232"/>
      <c r="K17" s="232"/>
      <c r="L17" s="232"/>
      <c r="M17" s="232"/>
      <c r="N17" s="232"/>
      <c r="O17" s="232"/>
      <c r="P17" s="54">
        <f>COUNTIF($T$10:$T$78,"Vắng có phép")</f>
        <v>0</v>
      </c>
      <c r="Q17" s="54"/>
      <c r="R17" s="54"/>
      <c r="S17" s="55"/>
      <c r="T17" s="56" t="s">
        <v>32</v>
      </c>
      <c r="U17" s="55"/>
      <c r="V17" s="3"/>
    </row>
    <row r="18" spans="1:39" ht="3" hidden="1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idden="1">
      <c r="B19" s="88" t="s">
        <v>53</v>
      </c>
      <c r="C19" s="88"/>
      <c r="D19" s="89">
        <f>COUNTIF(X11:X12,"Thi lại")</f>
        <v>0</v>
      </c>
      <c r="E19" s="90" t="s">
        <v>32</v>
      </c>
      <c r="F19" s="3"/>
      <c r="G19" s="3"/>
      <c r="H19" s="3"/>
      <c r="I19" s="3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3"/>
    </row>
    <row r="20" spans="1:39" ht="24.75" customHeight="1">
      <c r="B20" s="88"/>
      <c r="C20" s="88"/>
      <c r="D20" s="89"/>
      <c r="E20" s="90"/>
      <c r="F20" s="3"/>
      <c r="G20" s="3"/>
      <c r="H20" s="3"/>
      <c r="I20" s="3"/>
      <c r="J20" s="262" t="s">
        <v>237</v>
      </c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3"/>
    </row>
    <row r="21" spans="1:39">
      <c r="A21" s="59"/>
      <c r="B21" s="254" t="s">
        <v>36</v>
      </c>
      <c r="C21" s="254"/>
      <c r="D21" s="254"/>
      <c r="E21" s="254"/>
      <c r="F21" s="254"/>
      <c r="G21" s="254"/>
      <c r="H21" s="254"/>
      <c r="I21" s="60"/>
      <c r="J21" s="263" t="s">
        <v>37</v>
      </c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3"/>
    </row>
    <row r="22" spans="1:39" ht="4.5" customHeight="1">
      <c r="A22" s="2"/>
      <c r="B22" s="45"/>
      <c r="C22" s="61"/>
      <c r="D22" s="61"/>
      <c r="E22" s="62"/>
      <c r="F22" s="62"/>
      <c r="G22" s="62"/>
      <c r="H22" s="63"/>
      <c r="I22" s="64"/>
      <c r="J22" s="6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254" t="s">
        <v>38</v>
      </c>
      <c r="C23" s="254"/>
      <c r="D23" s="255" t="s">
        <v>39</v>
      </c>
      <c r="E23" s="255"/>
      <c r="F23" s="255"/>
      <c r="G23" s="255"/>
      <c r="H23" s="255"/>
      <c r="I23" s="64"/>
      <c r="J23" s="64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8" customHeight="1">
      <c r="A29" s="1"/>
      <c r="B29" s="265" t="s">
        <v>236</v>
      </c>
      <c r="C29" s="265"/>
      <c r="D29" s="265" t="s">
        <v>238</v>
      </c>
      <c r="E29" s="265"/>
      <c r="F29" s="265"/>
      <c r="G29" s="265"/>
      <c r="H29" s="265"/>
      <c r="I29" s="265"/>
      <c r="J29" s="265" t="s">
        <v>41</v>
      </c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4.5" hidden="1" customHeight="1">
      <c r="A32" s="1"/>
      <c r="B32" s="254" t="s">
        <v>42</v>
      </c>
      <c r="C32" s="254"/>
      <c r="D32" s="254"/>
      <c r="E32" s="254"/>
      <c r="F32" s="254"/>
      <c r="G32" s="254"/>
      <c r="H32" s="254"/>
      <c r="I32" s="60"/>
      <c r="J32" s="266" t="s">
        <v>59</v>
      </c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idden="1">
      <c r="A33" s="1"/>
      <c r="B33" s="45"/>
      <c r="C33" s="61"/>
      <c r="D33" s="61"/>
      <c r="E33" s="62"/>
      <c r="F33" s="62"/>
      <c r="G33" s="62"/>
      <c r="H33" s="63"/>
      <c r="I33" s="64"/>
      <c r="J33" s="6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idden="1">
      <c r="A34" s="1"/>
      <c r="B34" s="254" t="s">
        <v>38</v>
      </c>
      <c r="C34" s="254"/>
      <c r="D34" s="255" t="s">
        <v>39</v>
      </c>
      <c r="E34" s="255"/>
      <c r="F34" s="255"/>
      <c r="G34" s="255"/>
      <c r="H34" s="255"/>
      <c r="I34" s="64"/>
      <c r="J34" s="64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hidden="1"/>
    <row r="37" spans="1:39" hidden="1"/>
    <row r="38" spans="1:39" hidden="1"/>
    <row r="39" spans="1:39" hidden="1">
      <c r="B39" s="264"/>
      <c r="C39" s="264"/>
      <c r="D39" s="264"/>
      <c r="E39" s="264"/>
      <c r="F39" s="264"/>
      <c r="G39" s="264"/>
      <c r="H39" s="264"/>
      <c r="I39" s="264"/>
      <c r="J39" s="264" t="s">
        <v>60</v>
      </c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</row>
  </sheetData>
  <sheetProtection formatCells="0" formatColumns="0" formatRows="0" insertColumns="0" insertRows="0" insertHyperlinks="0" deleteColumns="0" deleteRows="0" sort="0" autoFilter="0" pivotTables="0"/>
  <mergeCells count="60">
    <mergeCell ref="B21:H21"/>
    <mergeCell ref="J21:U21"/>
    <mergeCell ref="F17:O17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J20:U20"/>
    <mergeCell ref="AB5:AE7"/>
    <mergeCell ref="B23:C23"/>
    <mergeCell ref="D23:H23"/>
    <mergeCell ref="S8:S9"/>
    <mergeCell ref="T8:T10"/>
    <mergeCell ref="U8:U10"/>
    <mergeCell ref="B10:G10"/>
    <mergeCell ref="B14:C14"/>
    <mergeCell ref="M8:M9"/>
    <mergeCell ref="N8:N9"/>
    <mergeCell ref="O8:O9"/>
    <mergeCell ref="P8:P9"/>
    <mergeCell ref="Q8:Q10"/>
    <mergeCell ref="R8:R9"/>
    <mergeCell ref="G8:G9"/>
    <mergeCell ref="J19:U19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H1:K1"/>
    <mergeCell ref="L1:U1"/>
    <mergeCell ref="F15:O15"/>
    <mergeCell ref="F16:O16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</mergeCells>
  <conditionalFormatting sqref="P11:P12 H11:N12">
    <cfRule type="cellIs" dxfId="50" priority="15" operator="greaterThan">
      <formula>10</formula>
    </cfRule>
  </conditionalFormatting>
  <conditionalFormatting sqref="O1:O1048576">
    <cfRule type="duplicateValues" dxfId="49" priority="7"/>
  </conditionalFormatting>
  <conditionalFormatting sqref="C1:C1048576">
    <cfRule type="duplicateValues" dxfId="48" priority="6"/>
  </conditionalFormatting>
  <conditionalFormatting sqref="C11:C12">
    <cfRule type="duplicateValues" dxfId="47" priority="4"/>
  </conditionalFormatting>
  <conditionalFormatting sqref="C29">
    <cfRule type="duplicateValues" dxfId="46" priority="2"/>
  </conditionalFormatting>
  <conditionalFormatting sqref="C29">
    <cfRule type="duplicateValues" dxfId="45" priority="1"/>
  </conditionalFormatting>
  <dataValidations count="1">
    <dataValidation allowBlank="1" showInputMessage="1" showErrorMessage="1" errorTitle="Không xóa dữ liệu" error="Không xóa dữ liệu" prompt="Không xóa dữ liệu" sqref="D17 X11:X12 Y3:AM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E16" sqref="E1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230" t="s">
        <v>57</v>
      </c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2:39" ht="27.75" customHeight="1">
      <c r="B2" s="239" t="s">
        <v>0</v>
      </c>
      <c r="C2" s="239"/>
      <c r="D2" s="239"/>
      <c r="E2" s="239"/>
      <c r="F2" s="239"/>
      <c r="G2" s="239"/>
      <c r="H2" s="240" t="s">
        <v>1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2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245" t="s">
        <v>3</v>
      </c>
      <c r="C5" s="24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2:39" ht="17.25" customHeight="1">
      <c r="B6" s="244" t="s">
        <v>4</v>
      </c>
      <c r="C6" s="244"/>
      <c r="D6" s="9"/>
      <c r="G6" s="236" t="s">
        <v>54</v>
      </c>
      <c r="H6" s="236"/>
      <c r="I6" s="236"/>
      <c r="J6" s="236"/>
      <c r="K6" s="236"/>
      <c r="L6" s="236"/>
      <c r="M6" s="236"/>
      <c r="N6" s="236"/>
      <c r="O6" s="236"/>
      <c r="P6" s="236" t="s">
        <v>43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2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10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>
        <f>+D5</f>
        <v>0</v>
      </c>
      <c r="Z9" s="75" t="str">
        <f>+P5</f>
        <v xml:space="preserve">Mã HP: 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90</v>
      </c>
      <c r="AI9" s="78">
        <f>+$AH$9/$AA$9</f>
        <v>1</v>
      </c>
      <c r="AJ9" s="79">
        <f>COUNTIF($X$10:$X$159,"Học lại")</f>
        <v>0</v>
      </c>
      <c r="AK9" s="78">
        <f>+$AJ$9/$AA$9</f>
        <v>0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/>
      <c r="D11" s="21"/>
      <c r="E11" s="22"/>
      <c r="F11" s="23"/>
      <c r="G11" s="20"/>
      <c r="H11" s="24" t="s">
        <v>29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7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8.75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7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7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7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7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7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7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7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7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7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7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7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7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7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7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7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7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7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7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7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7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7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7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7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7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7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7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7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7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7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7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7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7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7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7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7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7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7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7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7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7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7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7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7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7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7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7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7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7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7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7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7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7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7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7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7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7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7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7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7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7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7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7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7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7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7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7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7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7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7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7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7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7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7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7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7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7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7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7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7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7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7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7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7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7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7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7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7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260" t="s">
        <v>30</v>
      </c>
      <c r="C102" s="260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232" t="s">
        <v>33</v>
      </c>
      <c r="G103" s="232"/>
      <c r="H103" s="232"/>
      <c r="I103" s="232"/>
      <c r="J103" s="232"/>
      <c r="K103" s="232"/>
      <c r="L103" s="232"/>
      <c r="M103" s="232"/>
      <c r="N103" s="232"/>
      <c r="O103" s="23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232" t="s">
        <v>35</v>
      </c>
      <c r="G104" s="232"/>
      <c r="H104" s="232"/>
      <c r="I104" s="232"/>
      <c r="J104" s="232"/>
      <c r="K104" s="232"/>
      <c r="L104" s="232"/>
      <c r="M104" s="232"/>
      <c r="N104" s="232"/>
      <c r="O104" s="23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0</v>
      </c>
      <c r="E105" s="53" t="s">
        <v>32</v>
      </c>
      <c r="F105" s="232" t="s">
        <v>52</v>
      </c>
      <c r="G105" s="232"/>
      <c r="H105" s="232"/>
      <c r="I105" s="232"/>
      <c r="J105" s="232"/>
      <c r="K105" s="232"/>
      <c r="L105" s="232"/>
      <c r="M105" s="232"/>
      <c r="N105" s="232"/>
      <c r="O105" s="23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8" t="s">
        <v>53</v>
      </c>
      <c r="C107" s="88"/>
      <c r="D107" s="89">
        <f>COUNTIF(X11:X100,"Thi lại")</f>
        <v>90</v>
      </c>
      <c r="E107" s="90" t="s">
        <v>32</v>
      </c>
      <c r="F107" s="3"/>
      <c r="G107" s="3"/>
      <c r="H107" s="3"/>
      <c r="I107" s="3"/>
      <c r="J107" s="262"/>
      <c r="K107" s="262"/>
      <c r="L107" s="262"/>
      <c r="M107" s="262"/>
      <c r="N107" s="262"/>
      <c r="O107" s="262"/>
      <c r="P107" s="262"/>
      <c r="Q107" s="262"/>
      <c r="R107" s="262"/>
      <c r="S107" s="262"/>
      <c r="T107" s="262"/>
      <c r="U107" s="262"/>
      <c r="V107" s="3"/>
    </row>
    <row r="108" spans="1:39" ht="24.75" hidden="1" customHeight="1">
      <c r="B108" s="88"/>
      <c r="C108" s="88"/>
      <c r="D108" s="89"/>
      <c r="E108" s="90"/>
      <c r="F108" s="3"/>
      <c r="G108" s="3"/>
      <c r="H108" s="3"/>
      <c r="I108" s="3"/>
      <c r="J108" s="262" t="s">
        <v>58</v>
      </c>
      <c r="K108" s="262"/>
      <c r="L108" s="262"/>
      <c r="M108" s="262"/>
      <c r="N108" s="262"/>
      <c r="O108" s="262"/>
      <c r="P108" s="262"/>
      <c r="Q108" s="262"/>
      <c r="R108" s="262"/>
      <c r="S108" s="262"/>
      <c r="T108" s="262"/>
      <c r="U108" s="262"/>
      <c r="V108" s="3"/>
    </row>
    <row r="109" spans="1:39" hidden="1">
      <c r="A109" s="59"/>
      <c r="B109" s="254" t="s">
        <v>36</v>
      </c>
      <c r="C109" s="254"/>
      <c r="D109" s="254"/>
      <c r="E109" s="254"/>
      <c r="F109" s="254"/>
      <c r="G109" s="254"/>
      <c r="H109" s="254"/>
      <c r="I109" s="60"/>
      <c r="J109" s="263" t="s">
        <v>37</v>
      </c>
      <c r="K109" s="263"/>
      <c r="L109" s="263"/>
      <c r="M109" s="263"/>
      <c r="N109" s="263"/>
      <c r="O109" s="263"/>
      <c r="P109" s="263"/>
      <c r="Q109" s="263"/>
      <c r="R109" s="263"/>
      <c r="S109" s="263"/>
      <c r="T109" s="263"/>
      <c r="U109" s="263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254" t="s">
        <v>38</v>
      </c>
      <c r="C111" s="254"/>
      <c r="D111" s="255" t="s">
        <v>39</v>
      </c>
      <c r="E111" s="255"/>
      <c r="F111" s="255"/>
      <c r="G111" s="255"/>
      <c r="H111" s="255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265" t="s">
        <v>40</v>
      </c>
      <c r="C117" s="265"/>
      <c r="D117" s="265" t="s">
        <v>55</v>
      </c>
      <c r="E117" s="265"/>
      <c r="F117" s="265"/>
      <c r="G117" s="265"/>
      <c r="H117" s="265"/>
      <c r="I117" s="265"/>
      <c r="J117" s="265" t="s">
        <v>41</v>
      </c>
      <c r="K117" s="265"/>
      <c r="L117" s="265"/>
      <c r="M117" s="265"/>
      <c r="N117" s="265"/>
      <c r="O117" s="265"/>
      <c r="P117" s="265"/>
      <c r="Q117" s="265"/>
      <c r="R117" s="265"/>
      <c r="S117" s="265"/>
      <c r="T117" s="265"/>
      <c r="U117" s="265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254" t="s">
        <v>42</v>
      </c>
      <c r="C120" s="254"/>
      <c r="D120" s="254"/>
      <c r="E120" s="254"/>
      <c r="F120" s="254"/>
      <c r="G120" s="254"/>
      <c r="H120" s="254"/>
      <c r="I120" s="60"/>
      <c r="J120" s="266" t="s">
        <v>59</v>
      </c>
      <c r="K120" s="263"/>
      <c r="L120" s="263"/>
      <c r="M120" s="263"/>
      <c r="N120" s="263"/>
      <c r="O120" s="263"/>
      <c r="P120" s="263"/>
      <c r="Q120" s="263"/>
      <c r="R120" s="263"/>
      <c r="S120" s="263"/>
      <c r="T120" s="263"/>
      <c r="U120" s="263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254" t="s">
        <v>38</v>
      </c>
      <c r="C122" s="254"/>
      <c r="D122" s="255" t="s">
        <v>39</v>
      </c>
      <c r="E122" s="255"/>
      <c r="F122" s="255"/>
      <c r="G122" s="255"/>
      <c r="H122" s="255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264"/>
      <c r="C127" s="264"/>
      <c r="D127" s="264"/>
      <c r="E127" s="264"/>
      <c r="F127" s="264"/>
      <c r="G127" s="264"/>
      <c r="H127" s="264"/>
      <c r="I127" s="264"/>
      <c r="J127" s="264" t="s">
        <v>60</v>
      </c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J117:U117"/>
    <mergeCell ref="F103:O103"/>
    <mergeCell ref="B122:C122"/>
    <mergeCell ref="D122:H122"/>
    <mergeCell ref="B127:C127"/>
    <mergeCell ref="D127:I127"/>
    <mergeCell ref="J127:U127"/>
  </mergeCells>
  <conditionalFormatting sqref="H11:N100 P11:P100">
    <cfRule type="cellIs" dxfId="10" priority="3" operator="greaterThan">
      <formula>10</formula>
    </cfRule>
  </conditionalFormatting>
  <conditionalFormatting sqref="O1:O1048576">
    <cfRule type="duplicateValues" dxfId="9" priority="2"/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M127"/>
  <sheetViews>
    <sheetView workbookViewId="0">
      <selection activeCell="D13" sqref="D1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230" t="s">
        <v>57</v>
      </c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2:39" ht="27.75" customHeight="1">
      <c r="B2" s="239" t="s">
        <v>0</v>
      </c>
      <c r="C2" s="239"/>
      <c r="D2" s="239"/>
      <c r="E2" s="239"/>
      <c r="F2" s="239"/>
      <c r="G2" s="239"/>
      <c r="H2" s="240" t="s">
        <v>1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2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245" t="s">
        <v>3</v>
      </c>
      <c r="C5" s="24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2:39" ht="17.25" customHeight="1">
      <c r="B6" s="244" t="s">
        <v>4</v>
      </c>
      <c r="C6" s="244"/>
      <c r="D6" s="9"/>
      <c r="G6" s="236" t="s">
        <v>54</v>
      </c>
      <c r="H6" s="236"/>
      <c r="I6" s="236"/>
      <c r="J6" s="236"/>
      <c r="K6" s="236"/>
      <c r="L6" s="236"/>
      <c r="M6" s="236"/>
      <c r="N6" s="236"/>
      <c r="O6" s="236"/>
      <c r="P6" s="236" t="s">
        <v>43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2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10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>
        <f>+D5</f>
        <v>0</v>
      </c>
      <c r="Z9" s="75" t="str">
        <f>+P5</f>
        <v xml:space="preserve">Mã HP: </v>
      </c>
      <c r="AA9" s="76">
        <f>+$AJ$9+$AL$9+$AH$9</f>
        <v>90</v>
      </c>
      <c r="AB9" s="70">
        <f>COUNTIF($T$10:$T$160,"Khiển trách")</f>
        <v>0</v>
      </c>
      <c r="AC9" s="70">
        <f>COUNTIF($T$10:$T$160,"Cảnh cáo")</f>
        <v>0</v>
      </c>
      <c r="AD9" s="70">
        <f>COUNTIF($T$10:$T$160,"Đình chỉ thi")</f>
        <v>0</v>
      </c>
      <c r="AE9" s="77">
        <f>+($AB$9+$AC$9+$AD$9)/$AA$9*100%</f>
        <v>0</v>
      </c>
      <c r="AF9" s="70">
        <f>SUM(COUNTIF($T$10:$T$158,"Vắng"),COUNTIF($T$10:$T$158,"Vắng có phép"))</f>
        <v>0</v>
      </c>
      <c r="AG9" s="78">
        <f>+$AF$9/$AA$9</f>
        <v>0</v>
      </c>
      <c r="AH9" s="79">
        <f>COUNTIF($X$10:$X$158,"Thi lại")</f>
        <v>90</v>
      </c>
      <c r="AI9" s="78">
        <f>+$AH$9/$AA$9</f>
        <v>1</v>
      </c>
      <c r="AJ9" s="79">
        <f>COUNTIF($X$10:$X$159,"Học lại")</f>
        <v>0</v>
      </c>
      <c r="AK9" s="78">
        <f>+$AJ$9/$AA$9</f>
        <v>0</v>
      </c>
      <c r="AL9" s="70">
        <f>COUNTIF($X$11:$X$159,"Đạt")</f>
        <v>0</v>
      </c>
      <c r="AM9" s="77">
        <f>+$AL$9/$AA$9</f>
        <v>0</v>
      </c>
    </row>
    <row r="10" spans="2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>
        <f>100-(H10+I10+J10+K10)</f>
        <v>100</v>
      </c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/>
      <c r="D11" s="21"/>
      <c r="E11" s="22"/>
      <c r="F11" s="23"/>
      <c r="G11" s="20"/>
      <c r="H11" s="24" t="s">
        <v>29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7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/>
      <c r="D12" s="33"/>
      <c r="E12" s="34"/>
      <c r="F12" s="35"/>
      <c r="G12" s="32"/>
      <c r="H12" s="36" t="s">
        <v>29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/>
      <c r="D13" s="33"/>
      <c r="E13" s="34"/>
      <c r="F13" s="35"/>
      <c r="G13" s="32"/>
      <c r="H13" s="36" t="s">
        <v>29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7"/>
      <c r="P13" s="38"/>
      <c r="Q13" s="39">
        <f t="shared" ref="Q13:Q76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76" si="4">+IF(OR($H13=0,$I13=0,$J13=0,$K13=0),"Không đủ ĐKDT","")</f>
        <v/>
      </c>
      <c r="U13" s="43"/>
      <c r="V13" s="3"/>
      <c r="W13" s="30"/>
      <c r="X13" s="81" t="str">
        <f t="shared" si="2"/>
        <v>Thi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8.75" customHeight="1">
      <c r="B14" s="31">
        <v>4</v>
      </c>
      <c r="C14" s="32"/>
      <c r="D14" s="33"/>
      <c r="E14" s="34"/>
      <c r="F14" s="35"/>
      <c r="G14" s="32"/>
      <c r="H14" s="36" t="s">
        <v>29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7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/>
      <c r="D15" s="33"/>
      <c r="E15" s="34"/>
      <c r="F15" s="35"/>
      <c r="G15" s="32"/>
      <c r="H15" s="36" t="s">
        <v>29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7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/>
      <c r="D16" s="33"/>
      <c r="E16" s="34"/>
      <c r="F16" s="35"/>
      <c r="G16" s="32"/>
      <c r="H16" s="36" t="s">
        <v>29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7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/>
      <c r="D17" s="33"/>
      <c r="E17" s="34"/>
      <c r="F17" s="35"/>
      <c r="G17" s="32"/>
      <c r="H17" s="36" t="s">
        <v>29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7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/>
      <c r="D18" s="33"/>
      <c r="E18" s="34"/>
      <c r="F18" s="35"/>
      <c r="G18" s="32"/>
      <c r="H18" s="36" t="s">
        <v>29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7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/>
      <c r="D19" s="33"/>
      <c r="E19" s="34"/>
      <c r="F19" s="35"/>
      <c r="G19" s="32"/>
      <c r="H19" s="36" t="s">
        <v>29</v>
      </c>
      <c r="I19" s="36" t="s">
        <v>29</v>
      </c>
      <c r="J19" s="36" t="s">
        <v>29</v>
      </c>
      <c r="K19" s="36" t="s">
        <v>29</v>
      </c>
      <c r="L19" s="44"/>
      <c r="M19" s="44"/>
      <c r="N19" s="44"/>
      <c r="O19" s="87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/>
      <c r="D20" s="33"/>
      <c r="E20" s="34"/>
      <c r="F20" s="35"/>
      <c r="G20" s="32"/>
      <c r="H20" s="36" t="s">
        <v>29</v>
      </c>
      <c r="I20" s="36" t="s">
        <v>29</v>
      </c>
      <c r="J20" s="36" t="s">
        <v>29</v>
      </c>
      <c r="K20" s="36" t="s">
        <v>29</v>
      </c>
      <c r="L20" s="44"/>
      <c r="M20" s="44"/>
      <c r="N20" s="44"/>
      <c r="O20" s="87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/>
      <c r="D21" s="33"/>
      <c r="E21" s="34"/>
      <c r="F21" s="35"/>
      <c r="G21" s="32"/>
      <c r="H21" s="36" t="s">
        <v>29</v>
      </c>
      <c r="I21" s="36" t="s">
        <v>29</v>
      </c>
      <c r="J21" s="36" t="s">
        <v>29</v>
      </c>
      <c r="K21" s="36" t="s">
        <v>29</v>
      </c>
      <c r="L21" s="44"/>
      <c r="M21" s="44"/>
      <c r="N21" s="44"/>
      <c r="O21" s="87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/>
      <c r="D22" s="33"/>
      <c r="E22" s="34"/>
      <c r="F22" s="35"/>
      <c r="G22" s="32"/>
      <c r="H22" s="36" t="s">
        <v>29</v>
      </c>
      <c r="I22" s="36" t="s">
        <v>29</v>
      </c>
      <c r="J22" s="36" t="s">
        <v>29</v>
      </c>
      <c r="K22" s="36" t="s">
        <v>29</v>
      </c>
      <c r="L22" s="44"/>
      <c r="M22" s="44"/>
      <c r="N22" s="44"/>
      <c r="O22" s="87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/>
      <c r="D23" s="33"/>
      <c r="E23" s="34"/>
      <c r="F23" s="35"/>
      <c r="G23" s="32"/>
      <c r="H23" s="36" t="s">
        <v>29</v>
      </c>
      <c r="I23" s="36" t="s">
        <v>29</v>
      </c>
      <c r="J23" s="36" t="s">
        <v>29</v>
      </c>
      <c r="K23" s="36" t="s">
        <v>29</v>
      </c>
      <c r="L23" s="44"/>
      <c r="M23" s="44"/>
      <c r="N23" s="44"/>
      <c r="O23" s="87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/>
      <c r="D24" s="33"/>
      <c r="E24" s="34"/>
      <c r="F24" s="35"/>
      <c r="G24" s="32"/>
      <c r="H24" s="36" t="s">
        <v>29</v>
      </c>
      <c r="I24" s="36" t="s">
        <v>29</v>
      </c>
      <c r="J24" s="36" t="s">
        <v>29</v>
      </c>
      <c r="K24" s="36" t="s">
        <v>29</v>
      </c>
      <c r="L24" s="44"/>
      <c r="M24" s="44"/>
      <c r="N24" s="44"/>
      <c r="O24" s="87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/>
      <c r="D25" s="33"/>
      <c r="E25" s="34"/>
      <c r="F25" s="35"/>
      <c r="G25" s="32"/>
      <c r="H25" s="36" t="s">
        <v>29</v>
      </c>
      <c r="I25" s="36" t="s">
        <v>29</v>
      </c>
      <c r="J25" s="36" t="s">
        <v>29</v>
      </c>
      <c r="K25" s="36" t="s">
        <v>29</v>
      </c>
      <c r="L25" s="44"/>
      <c r="M25" s="44"/>
      <c r="N25" s="44"/>
      <c r="O25" s="87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/>
      <c r="D26" s="33"/>
      <c r="E26" s="34"/>
      <c r="F26" s="35"/>
      <c r="G26" s="32"/>
      <c r="H26" s="36" t="s">
        <v>29</v>
      </c>
      <c r="I26" s="36" t="s">
        <v>29</v>
      </c>
      <c r="J26" s="36" t="s">
        <v>29</v>
      </c>
      <c r="K26" s="36" t="s">
        <v>29</v>
      </c>
      <c r="L26" s="44"/>
      <c r="M26" s="44"/>
      <c r="N26" s="44"/>
      <c r="O26" s="87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/>
      <c r="D27" s="33"/>
      <c r="E27" s="34"/>
      <c r="F27" s="35"/>
      <c r="G27" s="32"/>
      <c r="H27" s="36" t="s">
        <v>29</v>
      </c>
      <c r="I27" s="36" t="s">
        <v>29</v>
      </c>
      <c r="J27" s="36" t="s">
        <v>29</v>
      </c>
      <c r="K27" s="36" t="s">
        <v>29</v>
      </c>
      <c r="L27" s="44"/>
      <c r="M27" s="44"/>
      <c r="N27" s="44"/>
      <c r="O27" s="87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/>
      <c r="D28" s="33"/>
      <c r="E28" s="34"/>
      <c r="F28" s="35"/>
      <c r="G28" s="32"/>
      <c r="H28" s="36" t="s">
        <v>29</v>
      </c>
      <c r="I28" s="36" t="s">
        <v>29</v>
      </c>
      <c r="J28" s="36" t="s">
        <v>29</v>
      </c>
      <c r="K28" s="36" t="s">
        <v>29</v>
      </c>
      <c r="L28" s="44"/>
      <c r="M28" s="44"/>
      <c r="N28" s="44"/>
      <c r="O28" s="87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/>
      <c r="D29" s="33"/>
      <c r="E29" s="34"/>
      <c r="F29" s="35"/>
      <c r="G29" s="32"/>
      <c r="H29" s="36" t="s">
        <v>29</v>
      </c>
      <c r="I29" s="36" t="s">
        <v>29</v>
      </c>
      <c r="J29" s="36" t="s">
        <v>29</v>
      </c>
      <c r="K29" s="36" t="s">
        <v>29</v>
      </c>
      <c r="L29" s="44"/>
      <c r="M29" s="44"/>
      <c r="N29" s="44"/>
      <c r="O29" s="87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/>
      <c r="D30" s="33"/>
      <c r="E30" s="34"/>
      <c r="F30" s="35"/>
      <c r="G30" s="32"/>
      <c r="H30" s="36" t="s">
        <v>29</v>
      </c>
      <c r="I30" s="36" t="s">
        <v>29</v>
      </c>
      <c r="J30" s="36" t="s">
        <v>29</v>
      </c>
      <c r="K30" s="36" t="s">
        <v>29</v>
      </c>
      <c r="L30" s="44"/>
      <c r="M30" s="44"/>
      <c r="N30" s="44"/>
      <c r="O30" s="87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/>
      <c r="D31" s="33"/>
      <c r="E31" s="34"/>
      <c r="F31" s="35"/>
      <c r="G31" s="32"/>
      <c r="H31" s="36" t="s">
        <v>29</v>
      </c>
      <c r="I31" s="36" t="s">
        <v>29</v>
      </c>
      <c r="J31" s="36" t="s">
        <v>29</v>
      </c>
      <c r="K31" s="36" t="s">
        <v>29</v>
      </c>
      <c r="L31" s="44"/>
      <c r="M31" s="44"/>
      <c r="N31" s="44"/>
      <c r="O31" s="87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/>
      <c r="D32" s="33"/>
      <c r="E32" s="34"/>
      <c r="F32" s="35"/>
      <c r="G32" s="32"/>
      <c r="H32" s="36" t="s">
        <v>29</v>
      </c>
      <c r="I32" s="36" t="s">
        <v>29</v>
      </c>
      <c r="J32" s="36" t="s">
        <v>29</v>
      </c>
      <c r="K32" s="36" t="s">
        <v>29</v>
      </c>
      <c r="L32" s="44"/>
      <c r="M32" s="44"/>
      <c r="N32" s="44"/>
      <c r="O32" s="87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/>
      <c r="D33" s="33"/>
      <c r="E33" s="34"/>
      <c r="F33" s="35"/>
      <c r="G33" s="32"/>
      <c r="H33" s="36" t="s">
        <v>29</v>
      </c>
      <c r="I33" s="36" t="s">
        <v>29</v>
      </c>
      <c r="J33" s="36" t="s">
        <v>29</v>
      </c>
      <c r="K33" s="36" t="s">
        <v>29</v>
      </c>
      <c r="L33" s="44"/>
      <c r="M33" s="44"/>
      <c r="N33" s="44"/>
      <c r="O33" s="87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/>
      <c r="D34" s="33"/>
      <c r="E34" s="34"/>
      <c r="F34" s="35"/>
      <c r="G34" s="32"/>
      <c r="H34" s="36" t="s">
        <v>29</v>
      </c>
      <c r="I34" s="36" t="s">
        <v>29</v>
      </c>
      <c r="J34" s="36" t="s">
        <v>29</v>
      </c>
      <c r="K34" s="36" t="s">
        <v>29</v>
      </c>
      <c r="L34" s="44"/>
      <c r="M34" s="44"/>
      <c r="N34" s="44"/>
      <c r="O34" s="87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/>
      <c r="D35" s="33"/>
      <c r="E35" s="34"/>
      <c r="F35" s="35"/>
      <c r="G35" s="32"/>
      <c r="H35" s="36" t="s">
        <v>29</v>
      </c>
      <c r="I35" s="36" t="s">
        <v>29</v>
      </c>
      <c r="J35" s="36" t="s">
        <v>29</v>
      </c>
      <c r="K35" s="36" t="s">
        <v>29</v>
      </c>
      <c r="L35" s="44"/>
      <c r="M35" s="44"/>
      <c r="N35" s="44"/>
      <c r="O35" s="87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/>
      <c r="D36" s="33"/>
      <c r="E36" s="34"/>
      <c r="F36" s="35"/>
      <c r="G36" s="32"/>
      <c r="H36" s="36" t="s">
        <v>29</v>
      </c>
      <c r="I36" s="36" t="s">
        <v>29</v>
      </c>
      <c r="J36" s="36" t="s">
        <v>29</v>
      </c>
      <c r="K36" s="36" t="s">
        <v>29</v>
      </c>
      <c r="L36" s="44"/>
      <c r="M36" s="44"/>
      <c r="N36" s="44"/>
      <c r="O36" s="87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/>
      <c r="D37" s="33"/>
      <c r="E37" s="34"/>
      <c r="F37" s="35"/>
      <c r="G37" s="32"/>
      <c r="H37" s="36" t="s">
        <v>29</v>
      </c>
      <c r="I37" s="36" t="s">
        <v>29</v>
      </c>
      <c r="J37" s="36" t="s">
        <v>29</v>
      </c>
      <c r="K37" s="36" t="s">
        <v>29</v>
      </c>
      <c r="L37" s="44"/>
      <c r="M37" s="44"/>
      <c r="N37" s="44"/>
      <c r="O37" s="87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/>
      <c r="D38" s="33"/>
      <c r="E38" s="34"/>
      <c r="F38" s="35"/>
      <c r="G38" s="32"/>
      <c r="H38" s="36" t="s">
        <v>29</v>
      </c>
      <c r="I38" s="36" t="s">
        <v>29</v>
      </c>
      <c r="J38" s="36" t="s">
        <v>29</v>
      </c>
      <c r="K38" s="36" t="s">
        <v>29</v>
      </c>
      <c r="L38" s="44"/>
      <c r="M38" s="44"/>
      <c r="N38" s="44"/>
      <c r="O38" s="87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/>
      <c r="D39" s="33"/>
      <c r="E39" s="34"/>
      <c r="F39" s="35"/>
      <c r="G39" s="32"/>
      <c r="H39" s="36" t="s">
        <v>29</v>
      </c>
      <c r="I39" s="36" t="s">
        <v>29</v>
      </c>
      <c r="J39" s="36" t="s">
        <v>29</v>
      </c>
      <c r="K39" s="36" t="s">
        <v>29</v>
      </c>
      <c r="L39" s="44"/>
      <c r="M39" s="44"/>
      <c r="N39" s="44"/>
      <c r="O39" s="87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/>
      <c r="D40" s="33"/>
      <c r="E40" s="34"/>
      <c r="F40" s="35"/>
      <c r="G40" s="32"/>
      <c r="H40" s="36" t="s">
        <v>29</v>
      </c>
      <c r="I40" s="36" t="s">
        <v>29</v>
      </c>
      <c r="J40" s="36" t="s">
        <v>29</v>
      </c>
      <c r="K40" s="36" t="s">
        <v>29</v>
      </c>
      <c r="L40" s="44"/>
      <c r="M40" s="44"/>
      <c r="N40" s="44"/>
      <c r="O40" s="87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/>
      <c r="D41" s="33"/>
      <c r="E41" s="34"/>
      <c r="F41" s="35"/>
      <c r="G41" s="32"/>
      <c r="H41" s="36" t="s">
        <v>29</v>
      </c>
      <c r="I41" s="36" t="s">
        <v>29</v>
      </c>
      <c r="J41" s="36" t="s">
        <v>29</v>
      </c>
      <c r="K41" s="36" t="s">
        <v>29</v>
      </c>
      <c r="L41" s="44"/>
      <c r="M41" s="44"/>
      <c r="N41" s="44"/>
      <c r="O41" s="87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/>
      <c r="D42" s="33"/>
      <c r="E42" s="34"/>
      <c r="F42" s="35"/>
      <c r="G42" s="32"/>
      <c r="H42" s="36" t="s">
        <v>29</v>
      </c>
      <c r="I42" s="36" t="s">
        <v>29</v>
      </c>
      <c r="J42" s="36" t="s">
        <v>29</v>
      </c>
      <c r="K42" s="36" t="s">
        <v>29</v>
      </c>
      <c r="L42" s="44"/>
      <c r="M42" s="44"/>
      <c r="N42" s="44"/>
      <c r="O42" s="87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/>
      <c r="D43" s="33"/>
      <c r="E43" s="34"/>
      <c r="F43" s="35"/>
      <c r="G43" s="32"/>
      <c r="H43" s="36" t="s">
        <v>29</v>
      </c>
      <c r="I43" s="36" t="s">
        <v>29</v>
      </c>
      <c r="J43" s="36" t="s">
        <v>29</v>
      </c>
      <c r="K43" s="36" t="s">
        <v>29</v>
      </c>
      <c r="L43" s="44"/>
      <c r="M43" s="44"/>
      <c r="N43" s="44"/>
      <c r="O43" s="87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/>
      <c r="D44" s="33"/>
      <c r="E44" s="34"/>
      <c r="F44" s="35"/>
      <c r="G44" s="32"/>
      <c r="H44" s="36" t="s">
        <v>29</v>
      </c>
      <c r="I44" s="36" t="s">
        <v>29</v>
      </c>
      <c r="J44" s="36" t="s">
        <v>29</v>
      </c>
      <c r="K44" s="36" t="s">
        <v>29</v>
      </c>
      <c r="L44" s="44"/>
      <c r="M44" s="44"/>
      <c r="N44" s="44"/>
      <c r="O44" s="87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/>
      <c r="D45" s="33"/>
      <c r="E45" s="34"/>
      <c r="F45" s="35"/>
      <c r="G45" s="32"/>
      <c r="H45" s="36" t="s">
        <v>29</v>
      </c>
      <c r="I45" s="36" t="s">
        <v>29</v>
      </c>
      <c r="J45" s="36" t="s">
        <v>29</v>
      </c>
      <c r="K45" s="36" t="s">
        <v>29</v>
      </c>
      <c r="L45" s="44"/>
      <c r="M45" s="44"/>
      <c r="N45" s="44"/>
      <c r="O45" s="87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/>
      <c r="D46" s="33"/>
      <c r="E46" s="34"/>
      <c r="F46" s="35"/>
      <c r="G46" s="32"/>
      <c r="H46" s="36" t="s">
        <v>29</v>
      </c>
      <c r="I46" s="36" t="s">
        <v>29</v>
      </c>
      <c r="J46" s="36" t="s">
        <v>29</v>
      </c>
      <c r="K46" s="36" t="s">
        <v>29</v>
      </c>
      <c r="L46" s="44"/>
      <c r="M46" s="44"/>
      <c r="N46" s="44"/>
      <c r="O46" s="87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/>
      <c r="D47" s="33"/>
      <c r="E47" s="34"/>
      <c r="F47" s="35"/>
      <c r="G47" s="32"/>
      <c r="H47" s="36" t="s">
        <v>29</v>
      </c>
      <c r="I47" s="36" t="s">
        <v>29</v>
      </c>
      <c r="J47" s="36" t="s">
        <v>29</v>
      </c>
      <c r="K47" s="36" t="s">
        <v>29</v>
      </c>
      <c r="L47" s="44"/>
      <c r="M47" s="44"/>
      <c r="N47" s="44"/>
      <c r="O47" s="87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/>
      <c r="D48" s="33"/>
      <c r="E48" s="34"/>
      <c r="F48" s="35"/>
      <c r="G48" s="32"/>
      <c r="H48" s="36" t="s">
        <v>29</v>
      </c>
      <c r="I48" s="36" t="s">
        <v>29</v>
      </c>
      <c r="J48" s="36" t="s">
        <v>29</v>
      </c>
      <c r="K48" s="36" t="s">
        <v>29</v>
      </c>
      <c r="L48" s="44"/>
      <c r="M48" s="44"/>
      <c r="N48" s="44"/>
      <c r="O48" s="87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/>
      <c r="D49" s="33"/>
      <c r="E49" s="34"/>
      <c r="F49" s="35"/>
      <c r="G49" s="32"/>
      <c r="H49" s="36" t="s">
        <v>29</v>
      </c>
      <c r="I49" s="36" t="s">
        <v>29</v>
      </c>
      <c r="J49" s="36" t="s">
        <v>29</v>
      </c>
      <c r="K49" s="36" t="s">
        <v>29</v>
      </c>
      <c r="L49" s="44"/>
      <c r="M49" s="44"/>
      <c r="N49" s="44"/>
      <c r="O49" s="87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/>
      <c r="D50" s="33"/>
      <c r="E50" s="34"/>
      <c r="F50" s="35"/>
      <c r="G50" s="32"/>
      <c r="H50" s="36" t="s">
        <v>29</v>
      </c>
      <c r="I50" s="36" t="s">
        <v>29</v>
      </c>
      <c r="J50" s="36" t="s">
        <v>29</v>
      </c>
      <c r="K50" s="36" t="s">
        <v>29</v>
      </c>
      <c r="L50" s="44"/>
      <c r="M50" s="44"/>
      <c r="N50" s="44"/>
      <c r="O50" s="87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/>
      <c r="D51" s="33"/>
      <c r="E51" s="34"/>
      <c r="F51" s="35"/>
      <c r="G51" s="32"/>
      <c r="H51" s="36" t="s">
        <v>29</v>
      </c>
      <c r="I51" s="36" t="s">
        <v>29</v>
      </c>
      <c r="J51" s="36" t="s">
        <v>29</v>
      </c>
      <c r="K51" s="36" t="s">
        <v>29</v>
      </c>
      <c r="L51" s="44"/>
      <c r="M51" s="44"/>
      <c r="N51" s="44"/>
      <c r="O51" s="87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/>
      <c r="D52" s="33"/>
      <c r="E52" s="34"/>
      <c r="F52" s="35"/>
      <c r="G52" s="32"/>
      <c r="H52" s="36" t="s">
        <v>29</v>
      </c>
      <c r="I52" s="36" t="s">
        <v>29</v>
      </c>
      <c r="J52" s="36" t="s">
        <v>29</v>
      </c>
      <c r="K52" s="36" t="s">
        <v>29</v>
      </c>
      <c r="L52" s="44"/>
      <c r="M52" s="44"/>
      <c r="N52" s="44"/>
      <c r="O52" s="87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/>
      <c r="D53" s="33"/>
      <c r="E53" s="34"/>
      <c r="F53" s="35"/>
      <c r="G53" s="32"/>
      <c r="H53" s="36" t="s">
        <v>29</v>
      </c>
      <c r="I53" s="36" t="s">
        <v>29</v>
      </c>
      <c r="J53" s="36" t="s">
        <v>29</v>
      </c>
      <c r="K53" s="36" t="s">
        <v>29</v>
      </c>
      <c r="L53" s="44"/>
      <c r="M53" s="44"/>
      <c r="N53" s="44"/>
      <c r="O53" s="87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/>
      <c r="D54" s="33"/>
      <c r="E54" s="34"/>
      <c r="F54" s="35"/>
      <c r="G54" s="32"/>
      <c r="H54" s="36" t="s">
        <v>29</v>
      </c>
      <c r="I54" s="36" t="s">
        <v>29</v>
      </c>
      <c r="J54" s="36" t="s">
        <v>29</v>
      </c>
      <c r="K54" s="36" t="s">
        <v>29</v>
      </c>
      <c r="L54" s="44"/>
      <c r="M54" s="44"/>
      <c r="N54" s="44"/>
      <c r="O54" s="87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/>
      <c r="D55" s="33"/>
      <c r="E55" s="34"/>
      <c r="F55" s="35"/>
      <c r="G55" s="32"/>
      <c r="H55" s="36" t="s">
        <v>29</v>
      </c>
      <c r="I55" s="36" t="s">
        <v>29</v>
      </c>
      <c r="J55" s="36" t="s">
        <v>29</v>
      </c>
      <c r="K55" s="36" t="s">
        <v>29</v>
      </c>
      <c r="L55" s="44"/>
      <c r="M55" s="44"/>
      <c r="N55" s="44"/>
      <c r="O55" s="87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/>
      <c r="D56" s="33"/>
      <c r="E56" s="34"/>
      <c r="F56" s="35"/>
      <c r="G56" s="32"/>
      <c r="H56" s="36" t="s">
        <v>29</v>
      </c>
      <c r="I56" s="36" t="s">
        <v>29</v>
      </c>
      <c r="J56" s="36" t="s">
        <v>29</v>
      </c>
      <c r="K56" s="36" t="s">
        <v>29</v>
      </c>
      <c r="L56" s="44"/>
      <c r="M56" s="44"/>
      <c r="N56" s="44"/>
      <c r="O56" s="87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/>
      <c r="D57" s="33"/>
      <c r="E57" s="34"/>
      <c r="F57" s="35"/>
      <c r="G57" s="32"/>
      <c r="H57" s="36" t="s">
        <v>29</v>
      </c>
      <c r="I57" s="36" t="s">
        <v>29</v>
      </c>
      <c r="J57" s="36" t="s">
        <v>29</v>
      </c>
      <c r="K57" s="36" t="s">
        <v>29</v>
      </c>
      <c r="L57" s="44"/>
      <c r="M57" s="44"/>
      <c r="N57" s="44"/>
      <c r="O57" s="87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/>
      <c r="D58" s="33"/>
      <c r="E58" s="34"/>
      <c r="F58" s="35"/>
      <c r="G58" s="32"/>
      <c r="H58" s="36" t="s">
        <v>29</v>
      </c>
      <c r="I58" s="36" t="s">
        <v>29</v>
      </c>
      <c r="J58" s="36" t="s">
        <v>29</v>
      </c>
      <c r="K58" s="36" t="s">
        <v>29</v>
      </c>
      <c r="L58" s="44"/>
      <c r="M58" s="44"/>
      <c r="N58" s="44"/>
      <c r="O58" s="87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/>
      <c r="D59" s="33"/>
      <c r="E59" s="34"/>
      <c r="F59" s="35"/>
      <c r="G59" s="32"/>
      <c r="H59" s="36" t="s">
        <v>29</v>
      </c>
      <c r="I59" s="36" t="s">
        <v>29</v>
      </c>
      <c r="J59" s="36" t="s">
        <v>29</v>
      </c>
      <c r="K59" s="36" t="s">
        <v>29</v>
      </c>
      <c r="L59" s="44"/>
      <c r="M59" s="44"/>
      <c r="N59" s="44"/>
      <c r="O59" s="87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/>
      <c r="D60" s="33"/>
      <c r="E60" s="34"/>
      <c r="F60" s="35"/>
      <c r="G60" s="32"/>
      <c r="H60" s="36" t="s">
        <v>29</v>
      </c>
      <c r="I60" s="36" t="s">
        <v>29</v>
      </c>
      <c r="J60" s="36" t="s">
        <v>29</v>
      </c>
      <c r="K60" s="36" t="s">
        <v>29</v>
      </c>
      <c r="L60" s="44"/>
      <c r="M60" s="44"/>
      <c r="N60" s="44"/>
      <c r="O60" s="87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/>
      <c r="D61" s="33"/>
      <c r="E61" s="34"/>
      <c r="F61" s="35"/>
      <c r="G61" s="32"/>
      <c r="H61" s="36" t="s">
        <v>29</v>
      </c>
      <c r="I61" s="36" t="s">
        <v>29</v>
      </c>
      <c r="J61" s="36" t="s">
        <v>29</v>
      </c>
      <c r="K61" s="36" t="s">
        <v>29</v>
      </c>
      <c r="L61" s="44"/>
      <c r="M61" s="44"/>
      <c r="N61" s="44"/>
      <c r="O61" s="87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/>
      <c r="D62" s="33"/>
      <c r="E62" s="34"/>
      <c r="F62" s="35"/>
      <c r="G62" s="32"/>
      <c r="H62" s="36" t="s">
        <v>29</v>
      </c>
      <c r="I62" s="36" t="s">
        <v>29</v>
      </c>
      <c r="J62" s="36" t="s">
        <v>29</v>
      </c>
      <c r="K62" s="36" t="s">
        <v>29</v>
      </c>
      <c r="L62" s="44"/>
      <c r="M62" s="44"/>
      <c r="N62" s="44"/>
      <c r="O62" s="87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/>
      <c r="D63" s="33"/>
      <c r="E63" s="34"/>
      <c r="F63" s="35"/>
      <c r="G63" s="32"/>
      <c r="H63" s="36" t="s">
        <v>29</v>
      </c>
      <c r="I63" s="36" t="s">
        <v>29</v>
      </c>
      <c r="J63" s="36" t="s">
        <v>29</v>
      </c>
      <c r="K63" s="36" t="s">
        <v>29</v>
      </c>
      <c r="L63" s="44"/>
      <c r="M63" s="44"/>
      <c r="N63" s="44"/>
      <c r="O63" s="87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/>
      <c r="D64" s="33"/>
      <c r="E64" s="34"/>
      <c r="F64" s="35"/>
      <c r="G64" s="32"/>
      <c r="H64" s="36" t="s">
        <v>29</v>
      </c>
      <c r="I64" s="36" t="s">
        <v>29</v>
      </c>
      <c r="J64" s="36" t="s">
        <v>29</v>
      </c>
      <c r="K64" s="36" t="s">
        <v>29</v>
      </c>
      <c r="L64" s="44"/>
      <c r="M64" s="44"/>
      <c r="N64" s="44"/>
      <c r="O64" s="87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55</v>
      </c>
      <c r="C65" s="32"/>
      <c r="D65" s="33"/>
      <c r="E65" s="34"/>
      <c r="F65" s="35"/>
      <c r="G65" s="32"/>
      <c r="H65" s="36" t="s">
        <v>29</v>
      </c>
      <c r="I65" s="36" t="s">
        <v>29</v>
      </c>
      <c r="J65" s="36" t="s">
        <v>29</v>
      </c>
      <c r="K65" s="36" t="s">
        <v>29</v>
      </c>
      <c r="L65" s="44"/>
      <c r="M65" s="44"/>
      <c r="N65" s="44"/>
      <c r="O65" s="87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56</v>
      </c>
      <c r="C66" s="32"/>
      <c r="D66" s="33"/>
      <c r="E66" s="34"/>
      <c r="F66" s="35"/>
      <c r="G66" s="32"/>
      <c r="H66" s="36" t="s">
        <v>29</v>
      </c>
      <c r="I66" s="36" t="s">
        <v>29</v>
      </c>
      <c r="J66" s="36" t="s">
        <v>29</v>
      </c>
      <c r="K66" s="36" t="s">
        <v>29</v>
      </c>
      <c r="L66" s="44"/>
      <c r="M66" s="44"/>
      <c r="N66" s="44"/>
      <c r="O66" s="87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57</v>
      </c>
      <c r="C67" s="32"/>
      <c r="D67" s="33"/>
      <c r="E67" s="34"/>
      <c r="F67" s="35"/>
      <c r="G67" s="32"/>
      <c r="H67" s="36" t="s">
        <v>29</v>
      </c>
      <c r="I67" s="36" t="s">
        <v>29</v>
      </c>
      <c r="J67" s="36" t="s">
        <v>29</v>
      </c>
      <c r="K67" s="36" t="s">
        <v>29</v>
      </c>
      <c r="L67" s="44"/>
      <c r="M67" s="44"/>
      <c r="N67" s="44"/>
      <c r="O67" s="87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58</v>
      </c>
      <c r="C68" s="32"/>
      <c r="D68" s="33"/>
      <c r="E68" s="34"/>
      <c r="F68" s="35"/>
      <c r="G68" s="32"/>
      <c r="H68" s="36" t="s">
        <v>29</v>
      </c>
      <c r="I68" s="36" t="s">
        <v>29</v>
      </c>
      <c r="J68" s="36" t="s">
        <v>29</v>
      </c>
      <c r="K68" s="36" t="s">
        <v>29</v>
      </c>
      <c r="L68" s="44"/>
      <c r="M68" s="44"/>
      <c r="N68" s="44"/>
      <c r="O68" s="87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59</v>
      </c>
      <c r="C69" s="32"/>
      <c r="D69" s="33"/>
      <c r="E69" s="34"/>
      <c r="F69" s="35"/>
      <c r="G69" s="32"/>
      <c r="H69" s="36" t="s">
        <v>29</v>
      </c>
      <c r="I69" s="36" t="s">
        <v>29</v>
      </c>
      <c r="J69" s="36" t="s">
        <v>29</v>
      </c>
      <c r="K69" s="36" t="s">
        <v>29</v>
      </c>
      <c r="L69" s="44"/>
      <c r="M69" s="44"/>
      <c r="N69" s="44"/>
      <c r="O69" s="87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60</v>
      </c>
      <c r="C70" s="32"/>
      <c r="D70" s="33"/>
      <c r="E70" s="34"/>
      <c r="F70" s="35"/>
      <c r="G70" s="32"/>
      <c r="H70" s="36" t="s">
        <v>29</v>
      </c>
      <c r="I70" s="36" t="s">
        <v>29</v>
      </c>
      <c r="J70" s="36" t="s">
        <v>29</v>
      </c>
      <c r="K70" s="36" t="s">
        <v>29</v>
      </c>
      <c r="L70" s="44"/>
      <c r="M70" s="44"/>
      <c r="N70" s="44"/>
      <c r="O70" s="87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61</v>
      </c>
      <c r="C71" s="32"/>
      <c r="D71" s="33"/>
      <c r="E71" s="34"/>
      <c r="F71" s="35"/>
      <c r="G71" s="32"/>
      <c r="H71" s="36" t="s">
        <v>29</v>
      </c>
      <c r="I71" s="36" t="s">
        <v>29</v>
      </c>
      <c r="J71" s="36" t="s">
        <v>29</v>
      </c>
      <c r="K71" s="36" t="s">
        <v>29</v>
      </c>
      <c r="L71" s="44"/>
      <c r="M71" s="44"/>
      <c r="N71" s="44"/>
      <c r="O71" s="87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62</v>
      </c>
      <c r="C72" s="32"/>
      <c r="D72" s="33"/>
      <c r="E72" s="34"/>
      <c r="F72" s="35"/>
      <c r="G72" s="32"/>
      <c r="H72" s="36" t="s">
        <v>29</v>
      </c>
      <c r="I72" s="36" t="s">
        <v>29</v>
      </c>
      <c r="J72" s="36" t="s">
        <v>29</v>
      </c>
      <c r="K72" s="36" t="s">
        <v>29</v>
      </c>
      <c r="L72" s="44"/>
      <c r="M72" s="44"/>
      <c r="N72" s="44"/>
      <c r="O72" s="87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63</v>
      </c>
      <c r="C73" s="32"/>
      <c r="D73" s="33"/>
      <c r="E73" s="34"/>
      <c r="F73" s="35"/>
      <c r="G73" s="32"/>
      <c r="H73" s="36" t="s">
        <v>29</v>
      </c>
      <c r="I73" s="36" t="s">
        <v>29</v>
      </c>
      <c r="J73" s="36" t="s">
        <v>29</v>
      </c>
      <c r="K73" s="36" t="s">
        <v>29</v>
      </c>
      <c r="L73" s="44"/>
      <c r="M73" s="44"/>
      <c r="N73" s="44"/>
      <c r="O73" s="87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64</v>
      </c>
      <c r="C74" s="32"/>
      <c r="D74" s="33"/>
      <c r="E74" s="34"/>
      <c r="F74" s="35"/>
      <c r="G74" s="32"/>
      <c r="H74" s="36" t="s">
        <v>29</v>
      </c>
      <c r="I74" s="36" t="s">
        <v>29</v>
      </c>
      <c r="J74" s="36" t="s">
        <v>29</v>
      </c>
      <c r="K74" s="36" t="s">
        <v>29</v>
      </c>
      <c r="L74" s="44"/>
      <c r="M74" s="44"/>
      <c r="N74" s="44"/>
      <c r="O74" s="87"/>
      <c r="P74" s="38"/>
      <c r="Q74" s="39">
        <f t="shared" si="3"/>
        <v>0</v>
      </c>
      <c r="R74" s="40" t="str">
        <f t="shared" si="0"/>
        <v>F</v>
      </c>
      <c r="S74" s="41" t="str">
        <f t="shared" si="1"/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65</v>
      </c>
      <c r="C75" s="32"/>
      <c r="D75" s="33"/>
      <c r="E75" s="34"/>
      <c r="F75" s="35"/>
      <c r="G75" s="32"/>
      <c r="H75" s="36" t="s">
        <v>29</v>
      </c>
      <c r="I75" s="36" t="s">
        <v>29</v>
      </c>
      <c r="J75" s="36" t="s">
        <v>29</v>
      </c>
      <c r="K75" s="36" t="s">
        <v>29</v>
      </c>
      <c r="L75" s="44"/>
      <c r="M75" s="44"/>
      <c r="N75" s="44"/>
      <c r="O75" s="87"/>
      <c r="P75" s="38"/>
      <c r="Q75" s="39">
        <f t="shared" si="3"/>
        <v>0</v>
      </c>
      <c r="R75" s="40" t="str">
        <f t="shared" ref="R75:R100" si="5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F</v>
      </c>
      <c r="S75" s="41" t="str">
        <f t="shared" ref="S75:S100" si="6">IF($Q75&lt;4,"Kém",IF(AND($Q75&gt;=4,$Q75&lt;=5.4),"Trung bình yếu",IF(AND($Q75&gt;=5.5,$Q75&lt;=6.9),"Trung bình",IF(AND($Q75&gt;=7,$Q75&lt;=8.4),"Khá",IF(AND($Q75&gt;=8.5,$Q75&lt;=10),"Giỏi","")))))</f>
        <v>Kém</v>
      </c>
      <c r="T75" s="42" t="str">
        <f t="shared" si="4"/>
        <v/>
      </c>
      <c r="U75" s="43"/>
      <c r="V75" s="3"/>
      <c r="W75" s="30"/>
      <c r="X75" s="81" t="str">
        <f t="shared" si="2"/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66</v>
      </c>
      <c r="C76" s="32"/>
      <c r="D76" s="33"/>
      <c r="E76" s="34"/>
      <c r="F76" s="35"/>
      <c r="G76" s="32"/>
      <c r="H76" s="36" t="s">
        <v>29</v>
      </c>
      <c r="I76" s="36" t="s">
        <v>29</v>
      </c>
      <c r="J76" s="36" t="s">
        <v>29</v>
      </c>
      <c r="K76" s="36" t="s">
        <v>29</v>
      </c>
      <c r="L76" s="44"/>
      <c r="M76" s="44"/>
      <c r="N76" s="44"/>
      <c r="O76" s="87"/>
      <c r="P76" s="38"/>
      <c r="Q76" s="39">
        <f t="shared" si="3"/>
        <v>0</v>
      </c>
      <c r="R76" s="40" t="str">
        <f t="shared" si="5"/>
        <v>F</v>
      </c>
      <c r="S76" s="41" t="str">
        <f t="shared" si="6"/>
        <v>Kém</v>
      </c>
      <c r="T76" s="42" t="str">
        <f t="shared" si="4"/>
        <v/>
      </c>
      <c r="U76" s="43"/>
      <c r="V76" s="3"/>
      <c r="W76" s="30"/>
      <c r="X76" s="81" t="str">
        <f t="shared" ref="X76:X100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67</v>
      </c>
      <c r="C77" s="32"/>
      <c r="D77" s="33"/>
      <c r="E77" s="34"/>
      <c r="F77" s="35"/>
      <c r="G77" s="32"/>
      <c r="H77" s="36" t="s">
        <v>29</v>
      </c>
      <c r="I77" s="36" t="s">
        <v>29</v>
      </c>
      <c r="J77" s="36" t="s">
        <v>29</v>
      </c>
      <c r="K77" s="36" t="s">
        <v>29</v>
      </c>
      <c r="L77" s="44"/>
      <c r="M77" s="44"/>
      <c r="N77" s="44"/>
      <c r="O77" s="87"/>
      <c r="P77" s="38"/>
      <c r="Q77" s="39">
        <f t="shared" ref="Q77:Q100" si="8">ROUND(SUMPRODUCT(H77:P77,$H$10:$P$10)/100,1)</f>
        <v>0</v>
      </c>
      <c r="R77" s="40" t="str">
        <f t="shared" si="5"/>
        <v>F</v>
      </c>
      <c r="S77" s="41" t="str">
        <f t="shared" si="6"/>
        <v>Kém</v>
      </c>
      <c r="T77" s="42" t="str">
        <f t="shared" ref="T77:T100" si="9">+IF(OR($H77=0,$I77=0,$J77=0,$K77=0),"Không đủ ĐKDT","")</f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68</v>
      </c>
      <c r="C78" s="32"/>
      <c r="D78" s="33"/>
      <c r="E78" s="34"/>
      <c r="F78" s="35"/>
      <c r="G78" s="32"/>
      <c r="H78" s="36" t="s">
        <v>29</v>
      </c>
      <c r="I78" s="36" t="s">
        <v>29</v>
      </c>
      <c r="J78" s="36" t="s">
        <v>29</v>
      </c>
      <c r="K78" s="36" t="s">
        <v>29</v>
      </c>
      <c r="L78" s="44"/>
      <c r="M78" s="44"/>
      <c r="N78" s="44"/>
      <c r="O78" s="87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69</v>
      </c>
      <c r="C79" s="32"/>
      <c r="D79" s="33"/>
      <c r="E79" s="34"/>
      <c r="F79" s="35"/>
      <c r="G79" s="32"/>
      <c r="H79" s="36" t="s">
        <v>29</v>
      </c>
      <c r="I79" s="36" t="s">
        <v>29</v>
      </c>
      <c r="J79" s="36" t="s">
        <v>29</v>
      </c>
      <c r="K79" s="36" t="s">
        <v>29</v>
      </c>
      <c r="L79" s="44"/>
      <c r="M79" s="44"/>
      <c r="N79" s="44"/>
      <c r="O79" s="87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70</v>
      </c>
      <c r="C80" s="32"/>
      <c r="D80" s="33"/>
      <c r="E80" s="34"/>
      <c r="F80" s="35"/>
      <c r="G80" s="32"/>
      <c r="H80" s="36" t="s">
        <v>29</v>
      </c>
      <c r="I80" s="36" t="s">
        <v>29</v>
      </c>
      <c r="J80" s="36" t="s">
        <v>29</v>
      </c>
      <c r="K80" s="36" t="s">
        <v>29</v>
      </c>
      <c r="L80" s="44"/>
      <c r="M80" s="44"/>
      <c r="N80" s="44"/>
      <c r="O80" s="87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71</v>
      </c>
      <c r="C81" s="32"/>
      <c r="D81" s="33"/>
      <c r="E81" s="34"/>
      <c r="F81" s="35"/>
      <c r="G81" s="32"/>
      <c r="H81" s="36" t="s">
        <v>29</v>
      </c>
      <c r="I81" s="36" t="s">
        <v>29</v>
      </c>
      <c r="J81" s="36" t="s">
        <v>29</v>
      </c>
      <c r="K81" s="36" t="s">
        <v>29</v>
      </c>
      <c r="L81" s="44"/>
      <c r="M81" s="44"/>
      <c r="N81" s="44"/>
      <c r="O81" s="87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72</v>
      </c>
      <c r="C82" s="32"/>
      <c r="D82" s="33"/>
      <c r="E82" s="34"/>
      <c r="F82" s="35"/>
      <c r="G82" s="32"/>
      <c r="H82" s="36" t="s">
        <v>29</v>
      </c>
      <c r="I82" s="36" t="s">
        <v>29</v>
      </c>
      <c r="J82" s="36" t="s">
        <v>29</v>
      </c>
      <c r="K82" s="36" t="s">
        <v>29</v>
      </c>
      <c r="L82" s="44"/>
      <c r="M82" s="44"/>
      <c r="N82" s="44"/>
      <c r="O82" s="87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73</v>
      </c>
      <c r="C83" s="32"/>
      <c r="D83" s="33"/>
      <c r="E83" s="34"/>
      <c r="F83" s="35"/>
      <c r="G83" s="32"/>
      <c r="H83" s="36" t="s">
        <v>29</v>
      </c>
      <c r="I83" s="36" t="s">
        <v>29</v>
      </c>
      <c r="J83" s="36" t="s">
        <v>29</v>
      </c>
      <c r="K83" s="36" t="s">
        <v>29</v>
      </c>
      <c r="L83" s="44"/>
      <c r="M83" s="44"/>
      <c r="N83" s="44"/>
      <c r="O83" s="87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74</v>
      </c>
      <c r="C84" s="32"/>
      <c r="D84" s="33"/>
      <c r="E84" s="34"/>
      <c r="F84" s="35"/>
      <c r="G84" s="32"/>
      <c r="H84" s="36" t="s">
        <v>29</v>
      </c>
      <c r="I84" s="36" t="s">
        <v>29</v>
      </c>
      <c r="J84" s="36" t="s">
        <v>29</v>
      </c>
      <c r="K84" s="36" t="s">
        <v>29</v>
      </c>
      <c r="L84" s="44"/>
      <c r="M84" s="44"/>
      <c r="N84" s="44"/>
      <c r="O84" s="87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75</v>
      </c>
      <c r="C85" s="32"/>
      <c r="D85" s="33"/>
      <c r="E85" s="34"/>
      <c r="F85" s="35"/>
      <c r="G85" s="32"/>
      <c r="H85" s="36" t="s">
        <v>29</v>
      </c>
      <c r="I85" s="36" t="s">
        <v>29</v>
      </c>
      <c r="J85" s="36" t="s">
        <v>29</v>
      </c>
      <c r="K85" s="36" t="s">
        <v>29</v>
      </c>
      <c r="L85" s="44"/>
      <c r="M85" s="44"/>
      <c r="N85" s="44"/>
      <c r="O85" s="87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76</v>
      </c>
      <c r="C86" s="32"/>
      <c r="D86" s="33"/>
      <c r="E86" s="34"/>
      <c r="F86" s="35"/>
      <c r="G86" s="32"/>
      <c r="H86" s="36" t="s">
        <v>29</v>
      </c>
      <c r="I86" s="36" t="s">
        <v>29</v>
      </c>
      <c r="J86" s="36" t="s">
        <v>29</v>
      </c>
      <c r="K86" s="36" t="s">
        <v>29</v>
      </c>
      <c r="L86" s="44"/>
      <c r="M86" s="44"/>
      <c r="N86" s="44"/>
      <c r="O86" s="87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77</v>
      </c>
      <c r="C87" s="32"/>
      <c r="D87" s="33"/>
      <c r="E87" s="34"/>
      <c r="F87" s="35"/>
      <c r="G87" s="32"/>
      <c r="H87" s="36" t="s">
        <v>29</v>
      </c>
      <c r="I87" s="36" t="s">
        <v>29</v>
      </c>
      <c r="J87" s="36" t="s">
        <v>29</v>
      </c>
      <c r="K87" s="36" t="s">
        <v>29</v>
      </c>
      <c r="L87" s="44"/>
      <c r="M87" s="44"/>
      <c r="N87" s="44"/>
      <c r="O87" s="87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78</v>
      </c>
      <c r="C88" s="32"/>
      <c r="D88" s="33"/>
      <c r="E88" s="34"/>
      <c r="F88" s="35"/>
      <c r="G88" s="32"/>
      <c r="H88" s="36" t="s">
        <v>29</v>
      </c>
      <c r="I88" s="36" t="s">
        <v>29</v>
      </c>
      <c r="J88" s="36" t="s">
        <v>29</v>
      </c>
      <c r="K88" s="36" t="s">
        <v>29</v>
      </c>
      <c r="L88" s="44"/>
      <c r="M88" s="44"/>
      <c r="N88" s="44"/>
      <c r="O88" s="87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79</v>
      </c>
      <c r="C89" s="32"/>
      <c r="D89" s="33"/>
      <c r="E89" s="34"/>
      <c r="F89" s="35"/>
      <c r="G89" s="32"/>
      <c r="H89" s="36" t="s">
        <v>29</v>
      </c>
      <c r="I89" s="36" t="s">
        <v>29</v>
      </c>
      <c r="J89" s="36" t="s">
        <v>29</v>
      </c>
      <c r="K89" s="36" t="s">
        <v>29</v>
      </c>
      <c r="L89" s="44"/>
      <c r="M89" s="44"/>
      <c r="N89" s="44"/>
      <c r="O89" s="87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80</v>
      </c>
      <c r="C90" s="32"/>
      <c r="D90" s="33"/>
      <c r="E90" s="34"/>
      <c r="F90" s="35"/>
      <c r="G90" s="32"/>
      <c r="H90" s="36" t="s">
        <v>29</v>
      </c>
      <c r="I90" s="36" t="s">
        <v>29</v>
      </c>
      <c r="J90" s="36" t="s">
        <v>29</v>
      </c>
      <c r="K90" s="36" t="s">
        <v>29</v>
      </c>
      <c r="L90" s="44"/>
      <c r="M90" s="44"/>
      <c r="N90" s="44"/>
      <c r="O90" s="87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81</v>
      </c>
      <c r="C91" s="32"/>
      <c r="D91" s="33"/>
      <c r="E91" s="34"/>
      <c r="F91" s="35"/>
      <c r="G91" s="32"/>
      <c r="H91" s="36" t="s">
        <v>29</v>
      </c>
      <c r="I91" s="36" t="s">
        <v>29</v>
      </c>
      <c r="J91" s="36" t="s">
        <v>29</v>
      </c>
      <c r="K91" s="36" t="s">
        <v>29</v>
      </c>
      <c r="L91" s="44"/>
      <c r="M91" s="44"/>
      <c r="N91" s="44"/>
      <c r="O91" s="87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82</v>
      </c>
      <c r="C92" s="32"/>
      <c r="D92" s="33"/>
      <c r="E92" s="34"/>
      <c r="F92" s="35"/>
      <c r="G92" s="32"/>
      <c r="H92" s="36" t="s">
        <v>29</v>
      </c>
      <c r="I92" s="36" t="s">
        <v>29</v>
      </c>
      <c r="J92" s="36" t="s">
        <v>29</v>
      </c>
      <c r="K92" s="36" t="s">
        <v>29</v>
      </c>
      <c r="L92" s="44"/>
      <c r="M92" s="44"/>
      <c r="N92" s="44"/>
      <c r="O92" s="87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83</v>
      </c>
      <c r="C93" s="32"/>
      <c r="D93" s="33"/>
      <c r="E93" s="34"/>
      <c r="F93" s="35"/>
      <c r="G93" s="32"/>
      <c r="H93" s="36" t="s">
        <v>29</v>
      </c>
      <c r="I93" s="36" t="s">
        <v>29</v>
      </c>
      <c r="J93" s="36" t="s">
        <v>29</v>
      </c>
      <c r="K93" s="36" t="s">
        <v>29</v>
      </c>
      <c r="L93" s="44"/>
      <c r="M93" s="44"/>
      <c r="N93" s="44"/>
      <c r="O93" s="87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84</v>
      </c>
      <c r="C94" s="32"/>
      <c r="D94" s="33"/>
      <c r="E94" s="34"/>
      <c r="F94" s="35"/>
      <c r="G94" s="32"/>
      <c r="H94" s="36" t="s">
        <v>29</v>
      </c>
      <c r="I94" s="36" t="s">
        <v>29</v>
      </c>
      <c r="J94" s="36" t="s">
        <v>29</v>
      </c>
      <c r="K94" s="36" t="s">
        <v>29</v>
      </c>
      <c r="L94" s="44"/>
      <c r="M94" s="44"/>
      <c r="N94" s="44"/>
      <c r="O94" s="87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85</v>
      </c>
      <c r="C95" s="32"/>
      <c r="D95" s="33"/>
      <c r="E95" s="34"/>
      <c r="F95" s="35"/>
      <c r="G95" s="32"/>
      <c r="H95" s="36" t="s">
        <v>29</v>
      </c>
      <c r="I95" s="36" t="s">
        <v>29</v>
      </c>
      <c r="J95" s="36" t="s">
        <v>29</v>
      </c>
      <c r="K95" s="36" t="s">
        <v>29</v>
      </c>
      <c r="L95" s="44"/>
      <c r="M95" s="44"/>
      <c r="N95" s="44"/>
      <c r="O95" s="87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86</v>
      </c>
      <c r="C96" s="32"/>
      <c r="D96" s="33"/>
      <c r="E96" s="34"/>
      <c r="F96" s="35"/>
      <c r="G96" s="32"/>
      <c r="H96" s="36" t="s">
        <v>29</v>
      </c>
      <c r="I96" s="36" t="s">
        <v>29</v>
      </c>
      <c r="J96" s="36" t="s">
        <v>29</v>
      </c>
      <c r="K96" s="36" t="s">
        <v>29</v>
      </c>
      <c r="L96" s="44"/>
      <c r="M96" s="44"/>
      <c r="N96" s="44"/>
      <c r="O96" s="87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87</v>
      </c>
      <c r="C97" s="32"/>
      <c r="D97" s="33"/>
      <c r="E97" s="34"/>
      <c r="F97" s="35"/>
      <c r="G97" s="32"/>
      <c r="H97" s="36" t="s">
        <v>29</v>
      </c>
      <c r="I97" s="36" t="s">
        <v>29</v>
      </c>
      <c r="J97" s="36" t="s">
        <v>29</v>
      </c>
      <c r="K97" s="36" t="s">
        <v>29</v>
      </c>
      <c r="L97" s="44"/>
      <c r="M97" s="44"/>
      <c r="N97" s="44"/>
      <c r="O97" s="87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88</v>
      </c>
      <c r="C98" s="32"/>
      <c r="D98" s="33"/>
      <c r="E98" s="34"/>
      <c r="F98" s="35"/>
      <c r="G98" s="32"/>
      <c r="H98" s="36" t="s">
        <v>29</v>
      </c>
      <c r="I98" s="36" t="s">
        <v>29</v>
      </c>
      <c r="J98" s="36" t="s">
        <v>29</v>
      </c>
      <c r="K98" s="36" t="s">
        <v>29</v>
      </c>
      <c r="L98" s="44"/>
      <c r="M98" s="44"/>
      <c r="N98" s="44"/>
      <c r="O98" s="87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89</v>
      </c>
      <c r="C99" s="32"/>
      <c r="D99" s="33"/>
      <c r="E99" s="34"/>
      <c r="F99" s="35"/>
      <c r="G99" s="32"/>
      <c r="H99" s="36" t="s">
        <v>29</v>
      </c>
      <c r="I99" s="36" t="s">
        <v>29</v>
      </c>
      <c r="J99" s="36" t="s">
        <v>29</v>
      </c>
      <c r="K99" s="36" t="s">
        <v>29</v>
      </c>
      <c r="L99" s="44"/>
      <c r="M99" s="44"/>
      <c r="N99" s="44"/>
      <c r="O99" s="87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18.75" customHeight="1">
      <c r="B100" s="31">
        <v>90</v>
      </c>
      <c r="C100" s="32"/>
      <c r="D100" s="33"/>
      <c r="E100" s="34"/>
      <c r="F100" s="35"/>
      <c r="G100" s="32"/>
      <c r="H100" s="36" t="s">
        <v>29</v>
      </c>
      <c r="I100" s="36" t="s">
        <v>29</v>
      </c>
      <c r="J100" s="36" t="s">
        <v>29</v>
      </c>
      <c r="K100" s="36" t="s">
        <v>29</v>
      </c>
      <c r="L100" s="44"/>
      <c r="M100" s="44"/>
      <c r="N100" s="44"/>
      <c r="O100" s="87"/>
      <c r="P100" s="38"/>
      <c r="Q100" s="39">
        <f t="shared" si="8"/>
        <v>0</v>
      </c>
      <c r="R100" s="40" t="str">
        <f t="shared" si="5"/>
        <v>F</v>
      </c>
      <c r="S100" s="41" t="str">
        <f t="shared" si="6"/>
        <v>Kém</v>
      </c>
      <c r="T100" s="42" t="str">
        <f t="shared" si="9"/>
        <v/>
      </c>
      <c r="U100" s="43"/>
      <c r="V100" s="3"/>
      <c r="W100" s="30"/>
      <c r="X100" s="81" t="str">
        <f t="shared" si="7"/>
        <v>Thi lại</v>
      </c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pans="1:39" ht="9" customHeight="1">
      <c r="A101" s="2"/>
      <c r="B101" s="45"/>
      <c r="C101" s="46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>
      <c r="A102" s="2"/>
      <c r="B102" s="260" t="s">
        <v>30</v>
      </c>
      <c r="C102" s="260"/>
      <c r="D102" s="46"/>
      <c r="E102" s="47"/>
      <c r="F102" s="47"/>
      <c r="G102" s="47"/>
      <c r="H102" s="48"/>
      <c r="I102" s="49"/>
      <c r="J102" s="49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3"/>
    </row>
    <row r="103" spans="1:39" ht="16.5" hidden="1" customHeight="1">
      <c r="A103" s="2"/>
      <c r="B103" s="51" t="s">
        <v>31</v>
      </c>
      <c r="C103" s="51"/>
      <c r="D103" s="52">
        <f>+$AA$9</f>
        <v>90</v>
      </c>
      <c r="E103" s="53" t="s">
        <v>32</v>
      </c>
      <c r="F103" s="232" t="s">
        <v>33</v>
      </c>
      <c r="G103" s="232"/>
      <c r="H103" s="232"/>
      <c r="I103" s="232"/>
      <c r="J103" s="232"/>
      <c r="K103" s="232"/>
      <c r="L103" s="232"/>
      <c r="M103" s="232"/>
      <c r="N103" s="232"/>
      <c r="O103" s="232"/>
      <c r="P103" s="54">
        <f>$AA$9 -COUNTIF($T$10:$T$290,"Vắng") -COUNTIF($T$10:$T$290,"Vắng có phép") - COUNTIF($T$10:$T$290,"Đình chỉ thi") - COUNTIF($T$10:$T$290,"Không đủ ĐKDT")</f>
        <v>90</v>
      </c>
      <c r="Q103" s="54"/>
      <c r="R103" s="54"/>
      <c r="S103" s="55"/>
      <c r="T103" s="56" t="s">
        <v>32</v>
      </c>
      <c r="U103" s="55"/>
      <c r="V103" s="3"/>
    </row>
    <row r="104" spans="1:39" ht="16.5" hidden="1" customHeight="1">
      <c r="A104" s="2"/>
      <c r="B104" s="51" t="s">
        <v>34</v>
      </c>
      <c r="C104" s="51"/>
      <c r="D104" s="52">
        <f>+$AL$9</f>
        <v>0</v>
      </c>
      <c r="E104" s="53" t="s">
        <v>32</v>
      </c>
      <c r="F104" s="232" t="s">
        <v>35</v>
      </c>
      <c r="G104" s="232"/>
      <c r="H104" s="232"/>
      <c r="I104" s="232"/>
      <c r="J104" s="232"/>
      <c r="K104" s="232"/>
      <c r="L104" s="232"/>
      <c r="M104" s="232"/>
      <c r="N104" s="232"/>
      <c r="O104" s="232"/>
      <c r="P104" s="57">
        <f>COUNTIF($T$10:$T$166,"Vắng")</f>
        <v>0</v>
      </c>
      <c r="Q104" s="57"/>
      <c r="R104" s="57"/>
      <c r="S104" s="58"/>
      <c r="T104" s="56" t="s">
        <v>32</v>
      </c>
      <c r="U104" s="58"/>
      <c r="V104" s="3"/>
    </row>
    <row r="105" spans="1:39" ht="16.5" hidden="1" customHeight="1">
      <c r="A105" s="2"/>
      <c r="B105" s="51" t="s">
        <v>51</v>
      </c>
      <c r="C105" s="51"/>
      <c r="D105" s="67">
        <f>COUNTIF(X11:X100,"Học lại")</f>
        <v>0</v>
      </c>
      <c r="E105" s="53" t="s">
        <v>32</v>
      </c>
      <c r="F105" s="232" t="s">
        <v>52</v>
      </c>
      <c r="G105" s="232"/>
      <c r="H105" s="232"/>
      <c r="I105" s="232"/>
      <c r="J105" s="232"/>
      <c r="K105" s="232"/>
      <c r="L105" s="232"/>
      <c r="M105" s="232"/>
      <c r="N105" s="232"/>
      <c r="O105" s="232"/>
      <c r="P105" s="54">
        <f>COUNTIF($T$10:$T$166,"Vắng có phép")</f>
        <v>0</v>
      </c>
      <c r="Q105" s="54"/>
      <c r="R105" s="54"/>
      <c r="S105" s="55"/>
      <c r="T105" s="56" t="s">
        <v>32</v>
      </c>
      <c r="U105" s="55"/>
      <c r="V105" s="3"/>
    </row>
    <row r="106" spans="1:39" ht="3" hidden="1" customHeight="1">
      <c r="A106" s="2"/>
      <c r="B106" s="45"/>
      <c r="C106" s="46"/>
      <c r="D106" s="46"/>
      <c r="E106" s="47"/>
      <c r="F106" s="47"/>
      <c r="G106" s="47"/>
      <c r="H106" s="48"/>
      <c r="I106" s="49"/>
      <c r="J106" s="49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3"/>
    </row>
    <row r="107" spans="1:39" hidden="1">
      <c r="B107" s="88" t="s">
        <v>53</v>
      </c>
      <c r="C107" s="88"/>
      <c r="D107" s="89">
        <f>COUNTIF(X11:X100,"Thi lại")</f>
        <v>90</v>
      </c>
      <c r="E107" s="90" t="s">
        <v>32</v>
      </c>
      <c r="F107" s="3"/>
      <c r="G107" s="3"/>
      <c r="H107" s="3"/>
      <c r="I107" s="3"/>
      <c r="J107" s="262"/>
      <c r="K107" s="262"/>
      <c r="L107" s="262"/>
      <c r="M107" s="262"/>
      <c r="N107" s="262"/>
      <c r="O107" s="262"/>
      <c r="P107" s="262"/>
      <c r="Q107" s="262"/>
      <c r="R107" s="262"/>
      <c r="S107" s="262"/>
      <c r="T107" s="262"/>
      <c r="U107" s="262"/>
      <c r="V107" s="3"/>
    </row>
    <row r="108" spans="1:39" ht="24.75" hidden="1" customHeight="1">
      <c r="B108" s="88"/>
      <c r="C108" s="88"/>
      <c r="D108" s="89"/>
      <c r="E108" s="90"/>
      <c r="F108" s="3"/>
      <c r="G108" s="3"/>
      <c r="H108" s="3"/>
      <c r="I108" s="3"/>
      <c r="J108" s="262" t="s">
        <v>58</v>
      </c>
      <c r="K108" s="262"/>
      <c r="L108" s="262"/>
      <c r="M108" s="262"/>
      <c r="N108" s="262"/>
      <c r="O108" s="262"/>
      <c r="P108" s="262"/>
      <c r="Q108" s="262"/>
      <c r="R108" s="262"/>
      <c r="S108" s="262"/>
      <c r="T108" s="262"/>
      <c r="U108" s="262"/>
      <c r="V108" s="3"/>
    </row>
    <row r="109" spans="1:39" hidden="1">
      <c r="A109" s="59"/>
      <c r="B109" s="254" t="s">
        <v>36</v>
      </c>
      <c r="C109" s="254"/>
      <c r="D109" s="254"/>
      <c r="E109" s="254"/>
      <c r="F109" s="254"/>
      <c r="G109" s="254"/>
      <c r="H109" s="254"/>
      <c r="I109" s="60"/>
      <c r="J109" s="263" t="s">
        <v>37</v>
      </c>
      <c r="K109" s="263"/>
      <c r="L109" s="263"/>
      <c r="M109" s="263"/>
      <c r="N109" s="263"/>
      <c r="O109" s="263"/>
      <c r="P109" s="263"/>
      <c r="Q109" s="263"/>
      <c r="R109" s="263"/>
      <c r="S109" s="263"/>
      <c r="T109" s="263"/>
      <c r="U109" s="263"/>
      <c r="V109" s="3"/>
    </row>
    <row r="110" spans="1:39" ht="4.5" hidden="1" customHeight="1">
      <c r="A110" s="2"/>
      <c r="B110" s="45"/>
      <c r="C110" s="61"/>
      <c r="D110" s="61"/>
      <c r="E110" s="62"/>
      <c r="F110" s="62"/>
      <c r="G110" s="62"/>
      <c r="H110" s="63"/>
      <c r="I110" s="64"/>
      <c r="J110" s="64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39" s="2" customFormat="1" hidden="1">
      <c r="B111" s="254" t="s">
        <v>38</v>
      </c>
      <c r="C111" s="254"/>
      <c r="D111" s="255" t="s">
        <v>39</v>
      </c>
      <c r="E111" s="255"/>
      <c r="F111" s="255"/>
      <c r="G111" s="255"/>
      <c r="H111" s="255"/>
      <c r="I111" s="64"/>
      <c r="J111" s="64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idden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9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3.75" hidden="1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18" hidden="1" customHeight="1">
      <c r="A117" s="1"/>
      <c r="B117" s="265" t="s">
        <v>40</v>
      </c>
      <c r="C117" s="265"/>
      <c r="D117" s="265" t="s">
        <v>55</v>
      </c>
      <c r="E117" s="265"/>
      <c r="F117" s="265"/>
      <c r="G117" s="265"/>
      <c r="H117" s="265"/>
      <c r="I117" s="265"/>
      <c r="J117" s="265" t="s">
        <v>41</v>
      </c>
      <c r="K117" s="265"/>
      <c r="L117" s="265"/>
      <c r="M117" s="265"/>
      <c r="N117" s="265"/>
      <c r="O117" s="265"/>
      <c r="P117" s="265"/>
      <c r="Q117" s="265"/>
      <c r="R117" s="265"/>
      <c r="S117" s="265"/>
      <c r="T117" s="265"/>
      <c r="U117" s="265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4.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6.75" hidden="1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 ht="34.5" customHeight="1">
      <c r="A120" s="1"/>
      <c r="B120" s="254" t="s">
        <v>42</v>
      </c>
      <c r="C120" s="254"/>
      <c r="D120" s="254"/>
      <c r="E120" s="254"/>
      <c r="F120" s="254"/>
      <c r="G120" s="254"/>
      <c r="H120" s="254"/>
      <c r="I120" s="60"/>
      <c r="J120" s="266" t="s">
        <v>59</v>
      </c>
      <c r="K120" s="263"/>
      <c r="L120" s="263"/>
      <c r="M120" s="263"/>
      <c r="N120" s="263"/>
      <c r="O120" s="263"/>
      <c r="P120" s="263"/>
      <c r="Q120" s="263"/>
      <c r="R120" s="263"/>
      <c r="S120" s="263"/>
      <c r="T120" s="263"/>
      <c r="U120" s="263"/>
      <c r="V120" s="3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45"/>
      <c r="C121" s="61"/>
      <c r="D121" s="61"/>
      <c r="E121" s="62"/>
      <c r="F121" s="62"/>
      <c r="G121" s="62"/>
      <c r="H121" s="63"/>
      <c r="I121" s="64"/>
      <c r="J121" s="64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254" t="s">
        <v>38</v>
      </c>
      <c r="C122" s="254"/>
      <c r="D122" s="255" t="s">
        <v>39</v>
      </c>
      <c r="E122" s="255"/>
      <c r="F122" s="255"/>
      <c r="G122" s="255"/>
      <c r="H122" s="255"/>
      <c r="I122" s="64"/>
      <c r="J122" s="64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3" spans="1:39" s="2" customForma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</row>
    <row r="127" spans="1:39">
      <c r="B127" s="264"/>
      <c r="C127" s="264"/>
      <c r="D127" s="264"/>
      <c r="E127" s="264"/>
      <c r="F127" s="264"/>
      <c r="G127" s="264"/>
      <c r="H127" s="264"/>
      <c r="I127" s="264"/>
      <c r="J127" s="264" t="s">
        <v>60</v>
      </c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02:C10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120:H120"/>
    <mergeCell ref="J120:U120"/>
    <mergeCell ref="F104:O104"/>
    <mergeCell ref="F105:O105"/>
    <mergeCell ref="J107:U107"/>
    <mergeCell ref="J108:U108"/>
    <mergeCell ref="B109:H109"/>
    <mergeCell ref="J109:U109"/>
    <mergeCell ref="B111:C111"/>
    <mergeCell ref="D111:H111"/>
    <mergeCell ref="B117:C117"/>
    <mergeCell ref="D117:I117"/>
    <mergeCell ref="J117:U117"/>
    <mergeCell ref="F103:O103"/>
    <mergeCell ref="B122:C122"/>
    <mergeCell ref="D122:H122"/>
    <mergeCell ref="B127:C127"/>
    <mergeCell ref="D127:I127"/>
    <mergeCell ref="J127:U127"/>
  </mergeCells>
  <conditionalFormatting sqref="H11:N100 P11:P100">
    <cfRule type="cellIs" dxfId="7" priority="3" operator="greaterThan">
      <formula>10</formula>
    </cfRule>
  </conditionalFormatting>
  <conditionalFormatting sqref="O1:O1048576">
    <cfRule type="duplicateValues" dxfId="6" priority="2"/>
  </conditionalFormatting>
  <conditionalFormatting sqref="C1:C1048576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105 Y3:AM9 X11:X100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3"/>
  <sheetViews>
    <sheetView topLeftCell="A7" workbookViewId="0">
      <selection activeCell="B31" sqref="B31:I31"/>
    </sheetView>
  </sheetViews>
  <sheetFormatPr defaultColWidth="9" defaultRowHeight="15.75"/>
  <cols>
    <col min="1" max="1" width="0.375" style="1" customWidth="1"/>
    <col min="2" max="2" width="3.625" style="1" customWidth="1"/>
    <col min="3" max="3" width="11.375" style="1" customWidth="1"/>
    <col min="4" max="4" width="12.75" style="1" customWidth="1"/>
    <col min="5" max="5" width="5.7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4.25" style="1" customWidth="1"/>
    <col min="17" max="18" width="6.5" style="1" hidden="1" customWidth="1"/>
    <col min="19" max="19" width="11.875" style="1" hidden="1" customWidth="1"/>
    <col min="20" max="20" width="20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234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83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84</v>
      </c>
      <c r="H6" s="236"/>
      <c r="I6" s="236"/>
      <c r="J6" s="236"/>
      <c r="K6" s="236"/>
      <c r="L6" s="236"/>
      <c r="M6" s="236"/>
      <c r="N6" s="236"/>
      <c r="O6" s="236"/>
      <c r="P6" s="236" t="s">
        <v>85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78</v>
      </c>
      <c r="I8" s="234" t="s">
        <v>79</v>
      </c>
      <c r="J8" s="234" t="s">
        <v>94</v>
      </c>
      <c r="K8" s="234" t="s">
        <v>95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 xml:space="preserve">Tiếng anh chuyên ngành </v>
      </c>
      <c r="Z9" s="75" t="str">
        <f>+P5</f>
        <v xml:space="preserve">Mã HP: </v>
      </c>
      <c r="AA9" s="76">
        <f>+$AJ$9+$AL$9+$AH$9</f>
        <v>4</v>
      </c>
      <c r="AB9" s="70">
        <f>COUNTIF($T$10:$T$74,"Khiển trách")</f>
        <v>0</v>
      </c>
      <c r="AC9" s="70">
        <f>COUNTIF($T$10:$T$74,"Cảnh cáo")</f>
        <v>0</v>
      </c>
      <c r="AD9" s="70">
        <f>COUNTIF($T$10:$T$74,"Đình chỉ thi")</f>
        <v>0</v>
      </c>
      <c r="AE9" s="77">
        <f>+($AB$9+$AC$9+$AD$9)/$AA$9*100%</f>
        <v>0</v>
      </c>
      <c r="AF9" s="70">
        <f>SUM(COUNTIF($T$10:$T$72,"Vắng"),COUNTIF($T$10:$T$72,"Vắng có phép"))</f>
        <v>0</v>
      </c>
      <c r="AG9" s="78">
        <f>+$AF$9/$AA$9</f>
        <v>0</v>
      </c>
      <c r="AH9" s="79">
        <f>COUNTIF($X$10:$X$72,"Thi lại")</f>
        <v>0</v>
      </c>
      <c r="AI9" s="78">
        <f>+$AH$9/$AA$9</f>
        <v>0</v>
      </c>
      <c r="AJ9" s="79">
        <f>COUNTIF($X$10:$X$73,"Học lại")</f>
        <v>4</v>
      </c>
      <c r="AK9" s="78">
        <f>+$AJ$9/$AA$9</f>
        <v>1</v>
      </c>
      <c r="AL9" s="70">
        <f>COUNTIF($X$11:$X$73,"Đạt")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96</v>
      </c>
      <c r="D11" s="21" t="s">
        <v>97</v>
      </c>
      <c r="E11" s="157" t="s">
        <v>98</v>
      </c>
      <c r="F11" s="138" t="s">
        <v>99</v>
      </c>
      <c r="G11" s="138" t="s">
        <v>100</v>
      </c>
      <c r="H11" s="139">
        <v>6</v>
      </c>
      <c r="I11" s="99">
        <v>6</v>
      </c>
      <c r="J11" s="140">
        <v>8</v>
      </c>
      <c r="K11" s="141">
        <f t="shared" ref="K11:K14" si="0">SUM(H11:J11)/3</f>
        <v>6.666666666666667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:R1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4" si="2">IF($Q11&lt;4,"Kém",IF(AND($Q11&gt;=4,$Q11&lt;=5.4),"Trung bình yếu",IF(AND($Q11&gt;=5.5,$Q11&lt;=6.9),"Trung bình",IF(AND($Q11&gt;=7,$Q11&lt;=8.4),"Khá",IF(AND($Q11&gt;=8.5,$Q11&lt;=10),"Giỏi","")))))</f>
        <v>Kém</v>
      </c>
      <c r="T11" s="142" t="s">
        <v>114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101</v>
      </c>
      <c r="D12" s="33" t="s">
        <v>102</v>
      </c>
      <c r="E12" s="158" t="s">
        <v>103</v>
      </c>
      <c r="F12" s="143" t="s">
        <v>104</v>
      </c>
      <c r="G12" s="144" t="s">
        <v>100</v>
      </c>
      <c r="H12" s="145">
        <v>5</v>
      </c>
      <c r="I12" s="146">
        <v>5</v>
      </c>
      <c r="J12" s="147">
        <v>8</v>
      </c>
      <c r="K12" s="148">
        <f t="shared" si="0"/>
        <v>6</v>
      </c>
      <c r="L12" s="37"/>
      <c r="M12" s="37"/>
      <c r="N12" s="37"/>
      <c r="O12" s="87">
        <v>3</v>
      </c>
      <c r="P12" s="38">
        <v>5</v>
      </c>
      <c r="Q12" s="39">
        <f>ROUND(SUMPRODUCT(H12:P12,$H$10:$P$10)/100,1)</f>
        <v>0</v>
      </c>
      <c r="R12" s="40" t="str">
        <f t="shared" si="1"/>
        <v>F</v>
      </c>
      <c r="S12" s="41" t="str">
        <f t="shared" si="2"/>
        <v>Kém</v>
      </c>
      <c r="T12" s="42"/>
      <c r="U12" s="43"/>
      <c r="V12" s="3"/>
      <c r="W12" s="30"/>
      <c r="X12" s="81" t="str">
        <f t="shared" ref="X12:X14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 t="s">
        <v>105</v>
      </c>
      <c r="D13" s="33" t="s">
        <v>106</v>
      </c>
      <c r="E13" s="158" t="s">
        <v>107</v>
      </c>
      <c r="F13" s="149">
        <v>34383</v>
      </c>
      <c r="G13" s="143" t="s">
        <v>108</v>
      </c>
      <c r="H13" s="145">
        <v>6</v>
      </c>
      <c r="I13" s="146">
        <v>6</v>
      </c>
      <c r="J13" s="147">
        <v>6</v>
      </c>
      <c r="K13" s="148">
        <f t="shared" si="0"/>
        <v>6</v>
      </c>
      <c r="L13" s="44"/>
      <c r="M13" s="44"/>
      <c r="N13" s="44"/>
      <c r="O13" s="87">
        <v>2</v>
      </c>
      <c r="P13" s="38">
        <v>9</v>
      </c>
      <c r="Q13" s="39">
        <f t="shared" ref="Q13:Q14" si="4">ROUND(SUMPRODUCT(H13:P13,$H$10:$P$10)/100,1)</f>
        <v>0</v>
      </c>
      <c r="R13" s="40" t="str">
        <f t="shared" si="1"/>
        <v>F</v>
      </c>
      <c r="S13" s="41" t="str">
        <f t="shared" si="2"/>
        <v>Kém</v>
      </c>
      <c r="T13" s="42" t="str">
        <f t="shared" ref="T13:T14" si="5">+IF(OR($H13=0,$I13=0,$J13=0,$K13=0),"Không đủ ĐKDT","")</f>
        <v/>
      </c>
      <c r="U13" s="43"/>
      <c r="V13" s="3"/>
      <c r="W13" s="30"/>
      <c r="X13" s="81" t="str">
        <f t="shared" si="3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18.75" customHeight="1">
      <c r="B14" s="106">
        <v>4</v>
      </c>
      <c r="C14" s="150" t="s">
        <v>109</v>
      </c>
      <c r="D14" s="159" t="s">
        <v>110</v>
      </c>
      <c r="E14" s="160" t="s">
        <v>111</v>
      </c>
      <c r="F14" s="151" t="s">
        <v>112</v>
      </c>
      <c r="G14" s="152" t="s">
        <v>113</v>
      </c>
      <c r="H14" s="153">
        <v>7</v>
      </c>
      <c r="I14" s="154">
        <v>6</v>
      </c>
      <c r="J14" s="155">
        <v>6</v>
      </c>
      <c r="K14" s="156">
        <f t="shared" si="0"/>
        <v>6.333333333333333</v>
      </c>
      <c r="L14" s="113"/>
      <c r="M14" s="113"/>
      <c r="N14" s="113"/>
      <c r="O14" s="114">
        <v>1</v>
      </c>
      <c r="P14" s="115">
        <v>9</v>
      </c>
      <c r="Q14" s="116">
        <f t="shared" si="4"/>
        <v>0</v>
      </c>
      <c r="R14" s="117" t="str">
        <f t="shared" si="1"/>
        <v>F</v>
      </c>
      <c r="S14" s="118" t="str">
        <f t="shared" si="2"/>
        <v>Kém</v>
      </c>
      <c r="T14" s="119" t="str">
        <f t="shared" si="5"/>
        <v/>
      </c>
      <c r="U14" s="120"/>
      <c r="V14" s="3"/>
      <c r="W14" s="30"/>
      <c r="X14" s="81" t="str">
        <f t="shared" si="3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9" customHeight="1">
      <c r="A15" s="2"/>
      <c r="B15" s="45"/>
      <c r="C15" s="46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ht="16.5" hidden="1">
      <c r="A16" s="2"/>
      <c r="B16" s="260" t="s">
        <v>30</v>
      </c>
      <c r="C16" s="260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5" hidden="1" customHeight="1">
      <c r="A17" s="2"/>
      <c r="B17" s="51" t="s">
        <v>31</v>
      </c>
      <c r="C17" s="51"/>
      <c r="D17" s="52">
        <f>+$AA$9</f>
        <v>4</v>
      </c>
      <c r="E17" s="53" t="s">
        <v>32</v>
      </c>
      <c r="F17" s="232" t="s">
        <v>33</v>
      </c>
      <c r="G17" s="232"/>
      <c r="H17" s="232"/>
      <c r="I17" s="232"/>
      <c r="J17" s="232"/>
      <c r="K17" s="232"/>
      <c r="L17" s="232"/>
      <c r="M17" s="232"/>
      <c r="N17" s="232"/>
      <c r="O17" s="232"/>
      <c r="P17" s="54">
        <f>$AA$9 -COUNTIF($T$10:$T$204,"Vắng") -COUNTIF($T$10:$T$204,"Vắng có phép") - COUNTIF($T$10:$T$204,"Đình chỉ thi") - COUNTIF($T$10:$T$204,"Không đủ ĐKDT")</f>
        <v>4</v>
      </c>
      <c r="Q17" s="54"/>
      <c r="R17" s="54"/>
      <c r="S17" s="55"/>
      <c r="T17" s="56" t="s">
        <v>32</v>
      </c>
      <c r="U17" s="55"/>
      <c r="V17" s="3"/>
    </row>
    <row r="18" spans="1:39" ht="16.5" hidden="1" customHeight="1">
      <c r="A18" s="2"/>
      <c r="B18" s="51" t="s">
        <v>34</v>
      </c>
      <c r="C18" s="51"/>
      <c r="D18" s="52">
        <f>+$AL$9</f>
        <v>0</v>
      </c>
      <c r="E18" s="53" t="s">
        <v>32</v>
      </c>
      <c r="F18" s="232" t="s">
        <v>35</v>
      </c>
      <c r="G18" s="232"/>
      <c r="H18" s="232"/>
      <c r="I18" s="232"/>
      <c r="J18" s="232"/>
      <c r="K18" s="232"/>
      <c r="L18" s="232"/>
      <c r="M18" s="232"/>
      <c r="N18" s="232"/>
      <c r="O18" s="232"/>
      <c r="P18" s="57">
        <f>COUNTIF($T$10:$T$80,"Vắng")</f>
        <v>0</v>
      </c>
      <c r="Q18" s="57"/>
      <c r="R18" s="57"/>
      <c r="S18" s="58"/>
      <c r="T18" s="56" t="s">
        <v>32</v>
      </c>
      <c r="U18" s="58"/>
      <c r="V18" s="3"/>
    </row>
    <row r="19" spans="1:39" ht="16.5" hidden="1" customHeight="1">
      <c r="A19" s="2"/>
      <c r="B19" s="51" t="s">
        <v>51</v>
      </c>
      <c r="C19" s="51"/>
      <c r="D19" s="67">
        <f>COUNTIF(X11:X14,"Học lại")</f>
        <v>4</v>
      </c>
      <c r="E19" s="53" t="s">
        <v>32</v>
      </c>
      <c r="F19" s="232" t="s">
        <v>52</v>
      </c>
      <c r="G19" s="232"/>
      <c r="H19" s="232"/>
      <c r="I19" s="232"/>
      <c r="J19" s="232"/>
      <c r="K19" s="232"/>
      <c r="L19" s="232"/>
      <c r="M19" s="232"/>
      <c r="N19" s="232"/>
      <c r="O19" s="232"/>
      <c r="P19" s="54">
        <f>COUNTIF($T$10:$T$80,"Vắng có phép")</f>
        <v>0</v>
      </c>
      <c r="Q19" s="54"/>
      <c r="R19" s="54"/>
      <c r="S19" s="55"/>
      <c r="T19" s="56" t="s">
        <v>32</v>
      </c>
      <c r="U19" s="55"/>
      <c r="V19" s="3"/>
    </row>
    <row r="20" spans="1:39" ht="3" hidden="1" customHeight="1">
      <c r="A20" s="2"/>
      <c r="B20" s="45"/>
      <c r="C20" s="46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 hidden="1">
      <c r="B21" s="88" t="s">
        <v>53</v>
      </c>
      <c r="C21" s="88"/>
      <c r="D21" s="89">
        <f>COUNTIF(X11:X14,"Thi lại")</f>
        <v>0</v>
      </c>
      <c r="E21" s="90" t="s">
        <v>32</v>
      </c>
      <c r="F21" s="3"/>
      <c r="G21" s="3"/>
      <c r="H21" s="3"/>
      <c r="I21" s="3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3"/>
    </row>
    <row r="22" spans="1:39" ht="24.75" customHeight="1">
      <c r="B22" s="88"/>
      <c r="C22" s="88"/>
      <c r="D22" s="89"/>
      <c r="E22" s="90"/>
      <c r="F22" s="3"/>
      <c r="G22" s="3"/>
      <c r="H22" s="3"/>
      <c r="I22" s="3"/>
      <c r="J22" s="262" t="s">
        <v>237</v>
      </c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3"/>
    </row>
    <row r="23" spans="1:39">
      <c r="A23" s="59"/>
      <c r="B23" s="254" t="s">
        <v>36</v>
      </c>
      <c r="C23" s="254"/>
      <c r="D23" s="254"/>
      <c r="E23" s="254"/>
      <c r="F23" s="254"/>
      <c r="G23" s="254"/>
      <c r="H23" s="254"/>
      <c r="I23" s="60"/>
      <c r="J23" s="263" t="s">
        <v>37</v>
      </c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3"/>
    </row>
    <row r="24" spans="1:39" ht="4.5" customHeight="1">
      <c r="A24" s="2"/>
      <c r="B24" s="45"/>
      <c r="C24" s="61"/>
      <c r="D24" s="61"/>
      <c r="E24" s="62"/>
      <c r="F24" s="62"/>
      <c r="G24" s="62"/>
      <c r="H24" s="63"/>
      <c r="I24" s="64"/>
      <c r="J24" s="64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>
      <c r="B25" s="254" t="s">
        <v>38</v>
      </c>
      <c r="C25" s="254"/>
      <c r="D25" s="255" t="s">
        <v>39</v>
      </c>
      <c r="E25" s="255"/>
      <c r="F25" s="255"/>
      <c r="G25" s="255"/>
      <c r="H25" s="255"/>
      <c r="I25" s="64"/>
      <c r="J25" s="64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9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3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18" customHeight="1">
      <c r="A31" s="1"/>
      <c r="B31" s="265" t="s">
        <v>236</v>
      </c>
      <c r="C31" s="265"/>
      <c r="D31" s="265" t="s">
        <v>238</v>
      </c>
      <c r="E31" s="265"/>
      <c r="F31" s="265"/>
      <c r="G31" s="265"/>
      <c r="H31" s="265"/>
      <c r="I31" s="265"/>
      <c r="J31" s="265" t="s">
        <v>41</v>
      </c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34.5" hidden="1" customHeight="1">
      <c r="A34" s="1"/>
      <c r="B34" s="254" t="s">
        <v>42</v>
      </c>
      <c r="C34" s="254"/>
      <c r="D34" s="254"/>
      <c r="E34" s="254"/>
      <c r="F34" s="254"/>
      <c r="G34" s="254"/>
      <c r="H34" s="254"/>
      <c r="I34" s="60"/>
      <c r="J34" s="266" t="s">
        <v>59</v>
      </c>
      <c r="K34" s="263"/>
      <c r="L34" s="263"/>
      <c r="M34" s="263"/>
      <c r="N34" s="263"/>
      <c r="O34" s="263"/>
      <c r="P34" s="263"/>
      <c r="Q34" s="263"/>
      <c r="R34" s="263"/>
      <c r="S34" s="263"/>
      <c r="T34" s="263"/>
      <c r="U34" s="26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idden="1">
      <c r="A35" s="1"/>
      <c r="B35" s="45"/>
      <c r="C35" s="61"/>
      <c r="D35" s="61"/>
      <c r="E35" s="62"/>
      <c r="F35" s="62"/>
      <c r="G35" s="62"/>
      <c r="H35" s="63"/>
      <c r="I35" s="64"/>
      <c r="J35" s="64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idden="1">
      <c r="A36" s="1"/>
      <c r="B36" s="254" t="s">
        <v>38</v>
      </c>
      <c r="C36" s="254"/>
      <c r="D36" s="255" t="s">
        <v>39</v>
      </c>
      <c r="E36" s="255"/>
      <c r="F36" s="255"/>
      <c r="G36" s="255"/>
      <c r="H36" s="255"/>
      <c r="I36" s="64"/>
      <c r="J36" s="64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hidden="1"/>
    <row r="39" spans="1:39" hidden="1"/>
    <row r="40" spans="1:39" hidden="1"/>
    <row r="41" spans="1:39" hidden="1">
      <c r="B41" s="264"/>
      <c r="C41" s="264"/>
      <c r="D41" s="264"/>
      <c r="E41" s="264"/>
      <c r="F41" s="264"/>
      <c r="G41" s="264"/>
      <c r="H41" s="264"/>
      <c r="I41" s="264"/>
      <c r="J41" s="264" t="s">
        <v>60</v>
      </c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</row>
    <row r="42" spans="1:39" hidden="1"/>
    <row r="43" spans="1:39" hidden="1"/>
  </sheetData>
  <mergeCells count="60">
    <mergeCell ref="J31:U31"/>
    <mergeCell ref="F17:O17"/>
    <mergeCell ref="B36:C36"/>
    <mergeCell ref="D36:H36"/>
    <mergeCell ref="B41:C41"/>
    <mergeCell ref="D41:I41"/>
    <mergeCell ref="J41:U41"/>
    <mergeCell ref="K8:K9"/>
    <mergeCell ref="L8:L9"/>
    <mergeCell ref="Q8:Q10"/>
    <mergeCell ref="R8:R9"/>
    <mergeCell ref="B34:H34"/>
    <mergeCell ref="J34:U34"/>
    <mergeCell ref="F18:O18"/>
    <mergeCell ref="F19:O19"/>
    <mergeCell ref="J21:U21"/>
    <mergeCell ref="J22:U22"/>
    <mergeCell ref="B23:H23"/>
    <mergeCell ref="J23:U23"/>
    <mergeCell ref="B25:C25"/>
    <mergeCell ref="D25:H25"/>
    <mergeCell ref="B31:C31"/>
    <mergeCell ref="D31:I31"/>
    <mergeCell ref="B16:C16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P11:P14 H11:N14">
    <cfRule type="cellIs" dxfId="44" priority="6" operator="greaterThan">
      <formula>10</formula>
    </cfRule>
  </conditionalFormatting>
  <conditionalFormatting sqref="O1:O1048576">
    <cfRule type="duplicateValues" dxfId="43" priority="5"/>
  </conditionalFormatting>
  <conditionalFormatting sqref="C1:C1048576">
    <cfRule type="duplicateValues" dxfId="42" priority="4"/>
  </conditionalFormatting>
  <conditionalFormatting sqref="C11:C14">
    <cfRule type="duplicateValues" dxfId="41" priority="2"/>
  </conditionalFormatting>
  <conditionalFormatting sqref="C31">
    <cfRule type="duplicateValues" dxfId="40" priority="1"/>
  </conditionalFormatting>
  <dataValidations count="1">
    <dataValidation allowBlank="1" showInputMessage="1" showErrorMessage="1" errorTitle="Không xóa dữ liệu" error="Không xóa dữ liệu" prompt="Không xóa dữ liệu" sqref="D19 X11:X14 Y3:AM9"/>
  </dataValidations>
  <pageMargins left="0.45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8"/>
  <sheetViews>
    <sheetView topLeftCell="A4" workbookViewId="0">
      <selection activeCell="E40" sqref="E4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375" style="1" customWidth="1"/>
    <col min="5" max="5" width="7.25" style="1" customWidth="1"/>
    <col min="6" max="6" width="9.375" style="1" hidden="1" customWidth="1"/>
    <col min="7" max="7" width="11.625" style="1" customWidth="1"/>
    <col min="8" max="8" width="7.25" style="1" customWidth="1"/>
    <col min="9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7.5" style="1" customWidth="1"/>
    <col min="17" max="18" width="6.5" style="1" hidden="1" customWidth="1"/>
    <col min="19" max="19" width="11.875" style="1" hidden="1" customWidth="1"/>
    <col min="20" max="20" width="23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234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86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84</v>
      </c>
      <c r="H6" s="236"/>
      <c r="I6" s="236"/>
      <c r="J6" s="236"/>
      <c r="K6" s="236"/>
      <c r="L6" s="236"/>
      <c r="M6" s="236"/>
      <c r="N6" s="236"/>
      <c r="O6" s="236"/>
      <c r="P6" s="236" t="s">
        <v>87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115</v>
      </c>
      <c r="I8" s="234" t="s">
        <v>115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/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>Tiếng anh 1</v>
      </c>
      <c r="Z9" s="75" t="str">
        <f>+P5</f>
        <v xml:space="preserve">Mã HP: </v>
      </c>
      <c r="AA9" s="76">
        <f>+$AJ$9+$AL$9+$AH$9</f>
        <v>1</v>
      </c>
      <c r="AB9" s="70">
        <f>COUNTIF($T$10:$T$71,"Khiển trách")</f>
        <v>0</v>
      </c>
      <c r="AC9" s="70">
        <f>COUNTIF($T$10:$T$71,"Cảnh cáo")</f>
        <v>0</v>
      </c>
      <c r="AD9" s="70">
        <f>COUNTIF($T$10:$T$71,"Đình chỉ thi")</f>
        <v>0</v>
      </c>
      <c r="AE9" s="77">
        <f>+($AB$9+$AC$9+$AD$9)/$AA$9*100%</f>
        <v>0</v>
      </c>
      <c r="AF9" s="70">
        <f>SUM(COUNTIF($T$10:$T$69,"Vắng"),COUNTIF($T$10:$T$69,"Vắng có phép"))</f>
        <v>0</v>
      </c>
      <c r="AG9" s="78">
        <f>+$AF$9/$AA$9</f>
        <v>0</v>
      </c>
      <c r="AH9" s="79">
        <f>COUNTIF($X$10:$X$69,"Thi lại")</f>
        <v>0</v>
      </c>
      <c r="AI9" s="78">
        <f>+$AH$9/$AA$9</f>
        <v>0</v>
      </c>
      <c r="AJ9" s="79">
        <f>COUNTIF($X$10:$X$70,"Học lại")</f>
        <v>1</v>
      </c>
      <c r="AK9" s="78">
        <f>+$AJ$9/$AA$9</f>
        <v>1</v>
      </c>
      <c r="AL9" s="70">
        <f>COUNTIF($X$11:$X$70,"Đạt")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161" t="s">
        <v>116</v>
      </c>
      <c r="D11" s="163" t="s">
        <v>117</v>
      </c>
      <c r="E11" s="164" t="s">
        <v>107</v>
      </c>
      <c r="F11" s="162" t="s">
        <v>118</v>
      </c>
      <c r="G11" s="162" t="s">
        <v>118</v>
      </c>
      <c r="H11" s="24">
        <v>8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/>
      <c r="P11" s="26"/>
      <c r="Q11" s="27">
        <f>ROUND(SUMPRODUCT(H11:P11,$H$10:$P$10)/100,1)</f>
        <v>0</v>
      </c>
      <c r="R11" s="28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">
        <v>119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9" customHeight="1">
      <c r="A12" s="2"/>
      <c r="B12" s="45"/>
      <c r="C12" s="46"/>
      <c r="D12" s="46"/>
      <c r="E12" s="47"/>
      <c r="F12" s="47"/>
      <c r="G12" s="47"/>
      <c r="H12" s="48"/>
      <c r="I12" s="49"/>
      <c r="J12" s="49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3"/>
    </row>
    <row r="13" spans="1:39" ht="16.5" hidden="1">
      <c r="A13" s="2"/>
      <c r="B13" s="260" t="s">
        <v>30</v>
      </c>
      <c r="C13" s="260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hidden="1" customHeight="1">
      <c r="A14" s="2"/>
      <c r="B14" s="51" t="s">
        <v>31</v>
      </c>
      <c r="C14" s="51"/>
      <c r="D14" s="52">
        <f>+$AA$9</f>
        <v>1</v>
      </c>
      <c r="E14" s="53" t="s">
        <v>32</v>
      </c>
      <c r="F14" s="232" t="s">
        <v>33</v>
      </c>
      <c r="G14" s="232"/>
      <c r="H14" s="232"/>
      <c r="I14" s="232"/>
      <c r="J14" s="232"/>
      <c r="K14" s="232"/>
      <c r="L14" s="232"/>
      <c r="M14" s="232"/>
      <c r="N14" s="232"/>
      <c r="O14" s="232"/>
      <c r="P14" s="54">
        <f>$AA$9 -COUNTIF($T$10:$T$201,"Vắng") -COUNTIF($T$10:$T$201,"Vắng có phép") - COUNTIF($T$10:$T$201,"Đình chỉ thi") - COUNTIF($T$10:$T$201,"Không đủ ĐKDT")</f>
        <v>1</v>
      </c>
      <c r="Q14" s="54"/>
      <c r="R14" s="54"/>
      <c r="S14" s="55"/>
      <c r="T14" s="56" t="s">
        <v>32</v>
      </c>
      <c r="U14" s="55"/>
      <c r="V14" s="3"/>
    </row>
    <row r="15" spans="1:39" ht="16.5" hidden="1" customHeight="1">
      <c r="A15" s="2"/>
      <c r="B15" s="51" t="s">
        <v>34</v>
      </c>
      <c r="C15" s="51"/>
      <c r="D15" s="52">
        <f>+$AL$9</f>
        <v>0</v>
      </c>
      <c r="E15" s="53" t="s">
        <v>32</v>
      </c>
      <c r="F15" s="232" t="s">
        <v>35</v>
      </c>
      <c r="G15" s="232"/>
      <c r="H15" s="232"/>
      <c r="I15" s="232"/>
      <c r="J15" s="232"/>
      <c r="K15" s="232"/>
      <c r="L15" s="232"/>
      <c r="M15" s="232"/>
      <c r="N15" s="232"/>
      <c r="O15" s="232"/>
      <c r="P15" s="57">
        <f>COUNTIF($T$10:$T$77,"Vắng")</f>
        <v>0</v>
      </c>
      <c r="Q15" s="57"/>
      <c r="R15" s="57"/>
      <c r="S15" s="58"/>
      <c r="T15" s="56" t="s">
        <v>32</v>
      </c>
      <c r="U15" s="58"/>
      <c r="V15" s="3"/>
    </row>
    <row r="16" spans="1:39" ht="16.5" hidden="1" customHeight="1">
      <c r="A16" s="2"/>
      <c r="B16" s="51" t="s">
        <v>51</v>
      </c>
      <c r="C16" s="51"/>
      <c r="D16" s="67">
        <f>COUNTIF(X11:X11,"Học lại")</f>
        <v>1</v>
      </c>
      <c r="E16" s="53" t="s">
        <v>32</v>
      </c>
      <c r="F16" s="232" t="s">
        <v>52</v>
      </c>
      <c r="G16" s="232"/>
      <c r="H16" s="232"/>
      <c r="I16" s="232"/>
      <c r="J16" s="232"/>
      <c r="K16" s="232"/>
      <c r="L16" s="232"/>
      <c r="M16" s="232"/>
      <c r="N16" s="232"/>
      <c r="O16" s="232"/>
      <c r="P16" s="54">
        <f>COUNTIF($T$10:$T$77,"Vắng có phép")</f>
        <v>0</v>
      </c>
      <c r="Q16" s="54"/>
      <c r="R16" s="54"/>
      <c r="S16" s="55"/>
      <c r="T16" s="56" t="s">
        <v>32</v>
      </c>
      <c r="U16" s="55"/>
      <c r="V16" s="3"/>
    </row>
    <row r="17" spans="1:39" ht="3" hidden="1" customHeight="1">
      <c r="A17" s="2"/>
      <c r="B17" s="45"/>
      <c r="C17" s="46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idden="1">
      <c r="B18" s="88" t="s">
        <v>53</v>
      </c>
      <c r="C18" s="88"/>
      <c r="D18" s="89">
        <f>COUNTIF(X11:X11,"Thi lại")</f>
        <v>0</v>
      </c>
      <c r="E18" s="90" t="s">
        <v>32</v>
      </c>
      <c r="F18" s="3"/>
      <c r="G18" s="3"/>
      <c r="H18" s="3"/>
      <c r="I18" s="3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3"/>
    </row>
    <row r="19" spans="1:39" ht="24.75" customHeight="1">
      <c r="B19" s="88"/>
      <c r="C19" s="88"/>
      <c r="D19" s="89"/>
      <c r="E19" s="90"/>
      <c r="F19" s="3"/>
      <c r="G19" s="3"/>
      <c r="H19" s="3"/>
      <c r="I19" s="3"/>
      <c r="J19" s="262" t="s">
        <v>240</v>
      </c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3"/>
    </row>
    <row r="20" spans="1:39">
      <c r="A20" s="59"/>
      <c r="B20" s="254" t="s">
        <v>36</v>
      </c>
      <c r="C20" s="254"/>
      <c r="D20" s="254"/>
      <c r="E20" s="254"/>
      <c r="F20" s="254"/>
      <c r="G20" s="254"/>
      <c r="H20" s="254"/>
      <c r="I20" s="60"/>
      <c r="J20" s="263" t="s">
        <v>37</v>
      </c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3"/>
    </row>
    <row r="21" spans="1:39" ht="4.5" customHeight="1">
      <c r="A21" s="2"/>
      <c r="B21" s="45"/>
      <c r="C21" s="61"/>
      <c r="D21" s="61"/>
      <c r="E21" s="62"/>
      <c r="F21" s="62"/>
      <c r="G21" s="62"/>
      <c r="H21" s="63"/>
      <c r="I21" s="64"/>
      <c r="J21" s="6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>
      <c r="B22" s="254" t="s">
        <v>38</v>
      </c>
      <c r="C22" s="254"/>
      <c r="D22" s="255" t="s">
        <v>39</v>
      </c>
      <c r="E22" s="255"/>
      <c r="F22" s="255"/>
      <c r="G22" s="255"/>
      <c r="H22" s="255"/>
      <c r="I22" s="64"/>
      <c r="J22" s="64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3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18" customHeight="1">
      <c r="A28" s="1"/>
      <c r="B28" s="265" t="s">
        <v>236</v>
      </c>
      <c r="C28" s="265"/>
      <c r="D28" s="265" t="s">
        <v>238</v>
      </c>
      <c r="E28" s="265"/>
      <c r="F28" s="265"/>
      <c r="G28" s="265"/>
      <c r="H28" s="265"/>
      <c r="I28" s="265"/>
      <c r="J28" s="265" t="s">
        <v>41</v>
      </c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4.5" hidden="1" customHeight="1">
      <c r="A31" s="1"/>
      <c r="B31" s="254" t="s">
        <v>42</v>
      </c>
      <c r="C31" s="254"/>
      <c r="D31" s="254"/>
      <c r="E31" s="254"/>
      <c r="F31" s="254"/>
      <c r="G31" s="254"/>
      <c r="H31" s="254"/>
      <c r="I31" s="60"/>
      <c r="J31" s="266" t="s">
        <v>59</v>
      </c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idden="1">
      <c r="A32" s="1"/>
      <c r="B32" s="45"/>
      <c r="C32" s="61"/>
      <c r="D32" s="61"/>
      <c r="E32" s="62"/>
      <c r="F32" s="62"/>
      <c r="G32" s="62"/>
      <c r="H32" s="63"/>
      <c r="I32" s="64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idden="1">
      <c r="A33" s="1"/>
      <c r="B33" s="254" t="s">
        <v>38</v>
      </c>
      <c r="C33" s="254"/>
      <c r="D33" s="255" t="s">
        <v>39</v>
      </c>
      <c r="E33" s="255"/>
      <c r="F33" s="255"/>
      <c r="G33" s="255"/>
      <c r="H33" s="255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hidden="1"/>
    <row r="36" spans="1:39" hidden="1"/>
    <row r="37" spans="1:39" hidden="1"/>
    <row r="38" spans="1:39" hidden="1">
      <c r="B38" s="264"/>
      <c r="C38" s="264"/>
      <c r="D38" s="264"/>
      <c r="E38" s="264"/>
      <c r="F38" s="264"/>
      <c r="G38" s="264"/>
      <c r="H38" s="264"/>
      <c r="I38" s="264"/>
      <c r="J38" s="264" t="s">
        <v>60</v>
      </c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</row>
  </sheetData>
  <mergeCells count="60">
    <mergeCell ref="J28:U28"/>
    <mergeCell ref="F14:O14"/>
    <mergeCell ref="B33:C33"/>
    <mergeCell ref="D33:H33"/>
    <mergeCell ref="B38:C38"/>
    <mergeCell ref="D38:I38"/>
    <mergeCell ref="J38:U38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H11:N11 P11">
    <cfRule type="cellIs" dxfId="39" priority="8" operator="greaterThan">
      <formula>10</formula>
    </cfRule>
  </conditionalFormatting>
  <conditionalFormatting sqref="O1:O1048576">
    <cfRule type="duplicateValues" dxfId="38" priority="7"/>
  </conditionalFormatting>
  <conditionalFormatting sqref="C1:C1048576">
    <cfRule type="duplicateValues" dxfId="37" priority="6"/>
  </conditionalFormatting>
  <conditionalFormatting sqref="C11">
    <cfRule type="duplicateValues" dxfId="36" priority="4"/>
  </conditionalFormatting>
  <conditionalFormatting sqref="C28">
    <cfRule type="duplicateValues" dxfId="35" priority="3"/>
  </conditionalFormatting>
  <conditionalFormatting sqref="C28">
    <cfRule type="duplicateValues" dxfId="34" priority="2"/>
  </conditionalFormatting>
  <conditionalFormatting sqref="C28">
    <cfRule type="duplicateValues" dxfId="33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45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0"/>
  <sheetViews>
    <sheetView topLeftCell="A10" workbookViewId="0">
      <selection activeCell="A15" sqref="A15:XFD2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375" style="1" customWidth="1"/>
    <col min="5" max="5" width="7.25" style="1" customWidth="1"/>
    <col min="6" max="6" width="9.375" style="1" hidden="1" customWidth="1"/>
    <col min="7" max="7" width="11.625" style="1" customWidth="1"/>
    <col min="8" max="10" width="4.375" style="1" customWidth="1"/>
    <col min="11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6.625" style="1" customWidth="1"/>
    <col min="17" max="18" width="6.5" style="1" hidden="1" customWidth="1"/>
    <col min="19" max="19" width="11.875" style="1" hidden="1" customWidth="1"/>
    <col min="20" max="20" width="19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234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62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64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65</v>
      </c>
      <c r="H6" s="236"/>
      <c r="I6" s="236"/>
      <c r="J6" s="236"/>
      <c r="K6" s="236"/>
      <c r="L6" s="236"/>
      <c r="M6" s="236"/>
      <c r="N6" s="236"/>
      <c r="O6" s="236"/>
      <c r="P6" s="236" t="s">
        <v>66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78</v>
      </c>
      <c r="I8" s="234" t="s">
        <v>79</v>
      </c>
      <c r="J8" s="234" t="s">
        <v>80</v>
      </c>
      <c r="K8" s="234"/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>Phân tích thiết kế hệ thống thông tin</v>
      </c>
      <c r="Z9" s="75" t="str">
        <f>+P5</f>
        <v xml:space="preserve">Mã HP: </v>
      </c>
      <c r="AA9" s="76">
        <f>+$AJ$9+$AL$9+$AH$9</f>
        <v>3</v>
      </c>
      <c r="AB9" s="70">
        <f>COUNTIF($T$10:$T$73,"Khiển trách")</f>
        <v>0</v>
      </c>
      <c r="AC9" s="70">
        <f>COUNTIF($T$10:$T$73,"Cảnh cáo")</f>
        <v>0</v>
      </c>
      <c r="AD9" s="70">
        <f>COUNTIF($T$10:$T$73,"Đình chỉ thi")</f>
        <v>0</v>
      </c>
      <c r="AE9" s="77">
        <f>+($AB$9+$AC$9+$AD$9)/$AA$9*100%</f>
        <v>0</v>
      </c>
      <c r="AF9" s="70">
        <f>SUM(COUNTIF($T$10:$T$71,"Vắng"),COUNTIF($T$10:$T$71,"Vắng có phép"))</f>
        <v>1</v>
      </c>
      <c r="AG9" s="78">
        <f>+$AF$9/$AA$9</f>
        <v>0.33333333333333331</v>
      </c>
      <c r="AH9" s="79">
        <f>COUNTIF($X$10:$X$71,"Thi lại")</f>
        <v>0</v>
      </c>
      <c r="AI9" s="78">
        <f>+$AH$9/$AA$9</f>
        <v>0</v>
      </c>
      <c r="AJ9" s="79">
        <f>COUNTIF($X$10:$X$72,"Học lại")</f>
        <v>3</v>
      </c>
      <c r="AK9" s="78">
        <f>+$AJ$9/$AA$9</f>
        <v>1</v>
      </c>
      <c r="AL9" s="70">
        <f>COUNTIF($X$11:$X$72,"Đạt")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96" t="s">
        <v>67</v>
      </c>
      <c r="D11" s="121" t="s">
        <v>68</v>
      </c>
      <c r="E11" s="122" t="s">
        <v>69</v>
      </c>
      <c r="F11" s="97" t="s">
        <v>70</v>
      </c>
      <c r="G11" s="97" t="s">
        <v>70</v>
      </c>
      <c r="H11" s="98">
        <v>8.5714285714285712</v>
      </c>
      <c r="I11" s="99">
        <v>2</v>
      </c>
      <c r="J11" s="100">
        <v>5</v>
      </c>
      <c r="K11" s="24" t="s">
        <v>29</v>
      </c>
      <c r="L11" s="25"/>
      <c r="M11" s="25"/>
      <c r="N11" s="25"/>
      <c r="O11" s="86"/>
      <c r="P11" s="227">
        <v>0</v>
      </c>
      <c r="Q11" s="27">
        <f>ROUND(SUMPRODUCT(H11:P11,$H$10:$P$10)/100,1)</f>
        <v>0</v>
      </c>
      <c r="R11" s="28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">
        <v>235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101" t="s">
        <v>71</v>
      </c>
      <c r="D12" s="123" t="s">
        <v>72</v>
      </c>
      <c r="E12" s="124" t="s">
        <v>73</v>
      </c>
      <c r="F12" s="102" t="s">
        <v>74</v>
      </c>
      <c r="G12" s="102" t="s">
        <v>74</v>
      </c>
      <c r="H12" s="103">
        <v>5.7142857142857135</v>
      </c>
      <c r="I12" s="104">
        <v>4</v>
      </c>
      <c r="J12" s="105">
        <v>5</v>
      </c>
      <c r="K12" s="36" t="s">
        <v>29</v>
      </c>
      <c r="L12" s="37"/>
      <c r="M12" s="37"/>
      <c r="N12" s="37"/>
      <c r="O12" s="87">
        <v>1</v>
      </c>
      <c r="P12" s="228">
        <v>6</v>
      </c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106">
        <v>3</v>
      </c>
      <c r="C13" s="107" t="s">
        <v>75</v>
      </c>
      <c r="D13" s="125" t="s">
        <v>76</v>
      </c>
      <c r="E13" s="126" t="s">
        <v>77</v>
      </c>
      <c r="F13" s="108" t="s">
        <v>74</v>
      </c>
      <c r="G13" s="108" t="s">
        <v>74</v>
      </c>
      <c r="H13" s="109">
        <v>8.5714285714285712</v>
      </c>
      <c r="I13" s="110">
        <v>3</v>
      </c>
      <c r="J13" s="111">
        <f t="shared" ref="J13" si="3">(H13*4+I13*6)/10</f>
        <v>5.2285714285714286</v>
      </c>
      <c r="K13" s="112" t="s">
        <v>29</v>
      </c>
      <c r="L13" s="113"/>
      <c r="M13" s="113"/>
      <c r="N13" s="113"/>
      <c r="O13" s="114">
        <v>2</v>
      </c>
      <c r="P13" s="229">
        <v>5</v>
      </c>
      <c r="Q13" s="116">
        <f t="shared" ref="Q13" si="4">ROUND(SUMPRODUCT(H13:P13,$H$10:$P$10)/100,1)</f>
        <v>0</v>
      </c>
      <c r="R13" s="117" t="str">
        <f t="shared" si="0"/>
        <v>F</v>
      </c>
      <c r="S13" s="118" t="str">
        <f t="shared" si="1"/>
        <v>Kém</v>
      </c>
      <c r="T13" s="119" t="str">
        <f t="shared" ref="T13" si="5">+IF(OR($H13=0,$I13=0,$J13=0,$K13=0),"Không đủ ĐKDT","")</f>
        <v/>
      </c>
      <c r="U13" s="120"/>
      <c r="V13" s="3"/>
      <c r="W13" s="30"/>
      <c r="X13" s="81" t="str">
        <f t="shared" si="2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9" customHeight="1">
      <c r="A14" s="2"/>
      <c r="B14" s="45"/>
      <c r="C14" s="46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hidden="1">
      <c r="A15" s="2"/>
      <c r="B15" s="260" t="s">
        <v>30</v>
      </c>
      <c r="C15" s="260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ht="16.5" hidden="1" customHeight="1">
      <c r="A16" s="2"/>
      <c r="B16" s="51" t="s">
        <v>31</v>
      </c>
      <c r="C16" s="51"/>
      <c r="D16" s="52">
        <f>+$AA$9</f>
        <v>3</v>
      </c>
      <c r="E16" s="53" t="s">
        <v>32</v>
      </c>
      <c r="F16" s="232" t="s">
        <v>33</v>
      </c>
      <c r="G16" s="232"/>
      <c r="H16" s="232"/>
      <c r="I16" s="232"/>
      <c r="J16" s="232"/>
      <c r="K16" s="232"/>
      <c r="L16" s="232"/>
      <c r="M16" s="232"/>
      <c r="N16" s="232"/>
      <c r="O16" s="232"/>
      <c r="P16" s="54">
        <f>$AA$9 -COUNTIF($T$10:$T$203,"Vắng") -COUNTIF($T$10:$T$203,"Vắng có phép") - COUNTIF($T$10:$T$203,"Đình chỉ thi") - COUNTIF($T$10:$T$203,"Không đủ ĐKDT")</f>
        <v>2</v>
      </c>
      <c r="Q16" s="54"/>
      <c r="R16" s="54"/>
      <c r="S16" s="55"/>
      <c r="T16" s="56" t="s">
        <v>32</v>
      </c>
      <c r="U16" s="55"/>
      <c r="V16" s="3"/>
    </row>
    <row r="17" spans="1:39" ht="16.5" hidden="1" customHeight="1">
      <c r="A17" s="2"/>
      <c r="B17" s="51" t="s">
        <v>34</v>
      </c>
      <c r="C17" s="51"/>
      <c r="D17" s="52">
        <f>+$AL$9</f>
        <v>0</v>
      </c>
      <c r="E17" s="53" t="s">
        <v>32</v>
      </c>
      <c r="F17" s="232" t="s">
        <v>35</v>
      </c>
      <c r="G17" s="232"/>
      <c r="H17" s="232"/>
      <c r="I17" s="232"/>
      <c r="J17" s="232"/>
      <c r="K17" s="232"/>
      <c r="L17" s="232"/>
      <c r="M17" s="232"/>
      <c r="N17" s="232"/>
      <c r="O17" s="232"/>
      <c r="P17" s="57">
        <f>COUNTIF($T$10:$T$79,"Vắng")</f>
        <v>1</v>
      </c>
      <c r="Q17" s="57"/>
      <c r="R17" s="57"/>
      <c r="S17" s="58"/>
      <c r="T17" s="56" t="s">
        <v>32</v>
      </c>
      <c r="U17" s="58"/>
      <c r="V17" s="3"/>
    </row>
    <row r="18" spans="1:39" ht="16.5" hidden="1" customHeight="1">
      <c r="A18" s="2"/>
      <c r="B18" s="51" t="s">
        <v>51</v>
      </c>
      <c r="C18" s="51"/>
      <c r="D18" s="67">
        <f>COUNTIF(X11:X13,"Học lại")</f>
        <v>3</v>
      </c>
      <c r="E18" s="53" t="s">
        <v>32</v>
      </c>
      <c r="F18" s="232" t="s">
        <v>52</v>
      </c>
      <c r="G18" s="232"/>
      <c r="H18" s="232"/>
      <c r="I18" s="232"/>
      <c r="J18" s="232"/>
      <c r="K18" s="232"/>
      <c r="L18" s="232"/>
      <c r="M18" s="232"/>
      <c r="N18" s="232"/>
      <c r="O18" s="232"/>
      <c r="P18" s="54">
        <f>COUNTIF($T$10:$T$79,"Vắng có phép")</f>
        <v>0</v>
      </c>
      <c r="Q18" s="54"/>
      <c r="R18" s="54"/>
      <c r="S18" s="55"/>
      <c r="T18" s="56" t="s">
        <v>32</v>
      </c>
      <c r="U18" s="55"/>
      <c r="V18" s="3"/>
    </row>
    <row r="19" spans="1:39" ht="3" hidden="1" customHeight="1">
      <c r="A19" s="2"/>
      <c r="B19" s="45"/>
      <c r="C19" s="46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idden="1">
      <c r="B20" s="88" t="s">
        <v>53</v>
      </c>
      <c r="C20" s="88"/>
      <c r="D20" s="89">
        <f>COUNTIF(X11:X13,"Thi lại")</f>
        <v>0</v>
      </c>
      <c r="E20" s="90" t="s">
        <v>32</v>
      </c>
      <c r="F20" s="3"/>
      <c r="G20" s="3"/>
      <c r="H20" s="3"/>
      <c r="I20" s="3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3"/>
    </row>
    <row r="21" spans="1:39" ht="24.75" customHeight="1">
      <c r="B21" s="88"/>
      <c r="C21" s="88"/>
      <c r="D21" s="89"/>
      <c r="E21" s="90"/>
      <c r="F21" s="3"/>
      <c r="G21" s="3"/>
      <c r="H21" s="3"/>
      <c r="I21" s="3"/>
      <c r="J21" s="262" t="s">
        <v>240</v>
      </c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3"/>
    </row>
    <row r="22" spans="1:39">
      <c r="A22" s="59"/>
      <c r="B22" s="254" t="s">
        <v>36</v>
      </c>
      <c r="C22" s="254"/>
      <c r="D22" s="254"/>
      <c r="E22" s="254"/>
      <c r="F22" s="254"/>
      <c r="G22" s="254"/>
      <c r="H22" s="254"/>
      <c r="I22" s="60"/>
      <c r="J22" s="263" t="s">
        <v>37</v>
      </c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3"/>
    </row>
    <row r="23" spans="1:39" ht="4.5" customHeight="1">
      <c r="A23" s="2"/>
      <c r="B23" s="45"/>
      <c r="C23" s="61"/>
      <c r="D23" s="61"/>
      <c r="E23" s="62"/>
      <c r="F23" s="62"/>
      <c r="G23" s="62"/>
      <c r="H23" s="63"/>
      <c r="I23" s="64"/>
      <c r="J23" s="6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>
      <c r="B24" s="254" t="s">
        <v>38</v>
      </c>
      <c r="C24" s="254"/>
      <c r="D24" s="255" t="s">
        <v>39</v>
      </c>
      <c r="E24" s="255"/>
      <c r="F24" s="255"/>
      <c r="G24" s="255"/>
      <c r="H24" s="255"/>
      <c r="I24" s="64"/>
      <c r="J24" s="64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9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3.7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18" customHeight="1">
      <c r="A30" s="1"/>
      <c r="B30" s="265" t="s">
        <v>236</v>
      </c>
      <c r="C30" s="265"/>
      <c r="D30" s="265" t="s">
        <v>238</v>
      </c>
      <c r="E30" s="265"/>
      <c r="F30" s="265"/>
      <c r="G30" s="265"/>
      <c r="H30" s="265"/>
      <c r="I30" s="265"/>
      <c r="J30" s="265" t="s">
        <v>41</v>
      </c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34.5" hidden="1" customHeight="1">
      <c r="A33" s="1"/>
      <c r="B33" s="254" t="s">
        <v>42</v>
      </c>
      <c r="C33" s="254"/>
      <c r="D33" s="254"/>
      <c r="E33" s="254"/>
      <c r="F33" s="254"/>
      <c r="G33" s="254"/>
      <c r="H33" s="254"/>
      <c r="I33" s="60"/>
      <c r="J33" s="266" t="s">
        <v>59</v>
      </c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idden="1">
      <c r="A34" s="1"/>
      <c r="B34" s="45"/>
      <c r="C34" s="61"/>
      <c r="D34" s="61"/>
      <c r="E34" s="62"/>
      <c r="F34" s="62"/>
      <c r="G34" s="62"/>
      <c r="H34" s="63"/>
      <c r="I34" s="64"/>
      <c r="J34" s="6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idden="1">
      <c r="A35" s="1"/>
      <c r="B35" s="254" t="s">
        <v>38</v>
      </c>
      <c r="C35" s="254"/>
      <c r="D35" s="255" t="s">
        <v>39</v>
      </c>
      <c r="E35" s="255"/>
      <c r="F35" s="255"/>
      <c r="G35" s="255"/>
      <c r="H35" s="255"/>
      <c r="I35" s="64"/>
      <c r="J35" s="64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1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hidden="1"/>
    <row r="38" spans="1:39" hidden="1"/>
    <row r="39" spans="1:39" hidden="1"/>
    <row r="40" spans="1:39" hidden="1">
      <c r="B40" s="264"/>
      <c r="C40" s="264"/>
      <c r="D40" s="264"/>
      <c r="E40" s="264"/>
      <c r="F40" s="264"/>
      <c r="G40" s="264"/>
      <c r="H40" s="264"/>
      <c r="I40" s="264"/>
      <c r="J40" s="264" t="s">
        <v>60</v>
      </c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</row>
  </sheetData>
  <mergeCells count="60">
    <mergeCell ref="J30:U30"/>
    <mergeCell ref="F16:O16"/>
    <mergeCell ref="B35:C35"/>
    <mergeCell ref="D35:H35"/>
    <mergeCell ref="B40:C40"/>
    <mergeCell ref="D40:I40"/>
    <mergeCell ref="J40:U40"/>
    <mergeCell ref="K8:K9"/>
    <mergeCell ref="L8:L9"/>
    <mergeCell ref="Q8:Q10"/>
    <mergeCell ref="R8:R9"/>
    <mergeCell ref="B33:H33"/>
    <mergeCell ref="J33:U33"/>
    <mergeCell ref="F17:O17"/>
    <mergeCell ref="F18:O18"/>
    <mergeCell ref="J20:U20"/>
    <mergeCell ref="J21:U21"/>
    <mergeCell ref="B22:H22"/>
    <mergeCell ref="J22:U22"/>
    <mergeCell ref="B24:C24"/>
    <mergeCell ref="D24:H24"/>
    <mergeCell ref="B30:C30"/>
    <mergeCell ref="D30:I30"/>
    <mergeCell ref="B15:C15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P11:P13 H11:N13">
    <cfRule type="cellIs" dxfId="32" priority="7" operator="greaterThan">
      <formula>10</formula>
    </cfRule>
  </conditionalFormatting>
  <conditionalFormatting sqref="O1:O1048576">
    <cfRule type="duplicateValues" dxfId="31" priority="6"/>
  </conditionalFormatting>
  <conditionalFormatting sqref="C1:C1048576">
    <cfRule type="duplicateValues" dxfId="30" priority="5"/>
  </conditionalFormatting>
  <conditionalFormatting sqref="C11:C13">
    <cfRule type="duplicateValues" dxfId="29" priority="3"/>
  </conditionalFormatting>
  <conditionalFormatting sqref="C30">
    <cfRule type="duplicateValues" dxfId="28" priority="2"/>
  </conditionalFormatting>
  <conditionalFormatting sqref="C30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18 X11:X13 Y3:AM9"/>
  </dataValidations>
  <pageMargins left="0.45" right="0.2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2"/>
  <sheetViews>
    <sheetView workbookViewId="0">
      <selection activeCell="H2" sqref="H2:U2"/>
    </sheetView>
  </sheetViews>
  <sheetFormatPr defaultColWidth="9" defaultRowHeight="15.75"/>
  <cols>
    <col min="1" max="1" width="0.375" style="1" customWidth="1"/>
    <col min="2" max="2" width="4" style="1" customWidth="1"/>
    <col min="3" max="3" width="13.125" style="1" customWidth="1"/>
    <col min="4" max="4" width="13.25" style="1" customWidth="1"/>
    <col min="5" max="5" width="6.125" style="1" customWidth="1"/>
    <col min="6" max="6" width="9.375" style="1" hidden="1" customWidth="1"/>
    <col min="7" max="7" width="11.625" style="1" customWidth="1"/>
    <col min="8" max="8" width="8.75" style="1" customWidth="1"/>
    <col min="9" max="12" width="4.375" style="1" hidden="1" customWidth="1"/>
    <col min="13" max="13" width="4.25" style="1" hidden="1" customWidth="1"/>
    <col min="14" max="14" width="7.375" style="1" hidden="1" customWidth="1"/>
    <col min="15" max="15" width="9.125" style="1" hidden="1" customWidth="1"/>
    <col min="16" max="16" width="9.25" style="1" customWidth="1"/>
    <col min="17" max="18" width="6.5" style="1" hidden="1" customWidth="1"/>
    <col min="19" max="19" width="11.875" style="1" hidden="1" customWidth="1"/>
    <col min="20" max="20" width="20.3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239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62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120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121</v>
      </c>
      <c r="H6" s="236"/>
      <c r="I6" s="236"/>
      <c r="J6" s="236"/>
      <c r="K6" s="236"/>
      <c r="L6" s="236"/>
      <c r="M6" s="236"/>
      <c r="N6" s="236"/>
      <c r="O6" s="236"/>
      <c r="P6" s="236" t="s">
        <v>87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115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 xml:space="preserve">Kế toán đại cương </v>
      </c>
      <c r="Z9" s="75" t="str">
        <f>+P5</f>
        <v xml:space="preserve">Mã HP: </v>
      </c>
      <c r="AA9" s="76">
        <f>+$AJ$9+$AL$9+$AH$9</f>
        <v>5</v>
      </c>
      <c r="AB9" s="70">
        <f>COUNTIF($T$10:$T$75,"Khiển trách")</f>
        <v>0</v>
      </c>
      <c r="AC9" s="70">
        <f>COUNTIF($T$10:$T$75,"Cảnh cáo")</f>
        <v>0</v>
      </c>
      <c r="AD9" s="70">
        <f>COUNTIF($T$10:$T$75,"Đình chỉ thi")</f>
        <v>0</v>
      </c>
      <c r="AE9" s="77">
        <f>+($AB$9+$AC$9+$AD$9)/$AA$9*100%</f>
        <v>0</v>
      </c>
      <c r="AF9" s="70">
        <f>SUM(COUNTIF($T$10:$T$73,"Vắng"),COUNTIF($T$10:$T$73,"Vắng có phép"))</f>
        <v>0</v>
      </c>
      <c r="AG9" s="78">
        <f>+$AF$9/$AA$9</f>
        <v>0</v>
      </c>
      <c r="AH9" s="79">
        <f>COUNTIF($X$10:$X$73,"Thi lại")</f>
        <v>0</v>
      </c>
      <c r="AI9" s="78">
        <f>+$AH$9/$AA$9</f>
        <v>0</v>
      </c>
      <c r="AJ9" s="79">
        <f>COUNTIF($X$10:$X$74,"Học lại")</f>
        <v>5</v>
      </c>
      <c r="AK9" s="78">
        <f>+$AJ$9/$AA$9</f>
        <v>1</v>
      </c>
      <c r="AL9" s="70">
        <f>COUNTIF($X$11:$X$74,"Đạt")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166" t="s">
        <v>122</v>
      </c>
      <c r="D11" s="173" t="s">
        <v>123</v>
      </c>
      <c r="E11" s="174" t="s">
        <v>124</v>
      </c>
      <c r="F11" s="138" t="s">
        <v>90</v>
      </c>
      <c r="G11" s="138" t="s">
        <v>90</v>
      </c>
      <c r="H11" s="167">
        <v>7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>
        <v>5</v>
      </c>
      <c r="P11" s="26">
        <v>7.5</v>
      </c>
      <c r="Q11" s="27">
        <f>ROUND(SUMPRODUCT(H11:P11,$H$10:$P$10)/100,1)</f>
        <v>0</v>
      </c>
      <c r="R11" s="28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5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168" t="s">
        <v>125</v>
      </c>
      <c r="D12" s="175" t="s">
        <v>126</v>
      </c>
      <c r="E12" s="176" t="s">
        <v>77</v>
      </c>
      <c r="F12" s="144" t="s">
        <v>90</v>
      </c>
      <c r="G12" s="144" t="s">
        <v>90</v>
      </c>
      <c r="H12" s="169">
        <v>8.5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7">
        <v>2</v>
      </c>
      <c r="P12" s="38">
        <v>7.5</v>
      </c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168" t="s">
        <v>127</v>
      </c>
      <c r="D13" s="175" t="s">
        <v>128</v>
      </c>
      <c r="E13" s="176" t="s">
        <v>129</v>
      </c>
      <c r="F13" s="144" t="s">
        <v>90</v>
      </c>
      <c r="G13" s="144" t="s">
        <v>90</v>
      </c>
      <c r="H13" s="169">
        <v>7.5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7">
        <v>4</v>
      </c>
      <c r="P13" s="38">
        <v>7</v>
      </c>
      <c r="Q13" s="39">
        <f t="shared" ref="Q13:Q15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 t="str">
        <f t="shared" ref="T13:T15" si="4">+IF(OR($H13=0,$I13=0,$J13=0,$K13=0),"Không đủ ĐKDT","")</f>
        <v/>
      </c>
      <c r="U13" s="43"/>
      <c r="V13" s="3"/>
      <c r="W13" s="30"/>
      <c r="X13" s="81" t="str">
        <f t="shared" si="2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1:39" ht="18.75" customHeight="1">
      <c r="B14" s="31">
        <v>4</v>
      </c>
      <c r="C14" s="168" t="s">
        <v>130</v>
      </c>
      <c r="D14" s="175" t="s">
        <v>131</v>
      </c>
      <c r="E14" s="176" t="s">
        <v>132</v>
      </c>
      <c r="F14" s="144" t="s">
        <v>90</v>
      </c>
      <c r="G14" s="144" t="s">
        <v>90</v>
      </c>
      <c r="H14" s="169">
        <v>8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7">
        <v>1</v>
      </c>
      <c r="P14" s="38">
        <v>9</v>
      </c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18.75" customHeight="1">
      <c r="B15" s="106">
        <v>5</v>
      </c>
      <c r="C15" s="170" t="s">
        <v>133</v>
      </c>
      <c r="D15" s="177" t="s">
        <v>134</v>
      </c>
      <c r="E15" s="178" t="s">
        <v>135</v>
      </c>
      <c r="F15" s="171" t="s">
        <v>90</v>
      </c>
      <c r="G15" s="171" t="s">
        <v>90</v>
      </c>
      <c r="H15" s="172">
        <v>8</v>
      </c>
      <c r="I15" s="112" t="s">
        <v>29</v>
      </c>
      <c r="J15" s="112" t="s">
        <v>29</v>
      </c>
      <c r="K15" s="112" t="s">
        <v>29</v>
      </c>
      <c r="L15" s="113"/>
      <c r="M15" s="113"/>
      <c r="N15" s="113"/>
      <c r="O15" s="114">
        <v>3</v>
      </c>
      <c r="P15" s="115">
        <v>6.5</v>
      </c>
      <c r="Q15" s="116">
        <f t="shared" si="3"/>
        <v>0</v>
      </c>
      <c r="R15" s="117" t="str">
        <f t="shared" si="0"/>
        <v>F</v>
      </c>
      <c r="S15" s="118" t="str">
        <f t="shared" si="1"/>
        <v>Kém</v>
      </c>
      <c r="T15" s="119" t="str">
        <f t="shared" si="4"/>
        <v/>
      </c>
      <c r="U15" s="120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1:39" ht="9" customHeight="1">
      <c r="A16" s="2"/>
      <c r="B16" s="45"/>
      <c r="C16" s="46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5" hidden="1">
      <c r="A17" s="2"/>
      <c r="B17" s="260" t="s">
        <v>30</v>
      </c>
      <c r="C17" s="260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5" hidden="1" customHeight="1">
      <c r="A18" s="2"/>
      <c r="B18" s="51" t="s">
        <v>31</v>
      </c>
      <c r="C18" s="51"/>
      <c r="D18" s="52">
        <f>+$AA$9</f>
        <v>5</v>
      </c>
      <c r="E18" s="53" t="s">
        <v>32</v>
      </c>
      <c r="F18" s="232" t="s">
        <v>33</v>
      </c>
      <c r="G18" s="232"/>
      <c r="H18" s="232"/>
      <c r="I18" s="232"/>
      <c r="J18" s="232"/>
      <c r="K18" s="232"/>
      <c r="L18" s="232"/>
      <c r="M18" s="232"/>
      <c r="N18" s="232"/>
      <c r="O18" s="232"/>
      <c r="P18" s="54">
        <f>$AA$9 -COUNTIF($T$10:$T$205,"Vắng") -COUNTIF($T$10:$T$205,"Vắng có phép") - COUNTIF($T$10:$T$205,"Đình chỉ thi") - COUNTIF($T$10:$T$205,"Không đủ ĐKDT")</f>
        <v>5</v>
      </c>
      <c r="Q18" s="54"/>
      <c r="R18" s="54"/>
      <c r="S18" s="55"/>
      <c r="T18" s="56" t="s">
        <v>32</v>
      </c>
      <c r="U18" s="55"/>
      <c r="V18" s="3"/>
    </row>
    <row r="19" spans="1:39" ht="16.5" hidden="1" customHeight="1">
      <c r="A19" s="2"/>
      <c r="B19" s="51" t="s">
        <v>34</v>
      </c>
      <c r="C19" s="51"/>
      <c r="D19" s="52">
        <f>+$AL$9</f>
        <v>0</v>
      </c>
      <c r="E19" s="53" t="s">
        <v>32</v>
      </c>
      <c r="F19" s="232" t="s">
        <v>35</v>
      </c>
      <c r="G19" s="232"/>
      <c r="H19" s="232"/>
      <c r="I19" s="232"/>
      <c r="J19" s="232"/>
      <c r="K19" s="232"/>
      <c r="L19" s="232"/>
      <c r="M19" s="232"/>
      <c r="N19" s="232"/>
      <c r="O19" s="232"/>
      <c r="P19" s="57">
        <f>COUNTIF($T$10:$T$81,"Vắng")</f>
        <v>0</v>
      </c>
      <c r="Q19" s="57"/>
      <c r="R19" s="57"/>
      <c r="S19" s="58"/>
      <c r="T19" s="56" t="s">
        <v>32</v>
      </c>
      <c r="U19" s="58"/>
      <c r="V19" s="3"/>
    </row>
    <row r="20" spans="1:39" ht="16.5" hidden="1" customHeight="1">
      <c r="A20" s="2"/>
      <c r="B20" s="51" t="s">
        <v>51</v>
      </c>
      <c r="C20" s="51"/>
      <c r="D20" s="67">
        <f>COUNTIF(X11:X15,"Học lại")</f>
        <v>5</v>
      </c>
      <c r="E20" s="53" t="s">
        <v>32</v>
      </c>
      <c r="F20" s="232" t="s">
        <v>52</v>
      </c>
      <c r="G20" s="232"/>
      <c r="H20" s="232"/>
      <c r="I20" s="232"/>
      <c r="J20" s="232"/>
      <c r="K20" s="232"/>
      <c r="L20" s="232"/>
      <c r="M20" s="232"/>
      <c r="N20" s="232"/>
      <c r="O20" s="232"/>
      <c r="P20" s="54">
        <f>COUNTIF($T$10:$T$81,"Vắng có phép")</f>
        <v>0</v>
      </c>
      <c r="Q20" s="54"/>
      <c r="R20" s="54"/>
      <c r="S20" s="55"/>
      <c r="T20" s="56" t="s">
        <v>32</v>
      </c>
      <c r="U20" s="55"/>
      <c r="V20" s="3"/>
    </row>
    <row r="21" spans="1:39" ht="3" hidden="1" customHeight="1">
      <c r="A21" s="2"/>
      <c r="B21" s="45"/>
      <c r="C21" s="46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 hidden="1">
      <c r="B22" s="88" t="s">
        <v>53</v>
      </c>
      <c r="C22" s="88"/>
      <c r="D22" s="89">
        <f>COUNTIF(X11:X15,"Thi lại")</f>
        <v>0</v>
      </c>
      <c r="E22" s="90" t="s">
        <v>32</v>
      </c>
      <c r="F22" s="3"/>
      <c r="G22" s="3"/>
      <c r="H22" s="3"/>
      <c r="I22" s="3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3"/>
    </row>
    <row r="23" spans="1:39" ht="24.75" customHeight="1">
      <c r="B23" s="88"/>
      <c r="C23" s="88"/>
      <c r="D23" s="89"/>
      <c r="E23" s="90"/>
      <c r="F23" s="3"/>
      <c r="G23" s="3"/>
      <c r="H23" s="3"/>
      <c r="I23" s="3"/>
      <c r="J23" s="262" t="s">
        <v>237</v>
      </c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3"/>
    </row>
    <row r="24" spans="1:39">
      <c r="A24" s="59"/>
      <c r="B24" s="254" t="s">
        <v>36</v>
      </c>
      <c r="C24" s="254"/>
      <c r="D24" s="254"/>
      <c r="E24" s="254"/>
      <c r="F24" s="254"/>
      <c r="G24" s="254"/>
      <c r="H24" s="254"/>
      <c r="I24" s="60"/>
      <c r="J24" s="263" t="s">
        <v>37</v>
      </c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3"/>
    </row>
    <row r="25" spans="1:39" ht="4.5" customHeight="1">
      <c r="A25" s="2"/>
      <c r="B25" s="45"/>
      <c r="C25" s="61"/>
      <c r="D25" s="61"/>
      <c r="E25" s="62"/>
      <c r="F25" s="62"/>
      <c r="G25" s="62"/>
      <c r="H25" s="63"/>
      <c r="I25" s="64"/>
      <c r="J25" s="6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254" t="s">
        <v>38</v>
      </c>
      <c r="C26" s="254"/>
      <c r="D26" s="255" t="s">
        <v>39</v>
      </c>
      <c r="E26" s="255"/>
      <c r="F26" s="255"/>
      <c r="G26" s="255"/>
      <c r="H26" s="255"/>
      <c r="I26" s="64"/>
      <c r="J26" s="64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24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18" customHeight="1">
      <c r="A32" s="1"/>
      <c r="B32" s="265" t="s">
        <v>236</v>
      </c>
      <c r="C32" s="265"/>
      <c r="D32" s="265" t="s">
        <v>238</v>
      </c>
      <c r="E32" s="265"/>
      <c r="F32" s="265"/>
      <c r="G32" s="265"/>
      <c r="H32" s="265"/>
      <c r="I32" s="265"/>
      <c r="J32" s="265" t="s">
        <v>41</v>
      </c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36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34.5" hidden="1" customHeight="1">
      <c r="A35" s="1"/>
      <c r="B35" s="254" t="s">
        <v>42</v>
      </c>
      <c r="C35" s="254"/>
      <c r="D35" s="254"/>
      <c r="E35" s="254"/>
      <c r="F35" s="254"/>
      <c r="G35" s="254"/>
      <c r="H35" s="254"/>
      <c r="I35" s="60"/>
      <c r="J35" s="266" t="s">
        <v>59</v>
      </c>
      <c r="K35" s="26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idden="1">
      <c r="A36" s="1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idden="1">
      <c r="A37" s="1"/>
      <c r="B37" s="254" t="s">
        <v>38</v>
      </c>
      <c r="C37" s="254"/>
      <c r="D37" s="255" t="s">
        <v>39</v>
      </c>
      <c r="E37" s="255"/>
      <c r="F37" s="255"/>
      <c r="G37" s="255"/>
      <c r="H37" s="255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1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hidden="1"/>
    <row r="40" spans="1:39" hidden="1"/>
    <row r="41" spans="1:39" hidden="1"/>
    <row r="42" spans="1:39" hidden="1">
      <c r="B42" s="264"/>
      <c r="C42" s="264"/>
      <c r="D42" s="264"/>
      <c r="E42" s="264"/>
      <c r="F42" s="264"/>
      <c r="G42" s="264"/>
      <c r="H42" s="264"/>
      <c r="I42" s="264"/>
      <c r="J42" s="264" t="s">
        <v>60</v>
      </c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</row>
  </sheetData>
  <mergeCells count="60">
    <mergeCell ref="J32:U32"/>
    <mergeCell ref="F18:O18"/>
    <mergeCell ref="B37:C37"/>
    <mergeCell ref="D37:H37"/>
    <mergeCell ref="B42:C42"/>
    <mergeCell ref="D42:I42"/>
    <mergeCell ref="J42:U42"/>
    <mergeCell ref="K8:K9"/>
    <mergeCell ref="L8:L9"/>
    <mergeCell ref="Q8:Q10"/>
    <mergeCell ref="R8:R9"/>
    <mergeCell ref="B35:H35"/>
    <mergeCell ref="J35:U35"/>
    <mergeCell ref="F19:O19"/>
    <mergeCell ref="F20:O20"/>
    <mergeCell ref="J22:U22"/>
    <mergeCell ref="J23:U23"/>
    <mergeCell ref="B24:H24"/>
    <mergeCell ref="J24:U24"/>
    <mergeCell ref="B26:C26"/>
    <mergeCell ref="D26:H26"/>
    <mergeCell ref="B32:C32"/>
    <mergeCell ref="D32:I32"/>
    <mergeCell ref="B17:C17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P11:P15 H11:N15">
    <cfRule type="cellIs" dxfId="26" priority="6" operator="greaterThan">
      <formula>10</formula>
    </cfRule>
  </conditionalFormatting>
  <conditionalFormatting sqref="O1:O1048576">
    <cfRule type="duplicateValues" dxfId="25" priority="5"/>
  </conditionalFormatting>
  <conditionalFormatting sqref="C1:C1048576">
    <cfRule type="duplicateValues" dxfId="24" priority="4"/>
  </conditionalFormatting>
  <conditionalFormatting sqref="C11:C15">
    <cfRule type="duplicateValues" dxfId="23" priority="2"/>
  </conditionalFormatting>
  <dataValidations count="1">
    <dataValidation allowBlank="1" showInputMessage="1" showErrorMessage="1" errorTitle="Không xóa dữ liệu" error="Không xóa dữ liệu" prompt="Không xóa dữ liệu" sqref="D20 X11:X15 Y3:AM9"/>
  </dataValidations>
  <pageMargins left="0.45" right="0.2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57"/>
  <sheetViews>
    <sheetView tabSelected="1" topLeftCell="A2" workbookViewId="0">
      <selection activeCell="X9" sqref="W9:X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5" style="1" customWidth="1"/>
    <col min="5" max="5" width="5.625" style="1" customWidth="1"/>
    <col min="6" max="6" width="9.375" style="1" hidden="1" customWidth="1"/>
    <col min="7" max="7" width="11.625" style="1" customWidth="1"/>
    <col min="8" max="8" width="5.5" style="1" customWidth="1"/>
    <col min="9" max="9" width="5.25" style="1" customWidth="1"/>
    <col min="10" max="10" width="6.5" style="1" customWidth="1"/>
    <col min="11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8" style="1" customWidth="1"/>
    <col min="17" max="18" width="6.5" style="1" hidden="1" customWidth="1"/>
    <col min="19" max="19" width="11.875" style="1" hidden="1" customWidth="1"/>
    <col min="20" max="20" width="20.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hidden="1" customHeight="1">
      <c r="H1" s="230"/>
      <c r="I1" s="230"/>
      <c r="J1" s="230"/>
      <c r="K1" s="230"/>
      <c r="L1" s="231"/>
      <c r="M1" s="231"/>
      <c r="N1" s="231"/>
      <c r="O1" s="231"/>
      <c r="P1" s="231"/>
      <c r="Q1" s="231"/>
      <c r="R1" s="231"/>
      <c r="S1" s="231"/>
      <c r="T1" s="231"/>
      <c r="U1" s="231"/>
    </row>
    <row r="2" spans="2:39" ht="27.75" customHeight="1">
      <c r="B2" s="239" t="s">
        <v>0</v>
      </c>
      <c r="C2" s="239"/>
      <c r="D2" s="239"/>
      <c r="E2" s="239"/>
      <c r="F2" s="239"/>
      <c r="G2" s="239"/>
      <c r="H2" s="240" t="s">
        <v>239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2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245" t="s">
        <v>3</v>
      </c>
      <c r="C5" s="245"/>
      <c r="D5" s="235" t="s">
        <v>136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2:39" ht="17.25" customHeight="1">
      <c r="B6" s="244" t="s">
        <v>4</v>
      </c>
      <c r="C6" s="244"/>
      <c r="D6" s="9"/>
      <c r="G6" s="236" t="s">
        <v>182</v>
      </c>
      <c r="H6" s="236"/>
      <c r="I6" s="236"/>
      <c r="J6" s="236"/>
      <c r="K6" s="236"/>
      <c r="L6" s="236"/>
      <c r="M6" s="236"/>
      <c r="N6" s="236"/>
      <c r="O6" s="236"/>
      <c r="P6" s="236" t="s">
        <v>183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2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78</v>
      </c>
      <c r="I8" s="234" t="s">
        <v>79</v>
      </c>
      <c r="J8" s="234" t="s">
        <v>95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>Cấu trúc dữ liệu giải thuật</v>
      </c>
      <c r="Z9" s="75" t="str">
        <f>+P5</f>
        <v xml:space="preserve">Mã HP: </v>
      </c>
      <c r="AA9" s="76">
        <f>+$AJ$9+$AL$9+$AH$9</f>
        <v>20</v>
      </c>
      <c r="AB9" s="70">
        <f>COUNTIF($T$10:$T$90,"Khiển trách")</f>
        <v>0</v>
      </c>
      <c r="AC9" s="70">
        <f>COUNTIF($T$10:$T$90,"Cảnh cáo")</f>
        <v>0</v>
      </c>
      <c r="AD9" s="70">
        <f>COUNTIF($T$10:$T$90,"Đình chỉ thi")</f>
        <v>0</v>
      </c>
      <c r="AE9" s="77">
        <f>+($AB$9+$AC$9+$AD$9)/$AA$9*100%</f>
        <v>0</v>
      </c>
      <c r="AF9" s="70">
        <f>SUM(COUNTIF($T$10:$T$88,"Vắng"),COUNTIF($T$10:$T$88,"Vắng có phép"))</f>
        <v>1</v>
      </c>
      <c r="AG9" s="78">
        <f>+$AF$9/$AA$9</f>
        <v>0.05</v>
      </c>
      <c r="AH9" s="79">
        <f>COUNTIF($X$10:$X$88,"Thi lại")</f>
        <v>0</v>
      </c>
      <c r="AI9" s="78">
        <f>+$AH$9/$AA$9</f>
        <v>0</v>
      </c>
      <c r="AJ9" s="79">
        <f>COUNTIF($X$10:$X$89,"Học lại")</f>
        <v>20</v>
      </c>
      <c r="AK9" s="78">
        <f>+$AJ$9/$AA$9</f>
        <v>1</v>
      </c>
      <c r="AL9" s="70">
        <f>COUNTIF($X$11:$X$89,"Đạt")</f>
        <v>0</v>
      </c>
      <c r="AM9" s="77">
        <f>+$AL$9/$AA$9</f>
        <v>0</v>
      </c>
    </row>
    <row r="10" spans="2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180" t="s">
        <v>137</v>
      </c>
      <c r="D11" s="134" t="s">
        <v>138</v>
      </c>
      <c r="E11" s="188" t="s">
        <v>139</v>
      </c>
      <c r="F11" s="167" t="s">
        <v>90</v>
      </c>
      <c r="G11" s="167" t="s">
        <v>90</v>
      </c>
      <c r="H11" s="167">
        <v>7</v>
      </c>
      <c r="I11" s="167">
        <v>5</v>
      </c>
      <c r="J11" s="181">
        <f t="shared" ref="J11:J30" si="0">SUM(H11:I11)/2</f>
        <v>6</v>
      </c>
      <c r="K11" s="24" t="s">
        <v>29</v>
      </c>
      <c r="L11" s="25"/>
      <c r="M11" s="25"/>
      <c r="N11" s="25"/>
      <c r="O11" s="86">
        <v>19</v>
      </c>
      <c r="P11" s="26">
        <v>5</v>
      </c>
      <c r="Q11" s="27">
        <f>ROUND(SUMPRODUCT(H11:P11,$H$10:$P$10)/100,1)</f>
        <v>0</v>
      </c>
      <c r="R11" s="28" t="str">
        <f t="shared" ref="R11:R30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30" si="2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182" t="s">
        <v>140</v>
      </c>
      <c r="D12" s="189" t="s">
        <v>141</v>
      </c>
      <c r="E12" s="190" t="s">
        <v>142</v>
      </c>
      <c r="F12" s="169" t="s">
        <v>90</v>
      </c>
      <c r="G12" s="169" t="s">
        <v>90</v>
      </c>
      <c r="H12" s="169">
        <v>6</v>
      </c>
      <c r="I12" s="169">
        <v>6</v>
      </c>
      <c r="J12" s="183">
        <f t="shared" si="0"/>
        <v>6</v>
      </c>
      <c r="K12" s="36" t="s">
        <v>29</v>
      </c>
      <c r="L12" s="37"/>
      <c r="M12" s="37"/>
      <c r="N12" s="37"/>
      <c r="O12" s="87">
        <v>18</v>
      </c>
      <c r="P12" s="38">
        <v>6</v>
      </c>
      <c r="Q12" s="39">
        <f>ROUND(SUMPRODUCT(H12:P12,$H$10:$P$10)/100,1)</f>
        <v>0</v>
      </c>
      <c r="R12" s="40" t="str">
        <f t="shared" si="1"/>
        <v>F</v>
      </c>
      <c r="S12" s="41" t="str">
        <f t="shared" si="2"/>
        <v>Kém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30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182" t="s">
        <v>143</v>
      </c>
      <c r="D13" s="189" t="s">
        <v>144</v>
      </c>
      <c r="E13" s="190" t="s">
        <v>145</v>
      </c>
      <c r="F13" s="169" t="s">
        <v>90</v>
      </c>
      <c r="G13" s="169" t="s">
        <v>90</v>
      </c>
      <c r="H13" s="169">
        <v>6</v>
      </c>
      <c r="I13" s="169">
        <v>7</v>
      </c>
      <c r="J13" s="183">
        <f t="shared" si="0"/>
        <v>6.5</v>
      </c>
      <c r="K13" s="36" t="s">
        <v>29</v>
      </c>
      <c r="L13" s="44"/>
      <c r="M13" s="44"/>
      <c r="N13" s="44"/>
      <c r="O13" s="87">
        <v>12</v>
      </c>
      <c r="P13" s="38">
        <v>5</v>
      </c>
      <c r="Q13" s="39">
        <f t="shared" ref="Q13:Q30" si="4">ROUND(SUMPRODUCT(H13:P13,$H$10:$P$10)/100,1)</f>
        <v>0</v>
      </c>
      <c r="R13" s="40" t="str">
        <f t="shared" si="1"/>
        <v>F</v>
      </c>
      <c r="S13" s="41" t="str">
        <f t="shared" si="2"/>
        <v>Kém</v>
      </c>
      <c r="T13" s="42" t="str">
        <f t="shared" ref="T13:T30" si="5">+IF(OR($H13=0,$I13=0,$J13=0,$K13=0),"Không đủ ĐKDT","")</f>
        <v/>
      </c>
      <c r="U13" s="43"/>
      <c r="V13" s="3"/>
      <c r="W13" s="30"/>
      <c r="X13" s="81" t="str">
        <f t="shared" si="3"/>
        <v>Học lại</v>
      </c>
      <c r="Y13" s="82"/>
      <c r="Z13" s="82"/>
      <c r="AA13" s="92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8.75" customHeight="1">
      <c r="B14" s="31">
        <v>4</v>
      </c>
      <c r="C14" s="182" t="s">
        <v>146</v>
      </c>
      <c r="D14" s="189" t="s">
        <v>147</v>
      </c>
      <c r="E14" s="190" t="s">
        <v>148</v>
      </c>
      <c r="F14" s="169" t="s">
        <v>90</v>
      </c>
      <c r="G14" s="169" t="s">
        <v>90</v>
      </c>
      <c r="H14" s="169">
        <v>7</v>
      </c>
      <c r="I14" s="169">
        <v>6</v>
      </c>
      <c r="J14" s="183">
        <f t="shared" si="0"/>
        <v>6.5</v>
      </c>
      <c r="K14" s="36" t="s">
        <v>29</v>
      </c>
      <c r="L14" s="44"/>
      <c r="M14" s="44"/>
      <c r="N14" s="44"/>
      <c r="O14" s="87">
        <v>13</v>
      </c>
      <c r="P14" s="38">
        <v>5</v>
      </c>
      <c r="Q14" s="39">
        <f t="shared" si="4"/>
        <v>0</v>
      </c>
      <c r="R14" s="40" t="str">
        <f t="shared" si="1"/>
        <v>F</v>
      </c>
      <c r="S14" s="41" t="str">
        <f t="shared" si="2"/>
        <v>Kém</v>
      </c>
      <c r="T14" s="42" t="str">
        <f t="shared" si="5"/>
        <v/>
      </c>
      <c r="U14" s="43"/>
      <c r="V14" s="3"/>
      <c r="W14" s="30"/>
      <c r="X14" s="81" t="str">
        <f t="shared" si="3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182" t="s">
        <v>149</v>
      </c>
      <c r="D15" s="189" t="s">
        <v>138</v>
      </c>
      <c r="E15" s="190" t="s">
        <v>150</v>
      </c>
      <c r="F15" s="169" t="s">
        <v>90</v>
      </c>
      <c r="G15" s="169" t="s">
        <v>90</v>
      </c>
      <c r="H15" s="169">
        <v>6</v>
      </c>
      <c r="I15" s="169">
        <v>6</v>
      </c>
      <c r="J15" s="183">
        <f t="shared" si="0"/>
        <v>6</v>
      </c>
      <c r="K15" s="36" t="s">
        <v>29</v>
      </c>
      <c r="L15" s="44"/>
      <c r="M15" s="44"/>
      <c r="N15" s="44"/>
      <c r="O15" s="87">
        <v>16</v>
      </c>
      <c r="P15" s="38">
        <v>2</v>
      </c>
      <c r="Q15" s="39">
        <f t="shared" si="4"/>
        <v>0</v>
      </c>
      <c r="R15" s="40" t="str">
        <f t="shared" si="1"/>
        <v>F</v>
      </c>
      <c r="S15" s="41" t="str">
        <f t="shared" si="2"/>
        <v>Kém</v>
      </c>
      <c r="T15" s="42" t="str">
        <f t="shared" si="5"/>
        <v/>
      </c>
      <c r="U15" s="43"/>
      <c r="V15" s="3"/>
      <c r="W15" s="30"/>
      <c r="X15" s="81" t="str">
        <f t="shared" si="3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182" t="s">
        <v>151</v>
      </c>
      <c r="D16" s="189" t="s">
        <v>152</v>
      </c>
      <c r="E16" s="190" t="s">
        <v>153</v>
      </c>
      <c r="F16" s="169" t="s">
        <v>90</v>
      </c>
      <c r="G16" s="169" t="s">
        <v>90</v>
      </c>
      <c r="H16" s="169">
        <v>5</v>
      </c>
      <c r="I16" s="169">
        <v>7</v>
      </c>
      <c r="J16" s="183">
        <f t="shared" si="0"/>
        <v>6</v>
      </c>
      <c r="K16" s="36" t="s">
        <v>29</v>
      </c>
      <c r="L16" s="44"/>
      <c r="M16" s="44"/>
      <c r="N16" s="44"/>
      <c r="O16" s="87">
        <v>17</v>
      </c>
      <c r="P16" s="38">
        <v>5</v>
      </c>
      <c r="Q16" s="39">
        <f t="shared" si="4"/>
        <v>0</v>
      </c>
      <c r="R16" s="40" t="str">
        <f t="shared" si="1"/>
        <v>F</v>
      </c>
      <c r="S16" s="41" t="str">
        <f t="shared" si="2"/>
        <v>Kém</v>
      </c>
      <c r="T16" s="42" t="str">
        <f t="shared" si="5"/>
        <v/>
      </c>
      <c r="U16" s="43"/>
      <c r="V16" s="3"/>
      <c r="W16" s="30"/>
      <c r="X16" s="81" t="str">
        <f t="shared" si="3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7</v>
      </c>
      <c r="C17" s="182" t="s">
        <v>154</v>
      </c>
      <c r="D17" s="189" t="s">
        <v>92</v>
      </c>
      <c r="E17" s="190" t="s">
        <v>155</v>
      </c>
      <c r="F17" s="169" t="s">
        <v>90</v>
      </c>
      <c r="G17" s="169" t="s">
        <v>90</v>
      </c>
      <c r="H17" s="169">
        <v>7</v>
      </c>
      <c r="I17" s="169">
        <v>5</v>
      </c>
      <c r="J17" s="183">
        <f t="shared" si="0"/>
        <v>6</v>
      </c>
      <c r="K17" s="36" t="s">
        <v>29</v>
      </c>
      <c r="L17" s="44"/>
      <c r="M17" s="44"/>
      <c r="N17" s="44"/>
      <c r="O17" s="87">
        <v>1</v>
      </c>
      <c r="P17" s="38">
        <v>5</v>
      </c>
      <c r="Q17" s="39">
        <f t="shared" si="4"/>
        <v>0</v>
      </c>
      <c r="R17" s="40" t="str">
        <f t="shared" si="1"/>
        <v>F</v>
      </c>
      <c r="S17" s="41" t="str">
        <f t="shared" si="2"/>
        <v>Kém</v>
      </c>
      <c r="T17" s="42" t="str">
        <f t="shared" si="5"/>
        <v/>
      </c>
      <c r="U17" s="43"/>
      <c r="V17" s="3"/>
      <c r="W17" s="30"/>
      <c r="X17" s="81" t="str">
        <f t="shared" si="3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8</v>
      </c>
      <c r="C18" s="182" t="s">
        <v>125</v>
      </c>
      <c r="D18" s="189" t="s">
        <v>126</v>
      </c>
      <c r="E18" s="190" t="s">
        <v>77</v>
      </c>
      <c r="F18" s="169" t="s">
        <v>90</v>
      </c>
      <c r="G18" s="169" t="s">
        <v>90</v>
      </c>
      <c r="H18" s="169">
        <v>6</v>
      </c>
      <c r="I18" s="169">
        <v>5</v>
      </c>
      <c r="J18" s="183">
        <f t="shared" si="0"/>
        <v>5.5</v>
      </c>
      <c r="K18" s="36" t="s">
        <v>29</v>
      </c>
      <c r="L18" s="44"/>
      <c r="M18" s="44"/>
      <c r="N18" s="44"/>
      <c r="O18" s="87">
        <v>8</v>
      </c>
      <c r="P18" s="38">
        <v>5</v>
      </c>
      <c r="Q18" s="39">
        <f t="shared" si="4"/>
        <v>0</v>
      </c>
      <c r="R18" s="40" t="str">
        <f t="shared" si="1"/>
        <v>F</v>
      </c>
      <c r="S18" s="41" t="str">
        <f t="shared" si="2"/>
        <v>Kém</v>
      </c>
      <c r="T18" s="42" t="str">
        <f t="shared" si="5"/>
        <v/>
      </c>
      <c r="U18" s="43"/>
      <c r="V18" s="3"/>
      <c r="W18" s="30"/>
      <c r="X18" s="81" t="str">
        <f t="shared" si="3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9</v>
      </c>
      <c r="C19" s="182" t="s">
        <v>91</v>
      </c>
      <c r="D19" s="189" t="s">
        <v>92</v>
      </c>
      <c r="E19" s="190" t="s">
        <v>93</v>
      </c>
      <c r="F19" s="169" t="s">
        <v>90</v>
      </c>
      <c r="G19" s="169" t="s">
        <v>90</v>
      </c>
      <c r="H19" s="169">
        <v>5</v>
      </c>
      <c r="I19" s="169">
        <v>7</v>
      </c>
      <c r="J19" s="183">
        <f t="shared" si="0"/>
        <v>6</v>
      </c>
      <c r="K19" s="36" t="s">
        <v>29</v>
      </c>
      <c r="L19" s="44"/>
      <c r="M19" s="44"/>
      <c r="N19" s="44"/>
      <c r="O19" s="87">
        <v>15</v>
      </c>
      <c r="P19" s="38">
        <v>6</v>
      </c>
      <c r="Q19" s="39">
        <f t="shared" si="4"/>
        <v>0</v>
      </c>
      <c r="R19" s="40" t="str">
        <f t="shared" si="1"/>
        <v>F</v>
      </c>
      <c r="S19" s="41" t="str">
        <f t="shared" si="2"/>
        <v>Kém</v>
      </c>
      <c r="T19" s="42" t="str">
        <f t="shared" si="5"/>
        <v/>
      </c>
      <c r="U19" s="43"/>
      <c r="V19" s="3"/>
      <c r="W19" s="30"/>
      <c r="X19" s="81" t="str">
        <f t="shared" si="3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10</v>
      </c>
      <c r="C20" s="182" t="s">
        <v>133</v>
      </c>
      <c r="D20" s="189" t="s">
        <v>134</v>
      </c>
      <c r="E20" s="190" t="s">
        <v>135</v>
      </c>
      <c r="F20" s="169" t="s">
        <v>90</v>
      </c>
      <c r="G20" s="169" t="s">
        <v>90</v>
      </c>
      <c r="H20" s="169">
        <v>6</v>
      </c>
      <c r="I20" s="169">
        <v>6</v>
      </c>
      <c r="J20" s="183">
        <f t="shared" si="0"/>
        <v>6</v>
      </c>
      <c r="K20" s="36" t="s">
        <v>29</v>
      </c>
      <c r="L20" s="44"/>
      <c r="M20" s="44"/>
      <c r="N20" s="44"/>
      <c r="O20" s="87">
        <v>14</v>
      </c>
      <c r="P20" s="38">
        <v>1</v>
      </c>
      <c r="Q20" s="39">
        <f t="shared" si="4"/>
        <v>0</v>
      </c>
      <c r="R20" s="40" t="str">
        <f t="shared" si="1"/>
        <v>F</v>
      </c>
      <c r="S20" s="41" t="str">
        <f t="shared" si="2"/>
        <v>Kém</v>
      </c>
      <c r="T20" s="42" t="str">
        <f t="shared" si="5"/>
        <v/>
      </c>
      <c r="U20" s="43"/>
      <c r="V20" s="3"/>
      <c r="W20" s="30"/>
      <c r="X20" s="81" t="str">
        <f t="shared" si="3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11</v>
      </c>
      <c r="C21" s="32" t="s">
        <v>156</v>
      </c>
      <c r="D21" s="189" t="s">
        <v>157</v>
      </c>
      <c r="E21" s="190" t="s">
        <v>158</v>
      </c>
      <c r="F21" s="184" t="s">
        <v>70</v>
      </c>
      <c r="G21" s="184" t="s">
        <v>70</v>
      </c>
      <c r="H21" s="183">
        <v>5</v>
      </c>
      <c r="I21" s="183">
        <v>5</v>
      </c>
      <c r="J21" s="183">
        <f t="shared" si="0"/>
        <v>5</v>
      </c>
      <c r="K21" s="36" t="s">
        <v>29</v>
      </c>
      <c r="L21" s="44"/>
      <c r="M21" s="44"/>
      <c r="N21" s="44"/>
      <c r="O21" s="87">
        <v>6</v>
      </c>
      <c r="P21" s="38">
        <v>2</v>
      </c>
      <c r="Q21" s="39">
        <f t="shared" si="4"/>
        <v>0</v>
      </c>
      <c r="R21" s="40" t="str">
        <f t="shared" si="1"/>
        <v>F</v>
      </c>
      <c r="S21" s="41" t="str">
        <f t="shared" si="2"/>
        <v>Kém</v>
      </c>
      <c r="T21" s="42" t="str">
        <f t="shared" si="5"/>
        <v/>
      </c>
      <c r="U21" s="43"/>
      <c r="V21" s="3"/>
      <c r="W21" s="30"/>
      <c r="X21" s="81" t="str">
        <f t="shared" si="3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31">
        <v>12</v>
      </c>
      <c r="C22" s="32" t="s">
        <v>159</v>
      </c>
      <c r="D22" s="189" t="s">
        <v>141</v>
      </c>
      <c r="E22" s="190" t="s">
        <v>160</v>
      </c>
      <c r="F22" s="184" t="s">
        <v>70</v>
      </c>
      <c r="G22" s="184" t="s">
        <v>70</v>
      </c>
      <c r="H22" s="183">
        <v>6</v>
      </c>
      <c r="I22" s="183">
        <v>6</v>
      </c>
      <c r="J22" s="183">
        <f t="shared" si="0"/>
        <v>6</v>
      </c>
      <c r="K22" s="36" t="s">
        <v>29</v>
      </c>
      <c r="L22" s="44"/>
      <c r="M22" s="44"/>
      <c r="N22" s="44"/>
      <c r="O22" s="87">
        <v>11</v>
      </c>
      <c r="P22" s="38">
        <v>6</v>
      </c>
      <c r="Q22" s="39">
        <f t="shared" si="4"/>
        <v>0</v>
      </c>
      <c r="R22" s="40" t="str">
        <f t="shared" si="1"/>
        <v>F</v>
      </c>
      <c r="S22" s="41" t="str">
        <f t="shared" si="2"/>
        <v>Kém</v>
      </c>
      <c r="T22" s="42" t="str">
        <f t="shared" si="5"/>
        <v/>
      </c>
      <c r="U22" s="43"/>
      <c r="V22" s="3"/>
      <c r="W22" s="30"/>
      <c r="X22" s="81" t="str">
        <f t="shared" si="3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18.75" customHeight="1">
      <c r="B23" s="31">
        <v>13</v>
      </c>
      <c r="C23" s="32" t="s">
        <v>161</v>
      </c>
      <c r="D23" s="189" t="s">
        <v>162</v>
      </c>
      <c r="E23" s="190" t="s">
        <v>163</v>
      </c>
      <c r="F23" s="184" t="s">
        <v>70</v>
      </c>
      <c r="G23" s="184" t="s">
        <v>70</v>
      </c>
      <c r="H23" s="183">
        <v>5</v>
      </c>
      <c r="I23" s="183">
        <v>6</v>
      </c>
      <c r="J23" s="183">
        <f t="shared" si="0"/>
        <v>5.5</v>
      </c>
      <c r="K23" s="36" t="s">
        <v>29</v>
      </c>
      <c r="L23" s="44"/>
      <c r="M23" s="44"/>
      <c r="N23" s="44"/>
      <c r="O23" s="87">
        <v>3</v>
      </c>
      <c r="P23" s="38">
        <v>2</v>
      </c>
      <c r="Q23" s="39">
        <f t="shared" si="4"/>
        <v>0</v>
      </c>
      <c r="R23" s="40" t="str">
        <f t="shared" si="1"/>
        <v>F</v>
      </c>
      <c r="S23" s="41" t="str">
        <f t="shared" si="2"/>
        <v>Kém</v>
      </c>
      <c r="T23" s="42" t="str">
        <f t="shared" si="5"/>
        <v/>
      </c>
      <c r="U23" s="43"/>
      <c r="V23" s="3"/>
      <c r="W23" s="30"/>
      <c r="X23" s="81" t="str">
        <f t="shared" si="3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1:39" ht="18.75" customHeight="1">
      <c r="B24" s="31">
        <v>14</v>
      </c>
      <c r="C24" s="32" t="s">
        <v>164</v>
      </c>
      <c r="D24" s="189" t="s">
        <v>165</v>
      </c>
      <c r="E24" s="190" t="s">
        <v>166</v>
      </c>
      <c r="F24" s="184" t="s">
        <v>70</v>
      </c>
      <c r="G24" s="184" t="s">
        <v>70</v>
      </c>
      <c r="H24" s="183">
        <v>6</v>
      </c>
      <c r="I24" s="183">
        <v>6</v>
      </c>
      <c r="J24" s="183">
        <f t="shared" si="0"/>
        <v>6</v>
      </c>
      <c r="K24" s="36" t="s">
        <v>29</v>
      </c>
      <c r="L24" s="44"/>
      <c r="M24" s="44"/>
      <c r="N24" s="44"/>
      <c r="O24" s="87">
        <v>9</v>
      </c>
      <c r="P24" s="38">
        <v>6</v>
      </c>
      <c r="Q24" s="39">
        <f t="shared" si="4"/>
        <v>0</v>
      </c>
      <c r="R24" s="40" t="str">
        <f t="shared" si="1"/>
        <v>F</v>
      </c>
      <c r="S24" s="41" t="str">
        <f t="shared" si="2"/>
        <v>Kém</v>
      </c>
      <c r="T24" s="42" t="str">
        <f t="shared" si="5"/>
        <v/>
      </c>
      <c r="U24" s="43"/>
      <c r="V24" s="3"/>
      <c r="W24" s="30"/>
      <c r="X24" s="81" t="str">
        <f t="shared" si="3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1:39" ht="18.75" customHeight="1">
      <c r="B25" s="31">
        <v>15</v>
      </c>
      <c r="C25" s="32" t="s">
        <v>167</v>
      </c>
      <c r="D25" s="189" t="s">
        <v>168</v>
      </c>
      <c r="E25" s="190" t="s">
        <v>169</v>
      </c>
      <c r="F25" s="184" t="s">
        <v>70</v>
      </c>
      <c r="G25" s="184" t="s">
        <v>70</v>
      </c>
      <c r="H25" s="183">
        <v>6</v>
      </c>
      <c r="I25" s="183">
        <v>7</v>
      </c>
      <c r="J25" s="183">
        <f t="shared" si="0"/>
        <v>6.5</v>
      </c>
      <c r="K25" s="36" t="s">
        <v>29</v>
      </c>
      <c r="L25" s="44"/>
      <c r="M25" s="44"/>
      <c r="N25" s="44"/>
      <c r="O25" s="87">
        <v>7</v>
      </c>
      <c r="P25" s="38">
        <v>5</v>
      </c>
      <c r="Q25" s="39">
        <f t="shared" si="4"/>
        <v>0</v>
      </c>
      <c r="R25" s="40" t="str">
        <f t="shared" si="1"/>
        <v>F</v>
      </c>
      <c r="S25" s="41" t="str">
        <f t="shared" si="2"/>
        <v>Kém</v>
      </c>
      <c r="T25" s="42" t="str">
        <f t="shared" si="5"/>
        <v/>
      </c>
      <c r="U25" s="43"/>
      <c r="V25" s="3"/>
      <c r="W25" s="30"/>
      <c r="X25" s="81" t="str">
        <f t="shared" si="3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39" ht="18.75" customHeight="1">
      <c r="B26" s="31">
        <v>16</v>
      </c>
      <c r="C26" s="32" t="s">
        <v>67</v>
      </c>
      <c r="D26" s="189" t="s">
        <v>68</v>
      </c>
      <c r="E26" s="190" t="s">
        <v>69</v>
      </c>
      <c r="F26" s="184" t="s">
        <v>70</v>
      </c>
      <c r="G26" s="184" t="s">
        <v>70</v>
      </c>
      <c r="H26" s="183">
        <v>5</v>
      </c>
      <c r="I26" s="183">
        <v>5</v>
      </c>
      <c r="J26" s="183">
        <f t="shared" si="0"/>
        <v>5</v>
      </c>
      <c r="K26" s="36" t="s">
        <v>29</v>
      </c>
      <c r="L26" s="44"/>
      <c r="M26" s="44"/>
      <c r="N26" s="44"/>
      <c r="O26" s="87"/>
      <c r="P26" s="38">
        <v>0</v>
      </c>
      <c r="Q26" s="39">
        <f t="shared" si="4"/>
        <v>0</v>
      </c>
      <c r="R26" s="40" t="str">
        <f t="shared" si="1"/>
        <v>F</v>
      </c>
      <c r="S26" s="41" t="str">
        <f t="shared" si="2"/>
        <v>Kém</v>
      </c>
      <c r="T26" s="42" t="s">
        <v>235</v>
      </c>
      <c r="U26" s="43"/>
      <c r="V26" s="3"/>
      <c r="W26" s="30"/>
      <c r="X26" s="81" t="str">
        <f t="shared" si="3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39" ht="18.75" customHeight="1">
      <c r="B27" s="31">
        <v>17</v>
      </c>
      <c r="C27" s="32" t="s">
        <v>170</v>
      </c>
      <c r="D27" s="189" t="s">
        <v>171</v>
      </c>
      <c r="E27" s="190" t="s">
        <v>172</v>
      </c>
      <c r="F27" s="184" t="s">
        <v>70</v>
      </c>
      <c r="G27" s="184" t="s">
        <v>70</v>
      </c>
      <c r="H27" s="183">
        <v>8</v>
      </c>
      <c r="I27" s="183">
        <v>8</v>
      </c>
      <c r="J27" s="183">
        <f t="shared" si="0"/>
        <v>8</v>
      </c>
      <c r="K27" s="36" t="s">
        <v>29</v>
      </c>
      <c r="L27" s="44"/>
      <c r="M27" s="44"/>
      <c r="N27" s="44"/>
      <c r="O27" s="87">
        <v>4</v>
      </c>
      <c r="P27" s="38">
        <v>5</v>
      </c>
      <c r="Q27" s="39">
        <f t="shared" si="4"/>
        <v>0</v>
      </c>
      <c r="R27" s="40" t="str">
        <f t="shared" si="1"/>
        <v>F</v>
      </c>
      <c r="S27" s="41" t="str">
        <f t="shared" si="2"/>
        <v>Kém</v>
      </c>
      <c r="T27" s="42" t="str">
        <f t="shared" si="5"/>
        <v/>
      </c>
      <c r="U27" s="43"/>
      <c r="V27" s="3"/>
      <c r="W27" s="30"/>
      <c r="X27" s="81" t="str">
        <f t="shared" si="3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1:39" ht="18.75" customHeight="1">
      <c r="B28" s="31">
        <v>18</v>
      </c>
      <c r="C28" s="32" t="s">
        <v>173</v>
      </c>
      <c r="D28" s="189" t="s">
        <v>174</v>
      </c>
      <c r="E28" s="190" t="s">
        <v>175</v>
      </c>
      <c r="F28" s="184" t="s">
        <v>70</v>
      </c>
      <c r="G28" s="184" t="s">
        <v>70</v>
      </c>
      <c r="H28" s="183">
        <v>6</v>
      </c>
      <c r="I28" s="183">
        <v>6</v>
      </c>
      <c r="J28" s="183">
        <f t="shared" si="0"/>
        <v>6</v>
      </c>
      <c r="K28" s="36" t="s">
        <v>29</v>
      </c>
      <c r="L28" s="44"/>
      <c r="M28" s="44"/>
      <c r="N28" s="44"/>
      <c r="O28" s="87">
        <v>10</v>
      </c>
      <c r="P28" s="38">
        <v>5</v>
      </c>
      <c r="Q28" s="39">
        <f t="shared" si="4"/>
        <v>0</v>
      </c>
      <c r="R28" s="40" t="str">
        <f t="shared" si="1"/>
        <v>F</v>
      </c>
      <c r="S28" s="41" t="str">
        <f t="shared" si="2"/>
        <v>Kém</v>
      </c>
      <c r="T28" s="42" t="str">
        <f t="shared" si="5"/>
        <v/>
      </c>
      <c r="U28" s="43"/>
      <c r="V28" s="3"/>
      <c r="W28" s="30"/>
      <c r="X28" s="81" t="str">
        <f t="shared" si="3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1:39" ht="18.75" customHeight="1">
      <c r="B29" s="31">
        <v>19</v>
      </c>
      <c r="C29" s="32" t="s">
        <v>176</v>
      </c>
      <c r="D29" s="189" t="s">
        <v>177</v>
      </c>
      <c r="E29" s="190" t="s">
        <v>178</v>
      </c>
      <c r="F29" s="184" t="s">
        <v>70</v>
      </c>
      <c r="G29" s="184" t="s">
        <v>70</v>
      </c>
      <c r="H29" s="183">
        <v>6</v>
      </c>
      <c r="I29" s="183">
        <v>6</v>
      </c>
      <c r="J29" s="183">
        <f t="shared" si="0"/>
        <v>6</v>
      </c>
      <c r="K29" s="36" t="s">
        <v>29</v>
      </c>
      <c r="L29" s="44"/>
      <c r="M29" s="44"/>
      <c r="N29" s="44"/>
      <c r="O29" s="87">
        <v>2</v>
      </c>
      <c r="P29" s="38">
        <v>6</v>
      </c>
      <c r="Q29" s="39">
        <f t="shared" si="4"/>
        <v>0</v>
      </c>
      <c r="R29" s="40" t="str">
        <f t="shared" si="1"/>
        <v>F</v>
      </c>
      <c r="S29" s="41" t="str">
        <f t="shared" si="2"/>
        <v>Kém</v>
      </c>
      <c r="T29" s="42" t="str">
        <f t="shared" si="5"/>
        <v/>
      </c>
      <c r="U29" s="43"/>
      <c r="V29" s="3"/>
      <c r="W29" s="30"/>
      <c r="X29" s="81" t="str">
        <f t="shared" si="3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1:39" ht="18.75" customHeight="1">
      <c r="B30" s="106">
        <v>20</v>
      </c>
      <c r="C30" s="185" t="s">
        <v>179</v>
      </c>
      <c r="D30" s="136" t="s">
        <v>180</v>
      </c>
      <c r="E30" s="191" t="s">
        <v>181</v>
      </c>
      <c r="F30" s="186" t="s">
        <v>74</v>
      </c>
      <c r="G30" s="186" t="s">
        <v>74</v>
      </c>
      <c r="H30" s="187">
        <v>6</v>
      </c>
      <c r="I30" s="187">
        <v>6</v>
      </c>
      <c r="J30" s="187">
        <f t="shared" si="0"/>
        <v>6</v>
      </c>
      <c r="K30" s="112" t="s">
        <v>29</v>
      </c>
      <c r="L30" s="113"/>
      <c r="M30" s="113"/>
      <c r="N30" s="113"/>
      <c r="O30" s="114">
        <v>5</v>
      </c>
      <c r="P30" s="115">
        <v>5</v>
      </c>
      <c r="Q30" s="116">
        <f t="shared" si="4"/>
        <v>0</v>
      </c>
      <c r="R30" s="117" t="str">
        <f t="shared" si="1"/>
        <v>F</v>
      </c>
      <c r="S30" s="118" t="str">
        <f t="shared" si="2"/>
        <v>Kém</v>
      </c>
      <c r="T30" s="119" t="str">
        <f t="shared" si="5"/>
        <v/>
      </c>
      <c r="U30" s="120"/>
      <c r="V30" s="3"/>
      <c r="W30" s="30"/>
      <c r="X30" s="81" t="str">
        <f t="shared" si="3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1:39" ht="9" customHeight="1">
      <c r="A31" s="2"/>
      <c r="B31" s="45"/>
      <c r="C31" s="46"/>
      <c r="D31" s="46"/>
      <c r="E31" s="47"/>
      <c r="F31" s="47"/>
      <c r="G31" s="47"/>
      <c r="H31" s="48"/>
      <c r="I31" s="49"/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3"/>
    </row>
    <row r="32" spans="1:39" ht="16.5" hidden="1">
      <c r="A32" s="2"/>
      <c r="B32" s="260" t="s">
        <v>30</v>
      </c>
      <c r="C32" s="260"/>
      <c r="D32" s="46"/>
      <c r="E32" s="47"/>
      <c r="F32" s="47"/>
      <c r="G32" s="47"/>
      <c r="H32" s="48"/>
      <c r="I32" s="49"/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3"/>
    </row>
    <row r="33" spans="1:39" ht="16.5" hidden="1" customHeight="1">
      <c r="A33" s="2"/>
      <c r="B33" s="51" t="s">
        <v>31</v>
      </c>
      <c r="C33" s="51"/>
      <c r="D33" s="52">
        <f>+$AA$9</f>
        <v>20</v>
      </c>
      <c r="E33" s="53" t="s">
        <v>32</v>
      </c>
      <c r="F33" s="232" t="s">
        <v>33</v>
      </c>
      <c r="G33" s="232"/>
      <c r="H33" s="232"/>
      <c r="I33" s="232"/>
      <c r="J33" s="232"/>
      <c r="K33" s="232"/>
      <c r="L33" s="232"/>
      <c r="M33" s="232"/>
      <c r="N33" s="232"/>
      <c r="O33" s="232"/>
      <c r="P33" s="54">
        <f>$AA$9 -COUNTIF($T$10:$T$220,"Vắng") -COUNTIF($T$10:$T$220,"Vắng có phép") - COUNTIF($T$10:$T$220,"Đình chỉ thi") - COUNTIF($T$10:$T$220,"Không đủ ĐKDT")</f>
        <v>19</v>
      </c>
      <c r="Q33" s="54"/>
      <c r="R33" s="54"/>
      <c r="S33" s="55"/>
      <c r="T33" s="56" t="s">
        <v>32</v>
      </c>
      <c r="U33" s="55"/>
      <c r="V33" s="3"/>
    </row>
    <row r="34" spans="1:39" ht="16.5" hidden="1" customHeight="1">
      <c r="A34" s="2"/>
      <c r="B34" s="51" t="s">
        <v>34</v>
      </c>
      <c r="C34" s="51"/>
      <c r="D34" s="52">
        <f>+$AL$9</f>
        <v>0</v>
      </c>
      <c r="E34" s="53" t="s">
        <v>32</v>
      </c>
      <c r="F34" s="232" t="s">
        <v>35</v>
      </c>
      <c r="G34" s="232"/>
      <c r="H34" s="232"/>
      <c r="I34" s="232"/>
      <c r="J34" s="232"/>
      <c r="K34" s="232"/>
      <c r="L34" s="232"/>
      <c r="M34" s="232"/>
      <c r="N34" s="232"/>
      <c r="O34" s="232"/>
      <c r="P34" s="57">
        <f>COUNTIF($T$10:$T$96,"Vắng")</f>
        <v>1</v>
      </c>
      <c r="Q34" s="57"/>
      <c r="R34" s="57"/>
      <c r="S34" s="58"/>
      <c r="T34" s="56" t="s">
        <v>32</v>
      </c>
      <c r="U34" s="58"/>
      <c r="V34" s="3"/>
    </row>
    <row r="35" spans="1:39" ht="16.5" hidden="1" customHeight="1">
      <c r="A35" s="2"/>
      <c r="B35" s="51" t="s">
        <v>51</v>
      </c>
      <c r="C35" s="51"/>
      <c r="D35" s="67">
        <f>COUNTIF(X11:X30,"Học lại")</f>
        <v>20</v>
      </c>
      <c r="E35" s="53" t="s">
        <v>32</v>
      </c>
      <c r="F35" s="232" t="s">
        <v>52</v>
      </c>
      <c r="G35" s="232"/>
      <c r="H35" s="232"/>
      <c r="I35" s="232"/>
      <c r="J35" s="232"/>
      <c r="K35" s="232"/>
      <c r="L35" s="232"/>
      <c r="M35" s="232"/>
      <c r="N35" s="232"/>
      <c r="O35" s="232"/>
      <c r="P35" s="54">
        <f>COUNTIF($T$10:$T$96,"Vắng có phép")</f>
        <v>0</v>
      </c>
      <c r="Q35" s="54"/>
      <c r="R35" s="54"/>
      <c r="S35" s="55"/>
      <c r="T35" s="56" t="s">
        <v>32</v>
      </c>
      <c r="U35" s="55"/>
      <c r="V35" s="3"/>
    </row>
    <row r="36" spans="1:39" ht="3" hidden="1" customHeight="1">
      <c r="A36" s="2"/>
      <c r="B36" s="45"/>
      <c r="C36" s="46"/>
      <c r="D36" s="46"/>
      <c r="E36" s="47"/>
      <c r="F36" s="47"/>
      <c r="G36" s="47"/>
      <c r="H36" s="48"/>
      <c r="I36" s="49"/>
      <c r="J36" s="49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3"/>
    </row>
    <row r="37" spans="1:39" hidden="1">
      <c r="B37" s="88" t="s">
        <v>53</v>
      </c>
      <c r="C37" s="88"/>
      <c r="D37" s="89">
        <f>COUNTIF(X11:X30,"Thi lại")</f>
        <v>0</v>
      </c>
      <c r="E37" s="90" t="s">
        <v>32</v>
      </c>
      <c r="F37" s="3"/>
      <c r="G37" s="3"/>
      <c r="H37" s="3"/>
      <c r="I37" s="3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3"/>
    </row>
    <row r="38" spans="1:39" ht="24.75" customHeight="1">
      <c r="B38" s="88"/>
      <c r="C38" s="88"/>
      <c r="D38" s="89"/>
      <c r="E38" s="90"/>
      <c r="F38" s="3"/>
      <c r="G38" s="3"/>
      <c r="H38" s="3"/>
      <c r="I38" s="3"/>
      <c r="J38" s="262" t="s">
        <v>241</v>
      </c>
      <c r="K38" s="262"/>
      <c r="L38" s="262"/>
      <c r="M38" s="262"/>
      <c r="N38" s="262"/>
      <c r="O38" s="262"/>
      <c r="P38" s="262"/>
      <c r="Q38" s="262"/>
      <c r="R38" s="262"/>
      <c r="S38" s="262"/>
      <c r="T38" s="262"/>
      <c r="U38" s="262"/>
      <c r="V38" s="3"/>
    </row>
    <row r="39" spans="1:39">
      <c r="A39" s="59"/>
      <c r="B39" s="254" t="s">
        <v>36</v>
      </c>
      <c r="C39" s="254"/>
      <c r="D39" s="254"/>
      <c r="E39" s="254"/>
      <c r="F39" s="254"/>
      <c r="G39" s="254"/>
      <c r="H39" s="254"/>
      <c r="I39" s="60"/>
      <c r="J39" s="263" t="s">
        <v>37</v>
      </c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3"/>
    </row>
    <row r="40" spans="1:39" ht="4.5" customHeight="1">
      <c r="A40" s="2"/>
      <c r="B40" s="45"/>
      <c r="C40" s="61"/>
      <c r="D40" s="61"/>
      <c r="E40" s="62"/>
      <c r="F40" s="62"/>
      <c r="G40" s="62"/>
      <c r="H40" s="63"/>
      <c r="I40" s="64"/>
      <c r="J40" s="64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39" s="2" customFormat="1">
      <c r="B41" s="254" t="s">
        <v>38</v>
      </c>
      <c r="C41" s="254"/>
      <c r="D41" s="255" t="s">
        <v>39</v>
      </c>
      <c r="E41" s="255"/>
      <c r="F41" s="255"/>
      <c r="G41" s="255"/>
      <c r="H41" s="255"/>
      <c r="I41" s="64"/>
      <c r="J41" s="64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t="9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s="2" customFormat="1" ht="10.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</row>
    <row r="47" spans="1:39" s="2" customFormat="1" ht="18" customHeight="1">
      <c r="A47" s="1"/>
      <c r="B47" s="265" t="s">
        <v>236</v>
      </c>
      <c r="C47" s="265"/>
      <c r="D47" s="265" t="s">
        <v>238</v>
      </c>
      <c r="E47" s="265"/>
      <c r="F47" s="265"/>
      <c r="G47" s="265"/>
      <c r="H47" s="265"/>
      <c r="I47" s="265"/>
      <c r="J47" s="265" t="s">
        <v>41</v>
      </c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3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 ht="4.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 ht="36.75" hidden="1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0" spans="1:39" s="2" customFormat="1" ht="34.5" hidden="1" customHeight="1">
      <c r="A50" s="1"/>
      <c r="B50" s="254" t="s">
        <v>42</v>
      </c>
      <c r="C50" s="254"/>
      <c r="D50" s="254"/>
      <c r="E50" s="254"/>
      <c r="F50" s="254"/>
      <c r="G50" s="254"/>
      <c r="H50" s="254"/>
      <c r="I50" s="60"/>
      <c r="J50" s="266" t="s">
        <v>59</v>
      </c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3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</row>
    <row r="51" spans="1:39" s="2" customFormat="1" hidden="1">
      <c r="A51" s="1"/>
      <c r="B51" s="45"/>
      <c r="C51" s="61"/>
      <c r="D51" s="61"/>
      <c r="E51" s="62"/>
      <c r="F51" s="62"/>
      <c r="G51" s="62"/>
      <c r="H51" s="63"/>
      <c r="I51" s="64"/>
      <c r="J51" s="64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</row>
    <row r="52" spans="1:39" s="2" customFormat="1" hidden="1">
      <c r="A52" s="1"/>
      <c r="B52" s="254" t="s">
        <v>38</v>
      </c>
      <c r="C52" s="254"/>
      <c r="D52" s="255" t="s">
        <v>39</v>
      </c>
      <c r="E52" s="255"/>
      <c r="F52" s="255"/>
      <c r="G52" s="255"/>
      <c r="H52" s="255"/>
      <c r="I52" s="64"/>
      <c r="J52" s="64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1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</row>
    <row r="53" spans="1:39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hidden="1"/>
    <row r="55" spans="1:39" hidden="1"/>
    <row r="56" spans="1:39" hidden="1"/>
    <row r="57" spans="1:39" hidden="1">
      <c r="B57" s="264"/>
      <c r="C57" s="264"/>
      <c r="D57" s="264"/>
      <c r="E57" s="264"/>
      <c r="F57" s="264"/>
      <c r="G57" s="264"/>
      <c r="H57" s="264"/>
      <c r="I57" s="264"/>
      <c r="J57" s="264" t="s">
        <v>60</v>
      </c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</row>
  </sheetData>
  <mergeCells count="60">
    <mergeCell ref="J47:U47"/>
    <mergeCell ref="F33:O33"/>
    <mergeCell ref="B52:C52"/>
    <mergeCell ref="D52:H52"/>
    <mergeCell ref="B57:C57"/>
    <mergeCell ref="D57:I57"/>
    <mergeCell ref="J57:U57"/>
    <mergeCell ref="K8:K9"/>
    <mergeCell ref="L8:L9"/>
    <mergeCell ref="Q8:Q10"/>
    <mergeCell ref="R8:R9"/>
    <mergeCell ref="B50:H50"/>
    <mergeCell ref="J50:U50"/>
    <mergeCell ref="F34:O34"/>
    <mergeCell ref="F35:O35"/>
    <mergeCell ref="J37:U37"/>
    <mergeCell ref="J38:U38"/>
    <mergeCell ref="B39:H39"/>
    <mergeCell ref="J39:U39"/>
    <mergeCell ref="B41:C41"/>
    <mergeCell ref="D41:H41"/>
    <mergeCell ref="B47:C47"/>
    <mergeCell ref="D47:I47"/>
    <mergeCell ref="B32:C32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P11:P30 H11:N30">
    <cfRule type="cellIs" dxfId="22" priority="6" operator="greaterThan">
      <formula>10</formula>
    </cfRule>
  </conditionalFormatting>
  <conditionalFormatting sqref="O1:O1048576">
    <cfRule type="duplicateValues" dxfId="21" priority="5"/>
  </conditionalFormatting>
  <conditionalFormatting sqref="C1:C1048576">
    <cfRule type="duplicateValues" dxfId="20" priority="4"/>
  </conditionalFormatting>
  <conditionalFormatting sqref="C11:C30">
    <cfRule type="duplicateValues" dxfId="19" priority="2"/>
  </conditionalFormatting>
  <conditionalFormatting sqref="C47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35 X11:X30 Y3:AM9"/>
  </dataValidations>
  <pageMargins left="0.45" right="0.2" top="0.25" bottom="0.25" header="0.05" footer="0.0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9"/>
  <sheetViews>
    <sheetView topLeftCell="A19" workbookViewId="0">
      <selection activeCell="B28" sqref="B28:I2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8" width="8.75" style="1" customWidth="1"/>
    <col min="9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8.125" style="1" customWidth="1"/>
    <col min="17" max="18" width="6.5" style="1" hidden="1" customWidth="1"/>
    <col min="19" max="19" width="11.875" style="1" hidden="1" customWidth="1"/>
    <col min="20" max="20" width="22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1:39" ht="21.75" customHeight="1">
      <c r="H1" s="230"/>
      <c r="I1" s="230"/>
      <c r="J1" s="230"/>
      <c r="K1" s="230"/>
      <c r="L1" s="268"/>
      <c r="M1" s="268"/>
      <c r="N1" s="268"/>
      <c r="O1" s="268"/>
      <c r="P1" s="268"/>
      <c r="Q1" s="268"/>
      <c r="R1" s="268"/>
      <c r="S1" s="268"/>
      <c r="T1" s="268"/>
      <c r="U1" s="268"/>
    </row>
    <row r="2" spans="1:39" ht="27.75" customHeight="1">
      <c r="B2" s="239" t="s">
        <v>0</v>
      </c>
      <c r="C2" s="239"/>
      <c r="D2" s="239"/>
      <c r="E2" s="239"/>
      <c r="F2" s="239"/>
      <c r="G2" s="239"/>
      <c r="H2" s="240" t="s">
        <v>239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1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245" t="s">
        <v>3</v>
      </c>
      <c r="C5" s="245"/>
      <c r="D5" s="235" t="s">
        <v>184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1:39" ht="17.25" customHeight="1">
      <c r="B6" s="244" t="s">
        <v>4</v>
      </c>
      <c r="C6" s="244"/>
      <c r="D6" s="9"/>
      <c r="G6" s="236" t="s">
        <v>185</v>
      </c>
      <c r="H6" s="236"/>
      <c r="I6" s="236"/>
      <c r="J6" s="236"/>
      <c r="K6" s="236"/>
      <c r="L6" s="236"/>
      <c r="M6" s="236"/>
      <c r="N6" s="236"/>
      <c r="O6" s="236"/>
      <c r="P6" s="236" t="s">
        <v>183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1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115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1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 xml:space="preserve">Tổ chức quản lý doanh nghiệp </v>
      </c>
      <c r="Z9" s="75" t="str">
        <f>+P5</f>
        <v xml:space="preserve">Mã HP: </v>
      </c>
      <c r="AA9" s="76">
        <f>+$AJ$9+$AL$9+$AH$9</f>
        <v>1</v>
      </c>
      <c r="AB9" s="70">
        <f>COUNTIF($T$10:$T$71,"Khiển trách")</f>
        <v>0</v>
      </c>
      <c r="AC9" s="70">
        <f>COUNTIF($T$10:$T$71,"Cảnh cáo")</f>
        <v>0</v>
      </c>
      <c r="AD9" s="70">
        <f>COUNTIF($T$10:$T$71,"Đình chỉ thi")</f>
        <v>0</v>
      </c>
      <c r="AE9" s="77">
        <f>+($AB$9+$AC$9+$AD$9)/$AA$9*100%</f>
        <v>0</v>
      </c>
      <c r="AF9" s="70">
        <f>SUM(COUNTIF($T$10:$T$69,"Vắng"),COUNTIF($T$10:$T$69,"Vắng có phép"))</f>
        <v>0</v>
      </c>
      <c r="AG9" s="78">
        <f>+$AF$9/$AA$9</f>
        <v>0</v>
      </c>
      <c r="AH9" s="79">
        <f>COUNTIF($X$10:$X$69,"Thi lại")</f>
        <v>0</v>
      </c>
      <c r="AI9" s="78">
        <f>+$AH$9/$AA$9</f>
        <v>0</v>
      </c>
      <c r="AJ9" s="79">
        <f>COUNTIF($X$10:$X$70,"Học lại")</f>
        <v>1</v>
      </c>
      <c r="AK9" s="78">
        <f>+$AJ$9/$AA$9</f>
        <v>1</v>
      </c>
      <c r="AL9" s="70">
        <f>COUNTIF($X$11:$X$70,"Đạt")</f>
        <v>0</v>
      </c>
      <c r="AM9" s="77">
        <f>+$AL$9/$AA$9</f>
        <v>0</v>
      </c>
    </row>
    <row r="10" spans="1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179" t="s">
        <v>133</v>
      </c>
      <c r="D11" s="192" t="s">
        <v>134</v>
      </c>
      <c r="E11" s="193" t="s">
        <v>135</v>
      </c>
      <c r="F11" s="165" t="s">
        <v>90</v>
      </c>
      <c r="G11" s="165" t="s">
        <v>90</v>
      </c>
      <c r="H11" s="165">
        <v>7.5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>
        <v>1</v>
      </c>
      <c r="P11" s="26">
        <v>5</v>
      </c>
      <c r="Q11" s="27">
        <f>ROUND(SUMPRODUCT(H11:P11,$H$10:$P$10)/100,1)</f>
        <v>0</v>
      </c>
      <c r="R11" s="28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91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9" customHeight="1">
      <c r="A12" s="2"/>
      <c r="B12" s="45"/>
      <c r="C12" s="46"/>
      <c r="D12" s="46"/>
      <c r="E12" s="47"/>
      <c r="F12" s="47"/>
      <c r="G12" s="47"/>
      <c r="H12" s="48"/>
      <c r="I12" s="49"/>
      <c r="J12" s="49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3"/>
    </row>
    <row r="13" spans="1:39" ht="16.5" hidden="1">
      <c r="A13" s="2"/>
      <c r="B13" s="260" t="s">
        <v>30</v>
      </c>
      <c r="C13" s="260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hidden="1" customHeight="1">
      <c r="A14" s="2"/>
      <c r="B14" s="51" t="s">
        <v>31</v>
      </c>
      <c r="C14" s="51"/>
      <c r="D14" s="52">
        <f>+$AA$9</f>
        <v>1</v>
      </c>
      <c r="E14" s="53" t="s">
        <v>32</v>
      </c>
      <c r="F14" s="232" t="s">
        <v>33</v>
      </c>
      <c r="G14" s="232"/>
      <c r="H14" s="232"/>
      <c r="I14" s="232"/>
      <c r="J14" s="232"/>
      <c r="K14" s="232"/>
      <c r="L14" s="232"/>
      <c r="M14" s="232"/>
      <c r="N14" s="232"/>
      <c r="O14" s="232"/>
      <c r="P14" s="54">
        <f>$AA$9 -COUNTIF($T$10:$T$201,"Vắng") -COUNTIF($T$10:$T$201,"Vắng có phép") - COUNTIF($T$10:$T$201,"Đình chỉ thi") - COUNTIF($T$10:$T$201,"Không đủ ĐKDT")</f>
        <v>1</v>
      </c>
      <c r="Q14" s="54"/>
      <c r="R14" s="54"/>
      <c r="S14" s="55"/>
      <c r="T14" s="56" t="s">
        <v>32</v>
      </c>
      <c r="U14" s="55"/>
      <c r="V14" s="3"/>
    </row>
    <row r="15" spans="1:39" ht="16.5" hidden="1" customHeight="1">
      <c r="A15" s="2"/>
      <c r="B15" s="51" t="s">
        <v>34</v>
      </c>
      <c r="C15" s="51"/>
      <c r="D15" s="52">
        <f>+$AL$9</f>
        <v>0</v>
      </c>
      <c r="E15" s="53" t="s">
        <v>32</v>
      </c>
      <c r="F15" s="232" t="s">
        <v>35</v>
      </c>
      <c r="G15" s="232"/>
      <c r="H15" s="232"/>
      <c r="I15" s="232"/>
      <c r="J15" s="232"/>
      <c r="K15" s="232"/>
      <c r="L15" s="232"/>
      <c r="M15" s="232"/>
      <c r="N15" s="232"/>
      <c r="O15" s="232"/>
      <c r="P15" s="57">
        <f>COUNTIF($T$10:$T$77,"Vắng")</f>
        <v>0</v>
      </c>
      <c r="Q15" s="57"/>
      <c r="R15" s="57"/>
      <c r="S15" s="58"/>
      <c r="T15" s="56" t="s">
        <v>32</v>
      </c>
      <c r="U15" s="58"/>
      <c r="V15" s="3"/>
    </row>
    <row r="16" spans="1:39" ht="16.5" hidden="1" customHeight="1">
      <c r="A16" s="2"/>
      <c r="B16" s="51" t="s">
        <v>51</v>
      </c>
      <c r="C16" s="51"/>
      <c r="D16" s="67">
        <f>COUNTIF(X11:X11,"Học lại")</f>
        <v>1</v>
      </c>
      <c r="E16" s="53" t="s">
        <v>32</v>
      </c>
      <c r="F16" s="232" t="s">
        <v>52</v>
      </c>
      <c r="G16" s="232"/>
      <c r="H16" s="232"/>
      <c r="I16" s="232"/>
      <c r="J16" s="232"/>
      <c r="K16" s="232"/>
      <c r="L16" s="232"/>
      <c r="M16" s="232"/>
      <c r="N16" s="232"/>
      <c r="O16" s="232"/>
      <c r="P16" s="54">
        <f>COUNTIF($T$10:$T$77,"Vắng có phép")</f>
        <v>0</v>
      </c>
      <c r="Q16" s="54"/>
      <c r="R16" s="54"/>
      <c r="S16" s="55"/>
      <c r="T16" s="56" t="s">
        <v>32</v>
      </c>
      <c r="U16" s="55"/>
      <c r="V16" s="3"/>
    </row>
    <row r="17" spans="1:39" ht="3" hidden="1" customHeight="1">
      <c r="A17" s="2"/>
      <c r="B17" s="45"/>
      <c r="C17" s="46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idden="1">
      <c r="B18" s="88" t="s">
        <v>53</v>
      </c>
      <c r="C18" s="88"/>
      <c r="D18" s="89">
        <f>COUNTIF(X11:X11,"Thi lại")</f>
        <v>0</v>
      </c>
      <c r="E18" s="90" t="s">
        <v>32</v>
      </c>
      <c r="F18" s="3"/>
      <c r="G18" s="3"/>
      <c r="H18" s="3"/>
      <c r="I18" s="3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3"/>
    </row>
    <row r="19" spans="1:39" ht="24.75" customHeight="1">
      <c r="B19" s="88"/>
      <c r="C19" s="88"/>
      <c r="D19" s="89"/>
      <c r="E19" s="90"/>
      <c r="F19" s="3"/>
      <c r="G19" s="3"/>
      <c r="H19" s="3"/>
      <c r="I19" s="3"/>
      <c r="J19" s="262" t="s">
        <v>240</v>
      </c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3"/>
    </row>
    <row r="20" spans="1:39">
      <c r="A20" s="59"/>
      <c r="B20" s="254" t="s">
        <v>36</v>
      </c>
      <c r="C20" s="254"/>
      <c r="D20" s="254"/>
      <c r="E20" s="254"/>
      <c r="F20" s="254"/>
      <c r="G20" s="254"/>
      <c r="H20" s="254"/>
      <c r="I20" s="60"/>
      <c r="J20" s="263" t="s">
        <v>37</v>
      </c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3"/>
    </row>
    <row r="21" spans="1:39" ht="4.5" customHeight="1">
      <c r="A21" s="2"/>
      <c r="B21" s="45"/>
      <c r="C21" s="61"/>
      <c r="D21" s="61"/>
      <c r="E21" s="62"/>
      <c r="F21" s="62"/>
      <c r="G21" s="62"/>
      <c r="H21" s="63"/>
      <c r="I21" s="64"/>
      <c r="J21" s="6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>
      <c r="B22" s="254" t="s">
        <v>38</v>
      </c>
      <c r="C22" s="254"/>
      <c r="D22" s="255" t="s">
        <v>39</v>
      </c>
      <c r="E22" s="255"/>
      <c r="F22" s="255"/>
      <c r="G22" s="255"/>
      <c r="H22" s="255"/>
      <c r="I22" s="64"/>
      <c r="J22" s="64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3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18" customHeight="1">
      <c r="A28" s="1"/>
      <c r="B28" s="265" t="s">
        <v>236</v>
      </c>
      <c r="C28" s="265"/>
      <c r="D28" s="265" t="s">
        <v>238</v>
      </c>
      <c r="E28" s="265"/>
      <c r="F28" s="265"/>
      <c r="G28" s="265"/>
      <c r="H28" s="265"/>
      <c r="I28" s="265"/>
      <c r="J28" s="265" t="s">
        <v>41</v>
      </c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34.5" hidden="1" customHeight="1">
      <c r="A31" s="1"/>
      <c r="B31" s="254" t="s">
        <v>42</v>
      </c>
      <c r="C31" s="254"/>
      <c r="D31" s="254"/>
      <c r="E31" s="254"/>
      <c r="F31" s="254"/>
      <c r="G31" s="254"/>
      <c r="H31" s="254"/>
      <c r="I31" s="60"/>
      <c r="J31" s="266" t="s">
        <v>59</v>
      </c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idden="1">
      <c r="A32" s="1"/>
      <c r="B32" s="45"/>
      <c r="C32" s="61"/>
      <c r="D32" s="61"/>
      <c r="E32" s="62"/>
      <c r="F32" s="62"/>
      <c r="G32" s="62"/>
      <c r="H32" s="63"/>
      <c r="I32" s="64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idden="1">
      <c r="A33" s="1"/>
      <c r="B33" s="254" t="s">
        <v>38</v>
      </c>
      <c r="C33" s="254"/>
      <c r="D33" s="255" t="s">
        <v>39</v>
      </c>
      <c r="E33" s="255"/>
      <c r="F33" s="255"/>
      <c r="G33" s="255"/>
      <c r="H33" s="255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1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hidden="1"/>
    <row r="36" spans="1:39" hidden="1"/>
    <row r="37" spans="1:39" hidden="1"/>
    <row r="38" spans="1:39" hidden="1">
      <c r="B38" s="264"/>
      <c r="C38" s="264"/>
      <c r="D38" s="264"/>
      <c r="E38" s="264"/>
      <c r="F38" s="264"/>
      <c r="G38" s="264"/>
      <c r="H38" s="264"/>
      <c r="I38" s="264"/>
      <c r="J38" s="264" t="s">
        <v>60</v>
      </c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</row>
    <row r="39" spans="1:39" hidden="1"/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J28:U28"/>
    <mergeCell ref="F14:O14"/>
    <mergeCell ref="B33:C33"/>
    <mergeCell ref="D33:H33"/>
    <mergeCell ref="B38:C38"/>
    <mergeCell ref="D38:I38"/>
    <mergeCell ref="J38:U38"/>
  </mergeCells>
  <conditionalFormatting sqref="P11 H11:N11">
    <cfRule type="cellIs" dxfId="17" priority="7" operator="greaterThan">
      <formula>10</formula>
    </cfRule>
  </conditionalFormatting>
  <conditionalFormatting sqref="O1:O1048576">
    <cfRule type="duplicateValues" dxfId="16" priority="6"/>
  </conditionalFormatting>
  <conditionalFormatting sqref="C1:C1048576">
    <cfRule type="duplicateValues" dxfId="15" priority="5"/>
  </conditionalFormatting>
  <conditionalFormatting sqref="C11">
    <cfRule type="duplicateValues" dxfId="14" priority="3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45" right="0.2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M49"/>
  <sheetViews>
    <sheetView workbookViewId="0">
      <selection activeCell="D56" sqref="D5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875" style="1" customWidth="1"/>
    <col min="5" max="5" width="6.375" style="1" customWidth="1"/>
    <col min="6" max="6" width="9.375" style="1" hidden="1" customWidth="1"/>
    <col min="7" max="7" width="11.625" style="1" customWidth="1"/>
    <col min="8" max="8" width="7.25" style="1" customWidth="1"/>
    <col min="9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10.25" style="1" customWidth="1"/>
    <col min="17" max="18" width="6.5" style="1" hidden="1" customWidth="1"/>
    <col min="19" max="19" width="11.875" style="1" hidden="1" customWidth="1"/>
    <col min="20" max="20" width="20.3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230"/>
      <c r="I1" s="230"/>
      <c r="J1" s="230"/>
      <c r="K1" s="230"/>
      <c r="L1" s="268"/>
      <c r="M1" s="268"/>
      <c r="N1" s="268"/>
      <c r="O1" s="268"/>
      <c r="P1" s="268"/>
      <c r="Q1" s="268"/>
      <c r="R1" s="268"/>
      <c r="S1" s="268"/>
      <c r="T1" s="268"/>
      <c r="U1" s="268"/>
    </row>
    <row r="2" spans="2:39" ht="27.75" customHeight="1">
      <c r="B2" s="239" t="s">
        <v>0</v>
      </c>
      <c r="C2" s="239"/>
      <c r="D2" s="239"/>
      <c r="E2" s="239"/>
      <c r="F2" s="239"/>
      <c r="G2" s="239"/>
      <c r="H2" s="240" t="s">
        <v>239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2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245" t="s">
        <v>3</v>
      </c>
      <c r="C5" s="245"/>
      <c r="D5" s="235" t="s">
        <v>214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2:39" ht="17.25" customHeight="1">
      <c r="B6" s="244" t="s">
        <v>4</v>
      </c>
      <c r="C6" s="244"/>
      <c r="D6" s="9"/>
      <c r="G6" s="236" t="s">
        <v>186</v>
      </c>
      <c r="H6" s="236"/>
      <c r="I6" s="236"/>
      <c r="J6" s="236"/>
      <c r="K6" s="236"/>
      <c r="L6" s="236"/>
      <c r="M6" s="236"/>
      <c r="N6" s="236"/>
      <c r="O6" s="236"/>
      <c r="P6" s="236" t="s">
        <v>183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2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115</v>
      </c>
      <c r="I8" s="234" t="s">
        <v>11</v>
      </c>
      <c r="J8" s="234" t="s">
        <v>12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 xml:space="preserve">    Chính trị </v>
      </c>
      <c r="Z9" s="75" t="str">
        <f>+P5</f>
        <v xml:space="preserve">Mã HP: </v>
      </c>
      <c r="AA9" s="76">
        <f>+$AJ$9+$AL$9+$AH$9</f>
        <v>9</v>
      </c>
      <c r="AB9" s="70">
        <f>COUNTIF($T$10:$T$79,"Khiển trách")</f>
        <v>0</v>
      </c>
      <c r="AC9" s="70">
        <f>COUNTIF($T$10:$T$79,"Cảnh cáo")</f>
        <v>0</v>
      </c>
      <c r="AD9" s="70">
        <f>COUNTIF($T$10:$T$79,"Đình chỉ thi")</f>
        <v>0</v>
      </c>
      <c r="AE9" s="77">
        <f>+($AB$9+$AC$9+$AD$9)/$AA$9*100%</f>
        <v>0</v>
      </c>
      <c r="AF9" s="70">
        <f>SUM(COUNTIF($T$10:$T$77,"Vắng"),COUNTIF($T$10:$T$77,"Vắng có phép"))</f>
        <v>0</v>
      </c>
      <c r="AG9" s="78">
        <f>+$AF$9/$AA$9</f>
        <v>0</v>
      </c>
      <c r="AH9" s="79">
        <f>COUNTIF($X$10:$X$77,"Thi lại")</f>
        <v>0</v>
      </c>
      <c r="AI9" s="78">
        <f>+$AH$9/$AA$9</f>
        <v>0</v>
      </c>
      <c r="AJ9" s="79">
        <f>COUNTIF($X$10:$X$78,"Học lại")</f>
        <v>9</v>
      </c>
      <c r="AK9" s="78">
        <f>+$AJ$9/$AA$9</f>
        <v>1</v>
      </c>
      <c r="AL9" s="70">
        <f>COUNTIF($X$11:$X$78,"Đạt")</f>
        <v>0</v>
      </c>
      <c r="AM9" s="77">
        <f>+$AL$9/$AA$9</f>
        <v>0</v>
      </c>
    </row>
    <row r="10" spans="2:39" ht="14.25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187</v>
      </c>
      <c r="D11" s="21" t="s">
        <v>188</v>
      </c>
      <c r="E11" s="157" t="s">
        <v>189</v>
      </c>
      <c r="F11" s="194" t="s">
        <v>190</v>
      </c>
      <c r="G11" s="194" t="s">
        <v>190</v>
      </c>
      <c r="H11" s="195">
        <v>5</v>
      </c>
      <c r="I11" s="24" t="s">
        <v>29</v>
      </c>
      <c r="J11" s="24" t="s">
        <v>29</v>
      </c>
      <c r="K11" s="24" t="s">
        <v>29</v>
      </c>
      <c r="L11" s="25"/>
      <c r="M11" s="25"/>
      <c r="N11" s="25"/>
      <c r="O11" s="86">
        <v>6</v>
      </c>
      <c r="P11" s="26">
        <v>6</v>
      </c>
      <c r="Q11" s="27">
        <f>ROUND(SUMPRODUCT(H11:P11,$H$10:$P$10)/100,1)</f>
        <v>0</v>
      </c>
      <c r="R11" s="28" t="str">
        <f t="shared" ref="R11:R19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19" si="1">IF($Q11&lt;4,"Kém",IF(AND($Q11&gt;=4,$Q11&lt;=5.4),"Trung bình yếu",IF(AND($Q11&gt;=5.5,$Q11&lt;=6.9),"Trung bình",IF(AND($Q11&gt;=7,$Q11&lt;=8.4),"Khá",IF(AND($Q11&gt;=8.5,$Q11&lt;=10),"Giỏi","")))))</f>
        <v>Kém</v>
      </c>
      <c r="T11" s="91"/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191</v>
      </c>
      <c r="D12" s="201" t="s">
        <v>192</v>
      </c>
      <c r="E12" s="202" t="s">
        <v>193</v>
      </c>
      <c r="F12" s="196" t="s">
        <v>190</v>
      </c>
      <c r="G12" s="196" t="s">
        <v>190</v>
      </c>
      <c r="H12" s="197">
        <v>7</v>
      </c>
      <c r="I12" s="36" t="s">
        <v>29</v>
      </c>
      <c r="J12" s="36" t="s">
        <v>29</v>
      </c>
      <c r="K12" s="36" t="s">
        <v>29</v>
      </c>
      <c r="L12" s="37"/>
      <c r="M12" s="37"/>
      <c r="N12" s="37"/>
      <c r="O12" s="87"/>
      <c r="P12" s="38"/>
      <c r="Q12" s="39">
        <f>ROUND(SUMPRODUCT(H12:P12,$H$10:$P$10)/100,1)</f>
        <v>0</v>
      </c>
      <c r="R12" s="40" t="str">
        <f t="shared" si="0"/>
        <v>F</v>
      </c>
      <c r="S12" s="41" t="str">
        <f t="shared" si="1"/>
        <v>Kém</v>
      </c>
      <c r="T12" s="42" t="s">
        <v>213</v>
      </c>
      <c r="U12" s="43"/>
      <c r="V12" s="3"/>
      <c r="W12" s="30"/>
      <c r="X12" s="81" t="str">
        <f t="shared" ref="X12:X1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194</v>
      </c>
      <c r="D13" s="201" t="s">
        <v>195</v>
      </c>
      <c r="E13" s="202" t="s">
        <v>196</v>
      </c>
      <c r="F13" s="196" t="s">
        <v>190</v>
      </c>
      <c r="G13" s="196" t="s">
        <v>190</v>
      </c>
      <c r="H13" s="197">
        <v>6</v>
      </c>
      <c r="I13" s="36" t="s">
        <v>29</v>
      </c>
      <c r="J13" s="36" t="s">
        <v>29</v>
      </c>
      <c r="K13" s="36" t="s">
        <v>29</v>
      </c>
      <c r="L13" s="44"/>
      <c r="M13" s="44"/>
      <c r="N13" s="44"/>
      <c r="O13" s="87">
        <v>1</v>
      </c>
      <c r="P13" s="38">
        <v>1</v>
      </c>
      <c r="Q13" s="39">
        <f t="shared" ref="Q13:Q19" si="3">ROUND(SUMPRODUCT(H13:P13,$H$10:$P$10)/100,1)</f>
        <v>0</v>
      </c>
      <c r="R13" s="40" t="str">
        <f t="shared" si="0"/>
        <v>F</v>
      </c>
      <c r="S13" s="41" t="str">
        <f t="shared" si="1"/>
        <v>Kém</v>
      </c>
      <c r="T13" s="42"/>
      <c r="U13" s="43"/>
      <c r="V13" s="3"/>
      <c r="W13" s="30"/>
      <c r="X13" s="81" t="str">
        <f t="shared" si="2"/>
        <v>Học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8.75" customHeight="1">
      <c r="B14" s="31">
        <v>4</v>
      </c>
      <c r="C14" s="32" t="s">
        <v>197</v>
      </c>
      <c r="D14" s="201" t="s">
        <v>198</v>
      </c>
      <c r="E14" s="202" t="s">
        <v>199</v>
      </c>
      <c r="F14" s="196" t="s">
        <v>190</v>
      </c>
      <c r="G14" s="196" t="s">
        <v>190</v>
      </c>
      <c r="H14" s="198">
        <v>6</v>
      </c>
      <c r="I14" s="36" t="s">
        <v>29</v>
      </c>
      <c r="J14" s="36" t="s">
        <v>29</v>
      </c>
      <c r="K14" s="36" t="s">
        <v>29</v>
      </c>
      <c r="L14" s="44"/>
      <c r="M14" s="44"/>
      <c r="N14" s="44"/>
      <c r="O14" s="87">
        <v>5</v>
      </c>
      <c r="P14" s="38">
        <v>5</v>
      </c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/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200</v>
      </c>
      <c r="D15" s="201" t="s">
        <v>201</v>
      </c>
      <c r="E15" s="202" t="s">
        <v>202</v>
      </c>
      <c r="F15" s="196" t="s">
        <v>190</v>
      </c>
      <c r="G15" s="196" t="s">
        <v>190</v>
      </c>
      <c r="H15" s="198">
        <v>5</v>
      </c>
      <c r="I15" s="36" t="s">
        <v>29</v>
      </c>
      <c r="J15" s="36" t="s">
        <v>29</v>
      </c>
      <c r="K15" s="36" t="s">
        <v>29</v>
      </c>
      <c r="L15" s="44"/>
      <c r="M15" s="44"/>
      <c r="N15" s="44"/>
      <c r="O15" s="87">
        <v>3</v>
      </c>
      <c r="P15" s="38">
        <v>0</v>
      </c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/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203</v>
      </c>
      <c r="D16" s="201" t="s">
        <v>204</v>
      </c>
      <c r="E16" s="202" t="s">
        <v>205</v>
      </c>
      <c r="F16" s="196" t="s">
        <v>190</v>
      </c>
      <c r="G16" s="196" t="s">
        <v>190</v>
      </c>
      <c r="H16" s="198">
        <v>7</v>
      </c>
      <c r="I16" s="36" t="s">
        <v>29</v>
      </c>
      <c r="J16" s="36" t="s">
        <v>29</v>
      </c>
      <c r="K16" s="36" t="s">
        <v>29</v>
      </c>
      <c r="L16" s="44"/>
      <c r="M16" s="44"/>
      <c r="N16" s="44"/>
      <c r="O16" s="87">
        <v>2</v>
      </c>
      <c r="P16" s="38">
        <v>7</v>
      </c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/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7</v>
      </c>
      <c r="C17" s="32" t="s">
        <v>206</v>
      </c>
      <c r="D17" s="201" t="s">
        <v>207</v>
      </c>
      <c r="E17" s="202" t="s">
        <v>208</v>
      </c>
      <c r="F17" s="196" t="s">
        <v>190</v>
      </c>
      <c r="G17" s="196" t="s">
        <v>190</v>
      </c>
      <c r="H17" s="198">
        <v>5</v>
      </c>
      <c r="I17" s="36" t="s">
        <v>29</v>
      </c>
      <c r="J17" s="36" t="s">
        <v>29</v>
      </c>
      <c r="K17" s="36" t="s">
        <v>29</v>
      </c>
      <c r="L17" s="44"/>
      <c r="M17" s="44"/>
      <c r="N17" s="44"/>
      <c r="O17" s="87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">
        <v>213</v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8</v>
      </c>
      <c r="C18" s="32" t="s">
        <v>209</v>
      </c>
      <c r="D18" s="203" t="s">
        <v>210</v>
      </c>
      <c r="E18" s="204" t="s">
        <v>135</v>
      </c>
      <c r="F18" s="196" t="s">
        <v>190</v>
      </c>
      <c r="G18" s="196" t="s">
        <v>190</v>
      </c>
      <c r="H18" s="198">
        <v>5</v>
      </c>
      <c r="I18" s="36" t="s">
        <v>29</v>
      </c>
      <c r="J18" s="36" t="s">
        <v>29</v>
      </c>
      <c r="K18" s="36" t="s">
        <v>29</v>
      </c>
      <c r="L18" s="44"/>
      <c r="M18" s="44"/>
      <c r="N18" s="44"/>
      <c r="O18" s="87">
        <v>4</v>
      </c>
      <c r="P18" s="38">
        <v>7</v>
      </c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/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106">
        <v>9</v>
      </c>
      <c r="C19" s="185" t="s">
        <v>211</v>
      </c>
      <c r="D19" s="205" t="s">
        <v>212</v>
      </c>
      <c r="E19" s="206" t="s">
        <v>107</v>
      </c>
      <c r="F19" s="199" t="s">
        <v>100</v>
      </c>
      <c r="G19" s="199" t="s">
        <v>100</v>
      </c>
      <c r="H19" s="200">
        <v>5</v>
      </c>
      <c r="I19" s="112" t="s">
        <v>29</v>
      </c>
      <c r="J19" s="112" t="s">
        <v>29</v>
      </c>
      <c r="K19" s="112" t="s">
        <v>29</v>
      </c>
      <c r="L19" s="113"/>
      <c r="M19" s="113"/>
      <c r="N19" s="113"/>
      <c r="O19" s="114">
        <v>7</v>
      </c>
      <c r="P19" s="115">
        <v>8</v>
      </c>
      <c r="Q19" s="116">
        <f t="shared" si="3"/>
        <v>0</v>
      </c>
      <c r="R19" s="117" t="str">
        <f t="shared" si="0"/>
        <v>F</v>
      </c>
      <c r="S19" s="118" t="str">
        <f t="shared" si="1"/>
        <v>Kém</v>
      </c>
      <c r="T19" s="119"/>
      <c r="U19" s="120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9" customHeight="1">
      <c r="A20" s="2"/>
      <c r="B20" s="45"/>
      <c r="C20" s="46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 ht="16.5" hidden="1">
      <c r="A21" s="2"/>
      <c r="B21" s="260" t="s">
        <v>30</v>
      </c>
      <c r="C21" s="260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 ht="16.5" hidden="1" customHeight="1">
      <c r="A22" s="2"/>
      <c r="B22" s="51" t="s">
        <v>31</v>
      </c>
      <c r="C22" s="51"/>
      <c r="D22" s="52">
        <f>+$AA$9</f>
        <v>9</v>
      </c>
      <c r="E22" s="53" t="s">
        <v>32</v>
      </c>
      <c r="F22" s="232" t="s">
        <v>33</v>
      </c>
      <c r="G22" s="232"/>
      <c r="H22" s="232"/>
      <c r="I22" s="232"/>
      <c r="J22" s="232"/>
      <c r="K22" s="232"/>
      <c r="L22" s="232"/>
      <c r="M22" s="232"/>
      <c r="N22" s="232"/>
      <c r="O22" s="232"/>
      <c r="P22" s="54">
        <f>$AA$9 -COUNTIF($T$10:$T$209,"Vắng") -COUNTIF($T$10:$T$209,"Vắng có phép") - COUNTIF($T$10:$T$209,"Đình chỉ thi") - COUNTIF($T$10:$T$209,"Không đủ ĐKDT")</f>
        <v>9</v>
      </c>
      <c r="Q22" s="54"/>
      <c r="R22" s="54"/>
      <c r="S22" s="55"/>
      <c r="T22" s="56" t="s">
        <v>32</v>
      </c>
      <c r="U22" s="55"/>
      <c r="V22" s="3"/>
    </row>
    <row r="23" spans="1:39" ht="16.5" hidden="1" customHeight="1">
      <c r="A23" s="2"/>
      <c r="B23" s="51" t="s">
        <v>34</v>
      </c>
      <c r="C23" s="51"/>
      <c r="D23" s="52">
        <f>+$AL$9</f>
        <v>0</v>
      </c>
      <c r="E23" s="53" t="s">
        <v>32</v>
      </c>
      <c r="F23" s="232" t="s">
        <v>35</v>
      </c>
      <c r="G23" s="232"/>
      <c r="H23" s="232"/>
      <c r="I23" s="232"/>
      <c r="J23" s="232"/>
      <c r="K23" s="232"/>
      <c r="L23" s="232"/>
      <c r="M23" s="232"/>
      <c r="N23" s="232"/>
      <c r="O23" s="232"/>
      <c r="P23" s="57">
        <f>COUNTIF($T$10:$T$85,"Vắng")</f>
        <v>0</v>
      </c>
      <c r="Q23" s="57"/>
      <c r="R23" s="57"/>
      <c r="S23" s="58"/>
      <c r="T23" s="56" t="s">
        <v>32</v>
      </c>
      <c r="U23" s="58"/>
      <c r="V23" s="3"/>
    </row>
    <row r="24" spans="1:39" ht="16.5" hidden="1" customHeight="1">
      <c r="A24" s="2"/>
      <c r="B24" s="51" t="s">
        <v>51</v>
      </c>
      <c r="C24" s="51"/>
      <c r="D24" s="67">
        <f>COUNTIF(X11:X19,"Học lại")</f>
        <v>9</v>
      </c>
      <c r="E24" s="53" t="s">
        <v>32</v>
      </c>
      <c r="F24" s="232" t="s">
        <v>52</v>
      </c>
      <c r="G24" s="232"/>
      <c r="H24" s="232"/>
      <c r="I24" s="232"/>
      <c r="J24" s="232"/>
      <c r="K24" s="232"/>
      <c r="L24" s="232"/>
      <c r="M24" s="232"/>
      <c r="N24" s="232"/>
      <c r="O24" s="232"/>
      <c r="P24" s="54">
        <f>COUNTIF($T$10:$T$85,"Vắng có phép")</f>
        <v>0</v>
      </c>
      <c r="Q24" s="54"/>
      <c r="R24" s="54"/>
      <c r="S24" s="55"/>
      <c r="T24" s="56" t="s">
        <v>32</v>
      </c>
      <c r="U24" s="55"/>
      <c r="V24" s="3"/>
    </row>
    <row r="25" spans="1:39" ht="3" hidden="1" customHeight="1">
      <c r="A25" s="2"/>
      <c r="B25" s="45"/>
      <c r="C25" s="46"/>
      <c r="D25" s="46"/>
      <c r="E25" s="47"/>
      <c r="F25" s="47"/>
      <c r="G25" s="47"/>
      <c r="H25" s="48"/>
      <c r="I25" s="49"/>
      <c r="J25" s="49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"/>
    </row>
    <row r="26" spans="1:39" hidden="1">
      <c r="B26" s="88" t="s">
        <v>53</v>
      </c>
      <c r="C26" s="88"/>
      <c r="D26" s="89">
        <f>COUNTIF(X11:X19,"Thi lại")</f>
        <v>0</v>
      </c>
      <c r="E26" s="90" t="s">
        <v>32</v>
      </c>
      <c r="F26" s="3"/>
      <c r="G26" s="3"/>
      <c r="H26" s="3"/>
      <c r="I26" s="3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3"/>
    </row>
    <row r="27" spans="1:39" ht="24.75" customHeight="1">
      <c r="B27" s="88"/>
      <c r="C27" s="88"/>
      <c r="D27" s="89"/>
      <c r="E27" s="90"/>
      <c r="F27" s="3"/>
      <c r="G27" s="3"/>
      <c r="H27" s="3"/>
      <c r="I27" s="3"/>
      <c r="J27" s="262" t="s">
        <v>242</v>
      </c>
      <c r="K27" s="262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3"/>
    </row>
    <row r="28" spans="1:39">
      <c r="A28" s="59"/>
      <c r="B28" s="254" t="s">
        <v>36</v>
      </c>
      <c r="C28" s="254"/>
      <c r="D28" s="254"/>
      <c r="E28" s="254"/>
      <c r="F28" s="254"/>
      <c r="G28" s="254"/>
      <c r="H28" s="254"/>
      <c r="I28" s="60"/>
      <c r="J28" s="263" t="s">
        <v>37</v>
      </c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3"/>
    </row>
    <row r="29" spans="1:39" ht="4.5" customHeight="1">
      <c r="A29" s="2"/>
      <c r="B29" s="45"/>
      <c r="C29" s="61"/>
      <c r="D29" s="61"/>
      <c r="E29" s="62"/>
      <c r="F29" s="62"/>
      <c r="G29" s="62"/>
      <c r="H29" s="63"/>
      <c r="I29" s="64"/>
      <c r="J29" s="64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39" s="2" customFormat="1">
      <c r="B30" s="254" t="s">
        <v>38</v>
      </c>
      <c r="C30" s="254"/>
      <c r="D30" s="255" t="s">
        <v>39</v>
      </c>
      <c r="E30" s="255"/>
      <c r="F30" s="255"/>
      <c r="G30" s="255"/>
      <c r="H30" s="255"/>
      <c r="I30" s="64"/>
      <c r="J30" s="64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9.7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3.7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t="18" customHeight="1">
      <c r="A36" s="1"/>
      <c r="B36" s="265" t="s">
        <v>236</v>
      </c>
      <c r="C36" s="265"/>
      <c r="D36" s="265" t="s">
        <v>238</v>
      </c>
      <c r="E36" s="265"/>
      <c r="F36" s="265"/>
      <c r="G36" s="265"/>
      <c r="H36" s="265"/>
      <c r="I36" s="265"/>
      <c r="J36" s="265" t="s">
        <v>41</v>
      </c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t="4.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t="36.75" hidden="1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t="34.5" hidden="1" customHeight="1">
      <c r="A39" s="1"/>
      <c r="B39" s="254" t="s">
        <v>42</v>
      </c>
      <c r="C39" s="254"/>
      <c r="D39" s="254"/>
      <c r="E39" s="254"/>
      <c r="F39" s="254"/>
      <c r="G39" s="254"/>
      <c r="H39" s="254"/>
      <c r="I39" s="60"/>
      <c r="J39" s="266" t="s">
        <v>59</v>
      </c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idden="1">
      <c r="A40" s="1"/>
      <c r="B40" s="45"/>
      <c r="C40" s="61"/>
      <c r="D40" s="61"/>
      <c r="E40" s="62"/>
      <c r="F40" s="62"/>
      <c r="G40" s="62"/>
      <c r="H40" s="63"/>
      <c r="I40" s="64"/>
      <c r="J40" s="64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idden="1">
      <c r="A41" s="1"/>
      <c r="B41" s="254" t="s">
        <v>38</v>
      </c>
      <c r="C41" s="254"/>
      <c r="D41" s="255" t="s">
        <v>39</v>
      </c>
      <c r="E41" s="255"/>
      <c r="F41" s="255"/>
      <c r="G41" s="255"/>
      <c r="H41" s="255"/>
      <c r="I41" s="64"/>
      <c r="J41" s="64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1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idden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hidden="1"/>
    <row r="44" spans="1:39" hidden="1"/>
    <row r="45" spans="1:39" hidden="1"/>
    <row r="46" spans="1:39" hidden="1">
      <c r="B46" s="264"/>
      <c r="C46" s="264"/>
      <c r="D46" s="264"/>
      <c r="E46" s="264"/>
      <c r="F46" s="264"/>
      <c r="G46" s="264"/>
      <c r="H46" s="264"/>
      <c r="I46" s="264"/>
      <c r="J46" s="264" t="s">
        <v>60</v>
      </c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</row>
    <row r="47" spans="1:39" hidden="1"/>
    <row r="48" spans="1:39" hidden="1"/>
    <row r="49" hidden="1"/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21:C21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9:H39"/>
    <mergeCell ref="J39:U39"/>
    <mergeCell ref="F23:O23"/>
    <mergeCell ref="F24:O24"/>
    <mergeCell ref="J26:U26"/>
    <mergeCell ref="J27:U27"/>
    <mergeCell ref="B28:H28"/>
    <mergeCell ref="J28:U28"/>
    <mergeCell ref="B30:C30"/>
    <mergeCell ref="D30:H30"/>
    <mergeCell ref="B36:C36"/>
    <mergeCell ref="D36:I36"/>
    <mergeCell ref="J36:U36"/>
    <mergeCell ref="F22:O22"/>
    <mergeCell ref="B41:C41"/>
    <mergeCell ref="D41:H41"/>
    <mergeCell ref="B46:C46"/>
    <mergeCell ref="D46:I46"/>
    <mergeCell ref="J46:U46"/>
  </mergeCells>
  <conditionalFormatting sqref="P11:P19 I11:N19">
    <cfRule type="cellIs" dxfId="4" priority="4" operator="greaterThan">
      <formula>10</formula>
    </cfRule>
  </conditionalFormatting>
  <conditionalFormatting sqref="O1:O1048576">
    <cfRule type="duplicateValues" dxfId="3" priority="3"/>
  </conditionalFormatting>
  <conditionalFormatting sqref="C1:C10 C20:C1048576">
    <cfRule type="duplicateValues" dxfId="2" priority="2"/>
  </conditionalFormatting>
  <conditionalFormatting sqref="C36">
    <cfRule type="duplicateValues" dxfId="1" priority="1"/>
  </conditionalFormatting>
  <dataValidations count="1">
    <dataValidation allowBlank="1" showInputMessage="1" showErrorMessage="1" errorTitle="Không xóa dữ liệu" error="Không xóa dữ liệu" prompt="Không xóa dữ liệu" sqref="D24 X11:X19 Y3:AM9"/>
  </dataValidations>
  <pageMargins left="0.45" right="0.2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9"/>
  <sheetViews>
    <sheetView topLeftCell="A20" workbookViewId="0">
      <selection activeCell="B39" sqref="B39:I39"/>
    </sheetView>
  </sheetViews>
  <sheetFormatPr defaultColWidth="9" defaultRowHeight="15.75"/>
  <cols>
    <col min="1" max="1" width="0.375" style="1" customWidth="1"/>
    <col min="2" max="2" width="4" style="1" customWidth="1"/>
    <col min="3" max="4" width="13.25" style="1" customWidth="1"/>
    <col min="5" max="5" width="6.25" style="1" customWidth="1"/>
    <col min="6" max="6" width="9.375" style="94" hidden="1" customWidth="1"/>
    <col min="7" max="7" width="11.625" style="1" customWidth="1"/>
    <col min="8" max="10" width="4.375" style="1" customWidth="1"/>
    <col min="11" max="11" width="4.375" style="1" hidden="1" customWidth="1"/>
    <col min="12" max="12" width="4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5.5" style="1" customWidth="1"/>
    <col min="17" max="18" width="6.5" style="1" hidden="1" customWidth="1"/>
    <col min="19" max="19" width="11.875" style="1" hidden="1" customWidth="1"/>
    <col min="20" max="20" width="20.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1.75" customHeight="1">
      <c r="H1" s="230"/>
      <c r="I1" s="230"/>
      <c r="J1" s="230"/>
      <c r="K1" s="230"/>
      <c r="L1" s="268"/>
      <c r="M1" s="268"/>
      <c r="N1" s="268"/>
      <c r="O1" s="268"/>
      <c r="P1" s="268"/>
      <c r="Q1" s="268"/>
      <c r="R1" s="268"/>
      <c r="S1" s="268"/>
      <c r="T1" s="268"/>
      <c r="U1" s="268"/>
    </row>
    <row r="2" spans="2:39" ht="27.75" customHeight="1">
      <c r="B2" s="239" t="s">
        <v>0</v>
      </c>
      <c r="C2" s="239"/>
      <c r="D2" s="239"/>
      <c r="E2" s="239"/>
      <c r="F2" s="239"/>
      <c r="G2" s="239"/>
      <c r="H2" s="240" t="s">
        <v>234</v>
      </c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3"/>
    </row>
    <row r="3" spans="2:39" ht="25.5" customHeight="1">
      <c r="B3" s="241" t="s">
        <v>2</v>
      </c>
      <c r="C3" s="241"/>
      <c r="D3" s="241"/>
      <c r="E3" s="241"/>
      <c r="F3" s="241"/>
      <c r="G3" s="241"/>
      <c r="H3" s="242" t="s">
        <v>63</v>
      </c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245" t="s">
        <v>3</v>
      </c>
      <c r="C5" s="245"/>
      <c r="D5" s="235" t="s">
        <v>215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67" t="s">
        <v>56</v>
      </c>
      <c r="Q5" s="267"/>
      <c r="R5" s="267"/>
      <c r="S5" s="267"/>
      <c r="T5" s="267"/>
      <c r="U5" s="267"/>
      <c r="X5" s="69"/>
      <c r="Y5" s="243" t="s">
        <v>50</v>
      </c>
      <c r="Z5" s="243" t="s">
        <v>9</v>
      </c>
      <c r="AA5" s="243" t="s">
        <v>49</v>
      </c>
      <c r="AB5" s="243" t="s">
        <v>48</v>
      </c>
      <c r="AC5" s="243"/>
      <c r="AD5" s="243"/>
      <c r="AE5" s="243"/>
      <c r="AF5" s="243" t="s">
        <v>47</v>
      </c>
      <c r="AG5" s="243"/>
      <c r="AH5" s="243" t="s">
        <v>45</v>
      </c>
      <c r="AI5" s="243"/>
      <c r="AJ5" s="243" t="s">
        <v>46</v>
      </c>
      <c r="AK5" s="243"/>
      <c r="AL5" s="243" t="s">
        <v>44</v>
      </c>
      <c r="AM5" s="243"/>
    </row>
    <row r="6" spans="2:39" ht="17.25" customHeight="1">
      <c r="B6" s="244" t="s">
        <v>4</v>
      </c>
      <c r="C6" s="244"/>
      <c r="D6" s="9"/>
      <c r="G6" s="236" t="s">
        <v>216</v>
      </c>
      <c r="H6" s="236"/>
      <c r="I6" s="236"/>
      <c r="J6" s="236"/>
      <c r="K6" s="236"/>
      <c r="L6" s="236"/>
      <c r="M6" s="236"/>
      <c r="N6" s="236"/>
      <c r="O6" s="236"/>
      <c r="P6" s="236" t="s">
        <v>183</v>
      </c>
      <c r="Q6" s="236"/>
      <c r="R6" s="236"/>
      <c r="S6" s="236"/>
      <c r="T6" s="236"/>
      <c r="U6" s="236"/>
      <c r="X6" s="69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2:39" ht="5.25" customHeight="1">
      <c r="B7" s="10"/>
      <c r="C7" s="10"/>
      <c r="D7" s="10"/>
      <c r="E7" s="10"/>
      <c r="F7" s="207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</row>
    <row r="8" spans="2:39" ht="44.25" customHeight="1">
      <c r="B8" s="246" t="s">
        <v>5</v>
      </c>
      <c r="C8" s="248" t="s">
        <v>6</v>
      </c>
      <c r="D8" s="250" t="s">
        <v>7</v>
      </c>
      <c r="E8" s="251"/>
      <c r="F8" s="246" t="s">
        <v>8</v>
      </c>
      <c r="G8" s="246" t="s">
        <v>9</v>
      </c>
      <c r="H8" s="234" t="s">
        <v>115</v>
      </c>
      <c r="I8" s="234" t="s">
        <v>79</v>
      </c>
      <c r="J8" s="234" t="s">
        <v>95</v>
      </c>
      <c r="K8" s="234" t="s">
        <v>13</v>
      </c>
      <c r="L8" s="233" t="s">
        <v>14</v>
      </c>
      <c r="M8" s="233" t="s">
        <v>15</v>
      </c>
      <c r="N8" s="233" t="s">
        <v>16</v>
      </c>
      <c r="O8" s="261" t="s">
        <v>17</v>
      </c>
      <c r="P8" s="233" t="s">
        <v>18</v>
      </c>
      <c r="Q8" s="246" t="s">
        <v>19</v>
      </c>
      <c r="R8" s="233" t="s">
        <v>20</v>
      </c>
      <c r="S8" s="246" t="s">
        <v>21</v>
      </c>
      <c r="T8" s="246" t="s">
        <v>22</v>
      </c>
      <c r="U8" s="246" t="s">
        <v>61</v>
      </c>
      <c r="X8" s="69"/>
      <c r="Y8" s="243"/>
      <c r="Z8" s="243"/>
      <c r="AA8" s="243"/>
      <c r="AB8" s="72" t="s">
        <v>23</v>
      </c>
      <c r="AC8" s="72" t="s">
        <v>24</v>
      </c>
      <c r="AD8" s="72" t="s">
        <v>25</v>
      </c>
      <c r="AE8" s="72" t="s">
        <v>26</v>
      </c>
      <c r="AF8" s="72" t="s">
        <v>27</v>
      </c>
      <c r="AG8" s="72" t="s">
        <v>26</v>
      </c>
      <c r="AH8" s="72" t="s">
        <v>27</v>
      </c>
      <c r="AI8" s="72" t="s">
        <v>26</v>
      </c>
      <c r="AJ8" s="72" t="s">
        <v>27</v>
      </c>
      <c r="AK8" s="72" t="s">
        <v>26</v>
      </c>
      <c r="AL8" s="72" t="s">
        <v>27</v>
      </c>
      <c r="AM8" s="73" t="s">
        <v>26</v>
      </c>
    </row>
    <row r="9" spans="2:39" ht="44.25" customHeight="1">
      <c r="B9" s="247"/>
      <c r="C9" s="249"/>
      <c r="D9" s="252"/>
      <c r="E9" s="253"/>
      <c r="F9" s="247"/>
      <c r="G9" s="247"/>
      <c r="H9" s="234"/>
      <c r="I9" s="234"/>
      <c r="J9" s="234"/>
      <c r="K9" s="234"/>
      <c r="L9" s="233"/>
      <c r="M9" s="233"/>
      <c r="N9" s="233"/>
      <c r="O9" s="261"/>
      <c r="P9" s="233"/>
      <c r="Q9" s="256"/>
      <c r="R9" s="233"/>
      <c r="S9" s="247"/>
      <c r="T9" s="256"/>
      <c r="U9" s="256"/>
      <c r="W9" s="12"/>
      <c r="X9" s="69"/>
      <c r="Y9" s="74" t="str">
        <f>+D5</f>
        <v xml:space="preserve">Pháp luật </v>
      </c>
      <c r="Z9" s="75" t="str">
        <f>+P5</f>
        <v xml:space="preserve">Mã HP: </v>
      </c>
      <c r="AA9" s="76">
        <f>+$AJ$9+$AL$9+$AH$9</f>
        <v>12</v>
      </c>
      <c r="AB9" s="70">
        <f>COUNTIF($T$10:$T$82,"Khiển trách")</f>
        <v>0</v>
      </c>
      <c r="AC9" s="70">
        <f>COUNTIF($T$10:$T$82,"Cảnh cáo")</f>
        <v>0</v>
      </c>
      <c r="AD9" s="70">
        <f>COUNTIF($T$10:$T$82,"Đình chỉ thi")</f>
        <v>0</v>
      </c>
      <c r="AE9" s="77">
        <f>+($AB$9+$AC$9+$AD$9)/$AA$9*100%</f>
        <v>0</v>
      </c>
      <c r="AF9" s="70">
        <f>SUM(COUNTIF($T$10:$T$80,"Vắng"),COUNTIF($T$10:$T$80,"Vắng có phép"))</f>
        <v>1</v>
      </c>
      <c r="AG9" s="78">
        <f>+$AF$9/$AA$9</f>
        <v>8.3333333333333329E-2</v>
      </c>
      <c r="AH9" s="79">
        <f>COUNTIF($X$10:$X$80,"Thi lại")</f>
        <v>0</v>
      </c>
      <c r="AI9" s="78">
        <f>+$AH$9/$AA$9</f>
        <v>0</v>
      </c>
      <c r="AJ9" s="79">
        <f>COUNTIF($X$10:$X$81,"Học lại")</f>
        <v>12</v>
      </c>
      <c r="AK9" s="78">
        <f>+$AJ$9/$AA$9</f>
        <v>1</v>
      </c>
      <c r="AL9" s="70">
        <f>COUNTIF($X$11:$X$81,"Đạt")</f>
        <v>0</v>
      </c>
      <c r="AM9" s="77">
        <f>+$AL$9/$AA$9</f>
        <v>0</v>
      </c>
    </row>
    <row r="10" spans="2:39" ht="14.25" hidden="1" customHeight="1">
      <c r="B10" s="257" t="s">
        <v>28</v>
      </c>
      <c r="C10" s="258"/>
      <c r="D10" s="258"/>
      <c r="E10" s="258"/>
      <c r="F10" s="258"/>
      <c r="G10" s="259"/>
      <c r="H10" s="13"/>
      <c r="I10" s="13"/>
      <c r="J10" s="14"/>
      <c r="K10" s="13"/>
      <c r="L10" s="15"/>
      <c r="M10" s="16"/>
      <c r="N10" s="16"/>
      <c r="O10" s="17"/>
      <c r="P10" s="66"/>
      <c r="Q10" s="247"/>
      <c r="R10" s="18"/>
      <c r="S10" s="18"/>
      <c r="T10" s="247"/>
      <c r="U10" s="24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12" t="s">
        <v>116</v>
      </c>
      <c r="D11" s="213" t="s">
        <v>117</v>
      </c>
      <c r="E11" s="214" t="s">
        <v>107</v>
      </c>
      <c r="F11" s="215" t="s">
        <v>217</v>
      </c>
      <c r="G11" s="215" t="s">
        <v>217</v>
      </c>
      <c r="H11" s="195">
        <v>6</v>
      </c>
      <c r="I11" s="195">
        <v>7</v>
      </c>
      <c r="J11" s="208">
        <f t="shared" ref="J11:J22" si="0">(H11+I11)/2</f>
        <v>6.5</v>
      </c>
      <c r="K11" s="24" t="s">
        <v>29</v>
      </c>
      <c r="L11" s="25"/>
      <c r="M11" s="25"/>
      <c r="N11" s="25"/>
      <c r="O11" s="86"/>
      <c r="P11" s="224"/>
      <c r="Q11" s="27">
        <f>ROUND(SUMPRODUCT(H11:P11,$H$10:$P$10)/100,1)</f>
        <v>0</v>
      </c>
      <c r="R11" s="28" t="str">
        <f t="shared" ref="R11:R22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8" t="str">
        <f t="shared" ref="S11:S22" si="2">IF($Q11&lt;4,"Kém",IF(AND($Q11&gt;=4,$Q11&lt;=5.4),"Trung bình yếu",IF(AND($Q11&gt;=5.5,$Q11&lt;=6.9),"Trung bình",IF(AND($Q11&gt;=7,$Q11&lt;=8.4),"Khá",IF(AND($Q11&gt;=8.5,$Q11&lt;=10),"Giỏi","")))))</f>
        <v>Kém</v>
      </c>
      <c r="T11" s="91" t="s">
        <v>213</v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216" t="s">
        <v>218</v>
      </c>
      <c r="D12" s="217" t="s">
        <v>219</v>
      </c>
      <c r="E12" s="218" t="s">
        <v>220</v>
      </c>
      <c r="F12" s="219" t="s">
        <v>217</v>
      </c>
      <c r="G12" s="219" t="s">
        <v>217</v>
      </c>
      <c r="H12" s="197">
        <v>6</v>
      </c>
      <c r="I12" s="197">
        <v>6</v>
      </c>
      <c r="J12" s="209">
        <f t="shared" si="0"/>
        <v>6</v>
      </c>
      <c r="K12" s="36" t="s">
        <v>29</v>
      </c>
      <c r="L12" s="37"/>
      <c r="M12" s="37"/>
      <c r="N12" s="37"/>
      <c r="O12" s="87">
        <v>2</v>
      </c>
      <c r="P12" s="225">
        <v>1</v>
      </c>
      <c r="Q12" s="39">
        <f>ROUND(SUMPRODUCT(H12:P12,$H$10:$P$10)/100,1)</f>
        <v>0</v>
      </c>
      <c r="R12" s="40" t="str">
        <f t="shared" si="1"/>
        <v>F</v>
      </c>
      <c r="S12" s="41" t="str">
        <f t="shared" si="2"/>
        <v>Kém</v>
      </c>
      <c r="T12" s="42"/>
      <c r="U12" s="43"/>
      <c r="V12" s="3"/>
      <c r="W12" s="30"/>
      <c r="X12" s="81" t="str">
        <f t="shared" ref="X12:X22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216" t="s">
        <v>187</v>
      </c>
      <c r="D13" s="217" t="s">
        <v>188</v>
      </c>
      <c r="E13" s="218" t="s">
        <v>189</v>
      </c>
      <c r="F13" s="219" t="s">
        <v>217</v>
      </c>
      <c r="G13" s="219" t="s">
        <v>217</v>
      </c>
      <c r="H13" s="197">
        <v>5</v>
      </c>
      <c r="I13" s="197">
        <v>5</v>
      </c>
      <c r="J13" s="209">
        <f t="shared" si="0"/>
        <v>5</v>
      </c>
      <c r="K13" s="36" t="s">
        <v>29</v>
      </c>
      <c r="L13" s="44"/>
      <c r="M13" s="44"/>
      <c r="N13" s="44"/>
      <c r="O13" s="87">
        <v>6</v>
      </c>
      <c r="P13" s="225">
        <v>2.5</v>
      </c>
      <c r="Q13" s="39">
        <f t="shared" ref="Q13:Q22" si="4">ROUND(SUMPRODUCT(H13:P13,$H$10:$P$10)/100,1)</f>
        <v>0</v>
      </c>
      <c r="R13" s="40" t="str">
        <f t="shared" si="1"/>
        <v>F</v>
      </c>
      <c r="S13" s="41" t="str">
        <f t="shared" si="2"/>
        <v>Kém</v>
      </c>
      <c r="T13" s="42"/>
      <c r="U13" s="43"/>
      <c r="V13" s="3"/>
      <c r="W13" s="30"/>
      <c r="X13" s="81" t="str">
        <f t="shared" si="3"/>
        <v>Học lại</v>
      </c>
      <c r="Y13" s="82"/>
      <c r="Z13" s="82"/>
      <c r="AA13" s="93"/>
      <c r="AB13" s="71"/>
      <c r="AC13" s="71"/>
      <c r="AD13" s="71"/>
      <c r="AE13" s="83"/>
      <c r="AF13" s="71"/>
      <c r="AG13" s="84"/>
      <c r="AH13" s="85"/>
      <c r="AI13" s="84"/>
      <c r="AJ13" s="85"/>
      <c r="AK13" s="84"/>
      <c r="AL13" s="71"/>
      <c r="AM13" s="83"/>
    </row>
    <row r="14" spans="2:39" ht="18.75" customHeight="1">
      <c r="B14" s="31">
        <v>4</v>
      </c>
      <c r="C14" s="216" t="s">
        <v>191</v>
      </c>
      <c r="D14" s="217" t="s">
        <v>192</v>
      </c>
      <c r="E14" s="218" t="s">
        <v>193</v>
      </c>
      <c r="F14" s="219" t="s">
        <v>217</v>
      </c>
      <c r="G14" s="219" t="s">
        <v>217</v>
      </c>
      <c r="H14" s="197">
        <v>5</v>
      </c>
      <c r="I14" s="197">
        <v>6</v>
      </c>
      <c r="J14" s="209">
        <f t="shared" si="0"/>
        <v>5.5</v>
      </c>
      <c r="K14" s="36" t="s">
        <v>29</v>
      </c>
      <c r="L14" s="44"/>
      <c r="M14" s="44"/>
      <c r="N14" s="44"/>
      <c r="O14" s="87"/>
      <c r="P14" s="225"/>
      <c r="Q14" s="39">
        <f t="shared" si="4"/>
        <v>0</v>
      </c>
      <c r="R14" s="40" t="str">
        <f t="shared" si="1"/>
        <v>F</v>
      </c>
      <c r="S14" s="41" t="str">
        <f t="shared" si="2"/>
        <v>Kém</v>
      </c>
      <c r="T14" s="42" t="s">
        <v>213</v>
      </c>
      <c r="U14" s="43"/>
      <c r="V14" s="3"/>
      <c r="W14" s="30"/>
      <c r="X14" s="81" t="str">
        <f t="shared" si="3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216" t="s">
        <v>221</v>
      </c>
      <c r="D15" s="217" t="s">
        <v>222</v>
      </c>
      <c r="E15" s="218" t="s">
        <v>223</v>
      </c>
      <c r="F15" s="219" t="s">
        <v>217</v>
      </c>
      <c r="G15" s="219" t="s">
        <v>217</v>
      </c>
      <c r="H15" s="197">
        <v>6</v>
      </c>
      <c r="I15" s="197">
        <v>6</v>
      </c>
      <c r="J15" s="209">
        <f t="shared" si="0"/>
        <v>6</v>
      </c>
      <c r="K15" s="36" t="s">
        <v>29</v>
      </c>
      <c r="L15" s="44"/>
      <c r="M15" s="44"/>
      <c r="N15" s="44"/>
      <c r="O15" s="87">
        <v>3</v>
      </c>
      <c r="P15" s="225">
        <v>5</v>
      </c>
      <c r="Q15" s="39">
        <f t="shared" si="4"/>
        <v>0</v>
      </c>
      <c r="R15" s="40" t="str">
        <f t="shared" si="1"/>
        <v>F</v>
      </c>
      <c r="S15" s="41" t="str">
        <f t="shared" si="2"/>
        <v>Kém</v>
      </c>
      <c r="T15" s="42"/>
      <c r="U15" s="43"/>
      <c r="V15" s="3"/>
      <c r="W15" s="30"/>
      <c r="X15" s="81" t="str">
        <f t="shared" si="3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216" t="s">
        <v>224</v>
      </c>
      <c r="D16" s="217" t="s">
        <v>225</v>
      </c>
      <c r="E16" s="218" t="s">
        <v>226</v>
      </c>
      <c r="F16" s="219" t="s">
        <v>217</v>
      </c>
      <c r="G16" s="219" t="s">
        <v>217</v>
      </c>
      <c r="H16" s="197">
        <v>5</v>
      </c>
      <c r="I16" s="197">
        <v>5</v>
      </c>
      <c r="J16" s="209">
        <f t="shared" si="0"/>
        <v>5</v>
      </c>
      <c r="K16" s="36" t="s">
        <v>29</v>
      </c>
      <c r="L16" s="44"/>
      <c r="M16" s="44"/>
      <c r="N16" s="44"/>
      <c r="O16" s="87"/>
      <c r="P16" s="225"/>
      <c r="Q16" s="39">
        <f t="shared" si="4"/>
        <v>0</v>
      </c>
      <c r="R16" s="40" t="str">
        <f t="shared" si="1"/>
        <v>F</v>
      </c>
      <c r="S16" s="41" t="str">
        <f t="shared" si="2"/>
        <v>Kém</v>
      </c>
      <c r="T16" s="42" t="s">
        <v>213</v>
      </c>
      <c r="U16" s="43"/>
      <c r="V16" s="3"/>
      <c r="W16" s="30"/>
      <c r="X16" s="81" t="str">
        <f t="shared" si="3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7</v>
      </c>
      <c r="C17" s="216" t="s">
        <v>194</v>
      </c>
      <c r="D17" s="217" t="s">
        <v>195</v>
      </c>
      <c r="E17" s="218" t="s">
        <v>196</v>
      </c>
      <c r="F17" s="219" t="s">
        <v>217</v>
      </c>
      <c r="G17" s="219" t="s">
        <v>217</v>
      </c>
      <c r="H17" s="197">
        <v>5</v>
      </c>
      <c r="I17" s="197">
        <v>6</v>
      </c>
      <c r="J17" s="209">
        <f t="shared" si="0"/>
        <v>5.5</v>
      </c>
      <c r="K17" s="36" t="s">
        <v>29</v>
      </c>
      <c r="L17" s="44"/>
      <c r="M17" s="44"/>
      <c r="N17" s="44"/>
      <c r="O17" s="87">
        <v>4</v>
      </c>
      <c r="P17" s="225">
        <v>1.5</v>
      </c>
      <c r="Q17" s="39">
        <f t="shared" si="4"/>
        <v>0</v>
      </c>
      <c r="R17" s="40" t="str">
        <f t="shared" si="1"/>
        <v>F</v>
      </c>
      <c r="S17" s="41" t="str">
        <f t="shared" si="2"/>
        <v>Kém</v>
      </c>
      <c r="T17" s="42"/>
      <c r="U17" s="43"/>
      <c r="V17" s="3"/>
      <c r="W17" s="30"/>
      <c r="X17" s="81" t="str">
        <f t="shared" si="3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8</v>
      </c>
      <c r="C18" s="216" t="s">
        <v>227</v>
      </c>
      <c r="D18" s="217" t="s">
        <v>228</v>
      </c>
      <c r="E18" s="218" t="s">
        <v>229</v>
      </c>
      <c r="F18" s="219" t="s">
        <v>217</v>
      </c>
      <c r="G18" s="219" t="s">
        <v>217</v>
      </c>
      <c r="H18" s="210">
        <v>7</v>
      </c>
      <c r="I18" s="210">
        <v>7</v>
      </c>
      <c r="J18" s="209">
        <f t="shared" si="0"/>
        <v>7</v>
      </c>
      <c r="K18" s="36" t="s">
        <v>29</v>
      </c>
      <c r="L18" s="44"/>
      <c r="M18" s="44"/>
      <c r="N18" s="44"/>
      <c r="O18" s="87">
        <v>5</v>
      </c>
      <c r="P18" s="225">
        <v>5</v>
      </c>
      <c r="Q18" s="39">
        <f t="shared" si="4"/>
        <v>0</v>
      </c>
      <c r="R18" s="40" t="str">
        <f t="shared" si="1"/>
        <v>F</v>
      </c>
      <c r="S18" s="41" t="str">
        <f t="shared" si="2"/>
        <v>Kém</v>
      </c>
      <c r="T18" s="42"/>
      <c r="U18" s="43"/>
      <c r="V18" s="3"/>
      <c r="W18" s="30"/>
      <c r="X18" s="81" t="str">
        <f t="shared" si="3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9</v>
      </c>
      <c r="C19" s="216" t="s">
        <v>230</v>
      </c>
      <c r="D19" s="217" t="s">
        <v>231</v>
      </c>
      <c r="E19" s="218" t="s">
        <v>232</v>
      </c>
      <c r="F19" s="219" t="s">
        <v>217</v>
      </c>
      <c r="G19" s="219" t="s">
        <v>217</v>
      </c>
      <c r="H19" s="197">
        <v>6</v>
      </c>
      <c r="I19" s="197">
        <v>7</v>
      </c>
      <c r="J19" s="209">
        <f t="shared" si="0"/>
        <v>6.5</v>
      </c>
      <c r="K19" s="36" t="s">
        <v>29</v>
      </c>
      <c r="L19" s="44"/>
      <c r="M19" s="44"/>
      <c r="N19" s="44"/>
      <c r="O19" s="87">
        <v>7</v>
      </c>
      <c r="P19" s="225">
        <v>1.5</v>
      </c>
      <c r="Q19" s="39">
        <f t="shared" si="4"/>
        <v>0</v>
      </c>
      <c r="R19" s="40" t="str">
        <f t="shared" si="1"/>
        <v>F</v>
      </c>
      <c r="S19" s="41" t="str">
        <f t="shared" si="2"/>
        <v>Kém</v>
      </c>
      <c r="T19" s="42"/>
      <c r="U19" s="43"/>
      <c r="V19" s="3"/>
      <c r="W19" s="30"/>
      <c r="X19" s="81" t="str">
        <f t="shared" si="3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10</v>
      </c>
      <c r="C20" s="216" t="s">
        <v>206</v>
      </c>
      <c r="D20" s="217" t="s">
        <v>207</v>
      </c>
      <c r="E20" s="218" t="s">
        <v>208</v>
      </c>
      <c r="F20" s="219" t="s">
        <v>217</v>
      </c>
      <c r="G20" s="219" t="s">
        <v>217</v>
      </c>
      <c r="H20" s="198">
        <v>5</v>
      </c>
      <c r="I20" s="198">
        <v>6</v>
      </c>
      <c r="J20" s="209">
        <f t="shared" si="0"/>
        <v>5.5</v>
      </c>
      <c r="K20" s="36" t="s">
        <v>29</v>
      </c>
      <c r="L20" s="44"/>
      <c r="M20" s="44"/>
      <c r="N20" s="44"/>
      <c r="O20" s="87"/>
      <c r="P20" s="225"/>
      <c r="Q20" s="39">
        <f t="shared" si="4"/>
        <v>0</v>
      </c>
      <c r="R20" s="40" t="str">
        <f t="shared" si="1"/>
        <v>F</v>
      </c>
      <c r="S20" s="41" t="str">
        <f t="shared" si="2"/>
        <v>Kém</v>
      </c>
      <c r="T20" s="42" t="s">
        <v>213</v>
      </c>
      <c r="U20" s="43"/>
      <c r="V20" s="3"/>
      <c r="W20" s="30"/>
      <c r="X20" s="81" t="str">
        <f t="shared" si="3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11</v>
      </c>
      <c r="C21" s="216" t="s">
        <v>209</v>
      </c>
      <c r="D21" s="217" t="s">
        <v>210</v>
      </c>
      <c r="E21" s="218" t="s">
        <v>135</v>
      </c>
      <c r="F21" s="219" t="s">
        <v>217</v>
      </c>
      <c r="G21" s="219" t="s">
        <v>217</v>
      </c>
      <c r="H21" s="198">
        <v>6</v>
      </c>
      <c r="I21" s="198">
        <v>6</v>
      </c>
      <c r="J21" s="209">
        <f t="shared" si="0"/>
        <v>6</v>
      </c>
      <c r="K21" s="36" t="s">
        <v>29</v>
      </c>
      <c r="L21" s="44"/>
      <c r="M21" s="44"/>
      <c r="N21" s="44"/>
      <c r="O21" s="87">
        <v>1</v>
      </c>
      <c r="P21" s="225">
        <v>3.5</v>
      </c>
      <c r="Q21" s="39">
        <f t="shared" si="4"/>
        <v>0</v>
      </c>
      <c r="R21" s="40" t="str">
        <f t="shared" si="1"/>
        <v>F</v>
      </c>
      <c r="S21" s="41" t="str">
        <f t="shared" si="2"/>
        <v>Kém</v>
      </c>
      <c r="T21" s="42"/>
      <c r="U21" s="43"/>
      <c r="V21" s="3"/>
      <c r="W21" s="30"/>
      <c r="X21" s="81" t="str">
        <f t="shared" si="3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106">
        <v>12</v>
      </c>
      <c r="C22" s="220" t="s">
        <v>173</v>
      </c>
      <c r="D22" s="221" t="s">
        <v>174</v>
      </c>
      <c r="E22" s="222" t="s">
        <v>175</v>
      </c>
      <c r="F22" s="223" t="s">
        <v>233</v>
      </c>
      <c r="G22" s="223" t="s">
        <v>233</v>
      </c>
      <c r="H22" s="200">
        <v>5</v>
      </c>
      <c r="I22" s="200">
        <v>5</v>
      </c>
      <c r="J22" s="211">
        <f t="shared" si="0"/>
        <v>5</v>
      </c>
      <c r="K22" s="112" t="s">
        <v>29</v>
      </c>
      <c r="L22" s="113"/>
      <c r="M22" s="113"/>
      <c r="N22" s="113"/>
      <c r="O22" s="114"/>
      <c r="P22" s="226">
        <v>0</v>
      </c>
      <c r="Q22" s="116">
        <f t="shared" si="4"/>
        <v>0</v>
      </c>
      <c r="R22" s="117" t="str">
        <f t="shared" si="1"/>
        <v>F</v>
      </c>
      <c r="S22" s="118" t="str">
        <f t="shared" si="2"/>
        <v>Kém</v>
      </c>
      <c r="T22" s="119" t="s">
        <v>235</v>
      </c>
      <c r="U22" s="120"/>
      <c r="V22" s="3"/>
      <c r="W22" s="30"/>
      <c r="X22" s="81" t="str">
        <f t="shared" si="3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9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 ht="16.5" hidden="1">
      <c r="A24" s="2"/>
      <c r="B24" s="260" t="s">
        <v>30</v>
      </c>
      <c r="C24" s="260"/>
      <c r="D24" s="46"/>
      <c r="E24" s="47"/>
      <c r="F24" s="47"/>
      <c r="G24" s="47"/>
      <c r="H24" s="48"/>
      <c r="I24" s="49"/>
      <c r="J24" s="49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</row>
    <row r="25" spans="1:39" ht="16.5" hidden="1" customHeight="1">
      <c r="A25" s="2"/>
      <c r="B25" s="51" t="s">
        <v>31</v>
      </c>
      <c r="C25" s="51"/>
      <c r="D25" s="52">
        <f>+$AA$9</f>
        <v>12</v>
      </c>
      <c r="E25" s="53" t="s">
        <v>32</v>
      </c>
      <c r="F25" s="232" t="s">
        <v>33</v>
      </c>
      <c r="G25" s="232"/>
      <c r="H25" s="232"/>
      <c r="I25" s="232"/>
      <c r="J25" s="232"/>
      <c r="K25" s="232"/>
      <c r="L25" s="232"/>
      <c r="M25" s="232"/>
      <c r="N25" s="232"/>
      <c r="O25" s="232"/>
      <c r="P25" s="54">
        <f>$AA$9 -COUNTIF($T$10:$T$212,"Vắng") -COUNTIF($T$10:$T$212,"Vắng có phép") - COUNTIF($T$10:$T$212,"Đình chỉ thi") - COUNTIF($T$10:$T$212,"Không đủ ĐKDT")</f>
        <v>11</v>
      </c>
      <c r="Q25" s="54"/>
      <c r="R25" s="54"/>
      <c r="S25" s="55"/>
      <c r="T25" s="56" t="s">
        <v>32</v>
      </c>
      <c r="U25" s="55"/>
      <c r="V25" s="3"/>
    </row>
    <row r="26" spans="1:39" ht="16.5" hidden="1" customHeight="1">
      <c r="A26" s="2"/>
      <c r="B26" s="51" t="s">
        <v>34</v>
      </c>
      <c r="C26" s="51"/>
      <c r="D26" s="52">
        <f>+$AL$9</f>
        <v>0</v>
      </c>
      <c r="E26" s="53" t="s">
        <v>32</v>
      </c>
      <c r="F26" s="232" t="s">
        <v>35</v>
      </c>
      <c r="G26" s="232"/>
      <c r="H26" s="232"/>
      <c r="I26" s="232"/>
      <c r="J26" s="232"/>
      <c r="K26" s="232"/>
      <c r="L26" s="232"/>
      <c r="M26" s="232"/>
      <c r="N26" s="232"/>
      <c r="O26" s="232"/>
      <c r="P26" s="57">
        <f>COUNTIF($T$10:$T$88,"Vắng")</f>
        <v>1</v>
      </c>
      <c r="Q26" s="57"/>
      <c r="R26" s="57"/>
      <c r="S26" s="58"/>
      <c r="T26" s="56" t="s">
        <v>32</v>
      </c>
      <c r="U26" s="58"/>
      <c r="V26" s="3"/>
    </row>
    <row r="27" spans="1:39" ht="16.5" hidden="1" customHeight="1">
      <c r="A27" s="2"/>
      <c r="B27" s="51" t="s">
        <v>51</v>
      </c>
      <c r="C27" s="51"/>
      <c r="D27" s="67">
        <f>COUNTIF(X11:X22,"Học lại")</f>
        <v>12</v>
      </c>
      <c r="E27" s="53" t="s">
        <v>32</v>
      </c>
      <c r="F27" s="232" t="s">
        <v>52</v>
      </c>
      <c r="G27" s="232"/>
      <c r="H27" s="232"/>
      <c r="I27" s="232"/>
      <c r="J27" s="232"/>
      <c r="K27" s="232"/>
      <c r="L27" s="232"/>
      <c r="M27" s="232"/>
      <c r="N27" s="232"/>
      <c r="O27" s="232"/>
      <c r="P27" s="54">
        <f>COUNTIF($T$10:$T$88,"Vắng có phép")</f>
        <v>0</v>
      </c>
      <c r="Q27" s="54"/>
      <c r="R27" s="54"/>
      <c r="S27" s="55"/>
      <c r="T27" s="56" t="s">
        <v>32</v>
      </c>
      <c r="U27" s="55"/>
      <c r="V27" s="3"/>
    </row>
    <row r="28" spans="1:39" ht="3" hidden="1" customHeight="1">
      <c r="A28" s="2"/>
      <c r="B28" s="45"/>
      <c r="C28" s="46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 hidden="1">
      <c r="B29" s="88" t="s">
        <v>53</v>
      </c>
      <c r="C29" s="88"/>
      <c r="D29" s="89">
        <f>COUNTIF(X11:X22,"Thi lại")</f>
        <v>0</v>
      </c>
      <c r="E29" s="90" t="s">
        <v>32</v>
      </c>
      <c r="F29" s="95"/>
      <c r="G29" s="3"/>
      <c r="H29" s="3"/>
      <c r="I29" s="3"/>
      <c r="J29" s="262"/>
      <c r="K29" s="262"/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3"/>
    </row>
    <row r="30" spans="1:39" ht="24.75" customHeight="1">
      <c r="B30" s="88"/>
      <c r="C30" s="88"/>
      <c r="D30" s="89"/>
      <c r="E30" s="90"/>
      <c r="F30" s="95"/>
      <c r="G30" s="3"/>
      <c r="H30" s="3"/>
      <c r="I30" s="3"/>
      <c r="J30" s="262" t="s">
        <v>237</v>
      </c>
      <c r="K30" s="262"/>
      <c r="L30" s="262"/>
      <c r="M30" s="262"/>
      <c r="N30" s="262"/>
      <c r="O30" s="262"/>
      <c r="P30" s="262"/>
      <c r="Q30" s="262"/>
      <c r="R30" s="262"/>
      <c r="S30" s="262"/>
      <c r="T30" s="262"/>
      <c r="U30" s="262"/>
      <c r="V30" s="3"/>
    </row>
    <row r="31" spans="1:39">
      <c r="A31" s="59"/>
      <c r="B31" s="254" t="s">
        <v>36</v>
      </c>
      <c r="C31" s="254"/>
      <c r="D31" s="254"/>
      <c r="E31" s="254"/>
      <c r="F31" s="254"/>
      <c r="G31" s="254"/>
      <c r="H31" s="254"/>
      <c r="I31" s="60"/>
      <c r="J31" s="263" t="s">
        <v>37</v>
      </c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3"/>
    </row>
    <row r="32" spans="1:39" ht="4.5" customHeight="1">
      <c r="A32" s="2"/>
      <c r="B32" s="45"/>
      <c r="C32" s="61"/>
      <c r="D32" s="61"/>
      <c r="E32" s="62"/>
      <c r="F32" s="62"/>
      <c r="G32" s="62"/>
      <c r="H32" s="63"/>
      <c r="I32" s="64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39" s="2" customFormat="1">
      <c r="B33" s="254" t="s">
        <v>38</v>
      </c>
      <c r="C33" s="254"/>
      <c r="D33" s="255" t="s">
        <v>39</v>
      </c>
      <c r="E33" s="255"/>
      <c r="F33" s="255"/>
      <c r="G33" s="255"/>
      <c r="H33" s="255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9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9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3"/>
      <c r="C36" s="3"/>
      <c r="D36" s="3"/>
      <c r="E36" s="3"/>
      <c r="F36" s="9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t="9.75" customHeight="1">
      <c r="A37" s="1"/>
      <c r="B37" s="3"/>
      <c r="C37" s="3"/>
      <c r="D37" s="3"/>
      <c r="E37" s="3"/>
      <c r="F37" s="9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t="3.75" customHeight="1">
      <c r="A38" s="1"/>
      <c r="B38" s="3"/>
      <c r="C38" s="3"/>
      <c r="D38" s="3"/>
      <c r="E38" s="3"/>
      <c r="F38" s="9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t="18" customHeight="1">
      <c r="A39" s="1"/>
      <c r="B39" s="265" t="s">
        <v>236</v>
      </c>
      <c r="C39" s="265"/>
      <c r="D39" s="265" t="s">
        <v>238</v>
      </c>
      <c r="E39" s="265"/>
      <c r="F39" s="265"/>
      <c r="G39" s="265"/>
      <c r="H39" s="265"/>
      <c r="I39" s="265"/>
      <c r="J39" s="265" t="s">
        <v>41</v>
      </c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t="4.5" customHeight="1">
      <c r="A40" s="1"/>
      <c r="B40" s="3"/>
      <c r="C40" s="3"/>
      <c r="D40" s="3"/>
      <c r="E40" s="3"/>
      <c r="F40" s="9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t="36.75" hidden="1" customHeight="1">
      <c r="A41" s="1"/>
      <c r="B41" s="3"/>
      <c r="C41" s="3"/>
      <c r="D41" s="3"/>
      <c r="E41" s="3"/>
      <c r="F41" s="9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t="34.5" hidden="1" customHeight="1">
      <c r="A42" s="1"/>
      <c r="B42" s="254" t="s">
        <v>42</v>
      </c>
      <c r="C42" s="254"/>
      <c r="D42" s="254"/>
      <c r="E42" s="254"/>
      <c r="F42" s="254"/>
      <c r="G42" s="254"/>
      <c r="H42" s="254"/>
      <c r="I42" s="60"/>
      <c r="J42" s="266" t="s">
        <v>59</v>
      </c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 hidden="1">
      <c r="A43" s="1"/>
      <c r="B43" s="45"/>
      <c r="C43" s="61"/>
      <c r="D43" s="61"/>
      <c r="E43" s="62"/>
      <c r="F43" s="62"/>
      <c r="G43" s="62"/>
      <c r="H43" s="63"/>
      <c r="I43" s="64"/>
      <c r="J43" s="64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 hidden="1">
      <c r="A44" s="1"/>
      <c r="B44" s="254" t="s">
        <v>38</v>
      </c>
      <c r="C44" s="254"/>
      <c r="D44" s="255" t="s">
        <v>39</v>
      </c>
      <c r="E44" s="255"/>
      <c r="F44" s="255"/>
      <c r="G44" s="255"/>
      <c r="H44" s="255"/>
      <c r="I44" s="64"/>
      <c r="J44" s="64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1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idden="1">
      <c r="A45" s="1"/>
      <c r="B45" s="3"/>
      <c r="C45" s="3"/>
      <c r="D45" s="3"/>
      <c r="E45" s="3"/>
      <c r="F45" s="9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hidden="1"/>
    <row r="47" spans="1:39" hidden="1"/>
    <row r="48" spans="1:39" hidden="1"/>
    <row r="49" spans="2:21" hidden="1">
      <c r="B49" s="264"/>
      <c r="C49" s="264"/>
      <c r="D49" s="264"/>
      <c r="E49" s="264"/>
      <c r="F49" s="264"/>
      <c r="G49" s="264"/>
      <c r="H49" s="264"/>
      <c r="I49" s="264"/>
      <c r="J49" s="264" t="s">
        <v>60</v>
      </c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24:C24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42:H42"/>
    <mergeCell ref="J42:U42"/>
    <mergeCell ref="F26:O26"/>
    <mergeCell ref="F27:O27"/>
    <mergeCell ref="J29:U29"/>
    <mergeCell ref="J30:U30"/>
    <mergeCell ref="B31:H31"/>
    <mergeCell ref="J31:U31"/>
    <mergeCell ref="B33:C33"/>
    <mergeCell ref="D33:H33"/>
    <mergeCell ref="B39:C39"/>
    <mergeCell ref="D39:I39"/>
    <mergeCell ref="J39:U39"/>
    <mergeCell ref="F25:O25"/>
    <mergeCell ref="B44:C44"/>
    <mergeCell ref="D44:H44"/>
    <mergeCell ref="B49:C49"/>
    <mergeCell ref="D49:I49"/>
    <mergeCell ref="J49:U49"/>
  </mergeCells>
  <conditionalFormatting sqref="P11:P22 J11:N22">
    <cfRule type="cellIs" dxfId="13" priority="3" operator="greaterThan">
      <formula>10</formula>
    </cfRule>
  </conditionalFormatting>
  <conditionalFormatting sqref="O1:O1048576">
    <cfRule type="duplicateValues" dxfId="12" priority="2"/>
  </conditionalFormatting>
  <conditionalFormatting sqref="C1:C10 C23:C1048576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27 X11:X22 Y3:AM9"/>
  </dataValidations>
  <pageMargins left="0.45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TA3</vt:lpstr>
      <vt:lpstr>TACn</vt:lpstr>
      <vt:lpstr>TA1</vt:lpstr>
      <vt:lpstr>PTTKhttt</vt:lpstr>
      <vt:lpstr>KTDC</vt:lpstr>
      <vt:lpstr>CTDL&amp;GT</vt:lpstr>
      <vt:lpstr>TCQLDN</vt:lpstr>
      <vt:lpstr>CT</vt:lpstr>
      <vt:lpstr>PL </vt:lpstr>
      <vt:lpstr>Sheet9</vt:lpstr>
      <vt:lpstr>Sheet10</vt:lpstr>
      <vt:lpstr>'TA3'!Print_Titles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2017-04-11T22:08:30Z</cp:lastPrinted>
  <dcterms:created xsi:type="dcterms:W3CDTF">2015-04-17T02:48:53Z</dcterms:created>
  <dcterms:modified xsi:type="dcterms:W3CDTF">2017-04-11T22:08:35Z</dcterms:modified>
</cp:coreProperties>
</file>