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4"/>
  </bookViews>
  <sheets>
    <sheet name="ADO" sheetId="1" r:id="rId1"/>
    <sheet name="ATBMTT" sheetId="2" r:id="rId2"/>
    <sheet name="LINUX" sheetId="3" r:id="rId3"/>
    <sheet name="CDVHDH" sheetId="4" r:id="rId4"/>
    <sheet name="LAN" sheetId="5" r:id="rId5"/>
    <sheet name="LTnet" sheetId="6" r:id="rId6"/>
    <sheet name="THCS" sheetId="7" r:id="rId7"/>
    <sheet name="DHUD" sheetId="8" r:id="rId8"/>
    <sheet name="TKweb" sheetId="9" r:id="rId9"/>
    <sheet name="THVP" sheetId="10" r:id="rId10"/>
    <sheet name="DAMH1" sheetId="11" r:id="rId11"/>
    <sheet name="DAmh2" sheetId="12" r:id="rId12"/>
    <sheet name="HTML-jv" sheetId="13" r:id="rId13"/>
    <sheet name="KNLVn" sheetId="14" r:id="rId14"/>
    <sheet name="KNHThq" sheetId="15" r:id="rId15"/>
  </sheets>
  <definedNames>
    <definedName name="_xlnm._FilterDatabase" localSheetId="0" hidden="1">ADO!$A$9:$AL$35</definedName>
    <definedName name="_xlnm.Print_Titles" localSheetId="0">ADO!$5:$10</definedName>
  </definedNames>
  <calcPr calcId="124519"/>
</workbook>
</file>

<file path=xl/calcChain.xml><?xml version="1.0" encoding="utf-8"?>
<calcChain xmlns="http://schemas.openxmlformats.org/spreadsheetml/2006/main">
  <c r="J11" i="12"/>
  <c r="J11" i="11" l="1"/>
  <c r="J12"/>
  <c r="X9" i="15" l="1"/>
  <c r="W9"/>
  <c r="X9" i="14"/>
  <c r="W9"/>
  <c r="P18" i="15" l="1"/>
  <c r="P17"/>
  <c r="Q11"/>
  <c r="V11"/>
  <c r="Q12"/>
  <c r="Q13"/>
  <c r="P17" i="14"/>
  <c r="P16"/>
  <c r="Q11"/>
  <c r="V11"/>
  <c r="Q12"/>
  <c r="S13" i="15" l="1"/>
  <c r="R13"/>
  <c r="S12"/>
  <c r="R12"/>
  <c r="S11"/>
  <c r="R11"/>
  <c r="V13"/>
  <c r="V12"/>
  <c r="D20" s="1"/>
  <c r="S12" i="14"/>
  <c r="R12"/>
  <c r="S11"/>
  <c r="R11"/>
  <c r="V12"/>
  <c r="D19" s="1"/>
  <c r="AD9" i="15" l="1"/>
  <c r="AB9"/>
  <c r="AA9"/>
  <c r="Z9"/>
  <c r="AF9"/>
  <c r="AH9"/>
  <c r="AJ9"/>
  <c r="D18"/>
  <c r="AD9" i="14"/>
  <c r="AB9"/>
  <c r="AA9"/>
  <c r="Z9"/>
  <c r="AF9"/>
  <c r="AH9"/>
  <c r="AJ9"/>
  <c r="D17"/>
  <c r="D17" i="15" l="1"/>
  <c r="Y9"/>
  <c r="AG9"/>
  <c r="AC9"/>
  <c r="AE9"/>
  <c r="D16" i="14"/>
  <c r="Y9"/>
  <c r="AG9"/>
  <c r="AC9"/>
  <c r="AE9"/>
  <c r="P16" i="15" l="1"/>
  <c r="D16"/>
  <c r="AI9"/>
  <c r="AK9"/>
  <c r="P15" i="14"/>
  <c r="D15"/>
  <c r="AI9"/>
  <c r="AK9"/>
  <c r="J11" i="9" l="1"/>
  <c r="T14" i="13" l="1"/>
  <c r="T13"/>
  <c r="T12"/>
  <c r="X9"/>
  <c r="W9"/>
  <c r="T13" i="12"/>
  <c r="T12"/>
  <c r="T11"/>
  <c r="X9"/>
  <c r="W9"/>
  <c r="J11" i="7"/>
  <c r="J12"/>
  <c r="J13"/>
  <c r="J14"/>
  <c r="J15"/>
  <c r="P19" i="13" l="1"/>
  <c r="P18"/>
  <c r="Q11"/>
  <c r="V11"/>
  <c r="Q12"/>
  <c r="Q13"/>
  <c r="Q14"/>
  <c r="P18" i="12"/>
  <c r="P17"/>
  <c r="Q11"/>
  <c r="V11"/>
  <c r="Q12"/>
  <c r="Q13"/>
  <c r="S14" i="13" l="1"/>
  <c r="R14"/>
  <c r="S13"/>
  <c r="R13"/>
  <c r="S12"/>
  <c r="R12"/>
  <c r="S11"/>
  <c r="R11"/>
  <c r="V14"/>
  <c r="V13"/>
  <c r="V12"/>
  <c r="D21" s="1"/>
  <c r="S13" i="12"/>
  <c r="R13"/>
  <c r="S12"/>
  <c r="R12"/>
  <c r="S11"/>
  <c r="R11"/>
  <c r="V13"/>
  <c r="V12"/>
  <c r="D20" s="1"/>
  <c r="AD9" i="13" l="1"/>
  <c r="AB9"/>
  <c r="AA9"/>
  <c r="Z9"/>
  <c r="AF9"/>
  <c r="AH9"/>
  <c r="AJ9"/>
  <c r="D19"/>
  <c r="AD9" i="12"/>
  <c r="AB9"/>
  <c r="AA9"/>
  <c r="Z9"/>
  <c r="AF9"/>
  <c r="AH9"/>
  <c r="AJ9"/>
  <c r="D18"/>
  <c r="D18" i="13" l="1"/>
  <c r="Y9"/>
  <c r="AG9"/>
  <c r="AC9"/>
  <c r="AE9"/>
  <c r="D17" i="12"/>
  <c r="Y9"/>
  <c r="AG9"/>
  <c r="AC9"/>
  <c r="AE9"/>
  <c r="P17" i="13" l="1"/>
  <c r="D17"/>
  <c r="AI9"/>
  <c r="AK9"/>
  <c r="P16" i="12"/>
  <c r="D16"/>
  <c r="AI9"/>
  <c r="AK9"/>
  <c r="J11" i="6" l="1"/>
  <c r="J12"/>
  <c r="J13"/>
  <c r="J14"/>
  <c r="J15"/>
  <c r="J16"/>
  <c r="J11" i="5" l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11" i="4" l="1"/>
  <c r="J12"/>
  <c r="J13"/>
  <c r="J14"/>
  <c r="K20" i="3" l="1"/>
  <c r="K19"/>
  <c r="K18"/>
  <c r="K17"/>
  <c r="K16"/>
  <c r="K15"/>
  <c r="K14"/>
  <c r="K13"/>
  <c r="K12"/>
  <c r="K11"/>
  <c r="T11" i="11" l="1"/>
  <c r="X9"/>
  <c r="W9"/>
  <c r="X9" i="10"/>
  <c r="W9"/>
  <c r="X9" i="9"/>
  <c r="W9"/>
  <c r="X9" i="8"/>
  <c r="W9"/>
  <c r="T15" i="7"/>
  <c r="T14"/>
  <c r="T13"/>
  <c r="T12"/>
  <c r="X9"/>
  <c r="W9"/>
  <c r="X9" i="6"/>
  <c r="W9"/>
  <c r="P10" i="5"/>
  <c r="X9"/>
  <c r="W9"/>
  <c r="T14" i="4"/>
  <c r="T12"/>
  <c r="X9"/>
  <c r="W9"/>
  <c r="X9" i="3"/>
  <c r="W9"/>
  <c r="T17" i="2"/>
  <c r="T16"/>
  <c r="T15"/>
  <c r="T14"/>
  <c r="T13"/>
  <c r="T12"/>
  <c r="X9"/>
  <c r="W9"/>
  <c r="X9" i="1"/>
  <c r="W9"/>
  <c r="P17" i="11" l="1"/>
  <c r="P16"/>
  <c r="Q11"/>
  <c r="V11"/>
  <c r="Q12"/>
  <c r="P18" i="10"/>
  <c r="P17"/>
  <c r="Q11"/>
  <c r="V11"/>
  <c r="Q12"/>
  <c r="Q13"/>
  <c r="P16" i="9"/>
  <c r="P15"/>
  <c r="Q11"/>
  <c r="V11"/>
  <c r="Q11" i="8"/>
  <c r="V11"/>
  <c r="Q12"/>
  <c r="Q13"/>
  <c r="P20" i="7"/>
  <c r="P19"/>
  <c r="Q11"/>
  <c r="V11"/>
  <c r="Q12"/>
  <c r="Q13"/>
  <c r="Q14"/>
  <c r="Q15"/>
  <c r="P21" i="6"/>
  <c r="P20"/>
  <c r="Q11"/>
  <c r="V11"/>
  <c r="Q12"/>
  <c r="Q13"/>
  <c r="Q14"/>
  <c r="Q15"/>
  <c r="Q16"/>
  <c r="P41" i="5"/>
  <c r="P40"/>
  <c r="Q11"/>
  <c r="V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P19" i="4"/>
  <c r="P18"/>
  <c r="Q11"/>
  <c r="V11"/>
  <c r="Q12"/>
  <c r="Q13"/>
  <c r="Q14"/>
  <c r="P25" i="3"/>
  <c r="P24"/>
  <c r="Q11"/>
  <c r="V11"/>
  <c r="Q12"/>
  <c r="Q13"/>
  <c r="Q14"/>
  <c r="Q15"/>
  <c r="Q16"/>
  <c r="Q17"/>
  <c r="Q18"/>
  <c r="Q19"/>
  <c r="Q20"/>
  <c r="P22" i="2"/>
  <c r="P21"/>
  <c r="Q11"/>
  <c r="V11"/>
  <c r="Q12"/>
  <c r="Q13"/>
  <c r="Q14"/>
  <c r="Q15"/>
  <c r="Q16"/>
  <c r="Q17"/>
  <c r="Q11" i="1"/>
  <c r="S12" i="11" l="1"/>
  <c r="R12"/>
  <c r="S11"/>
  <c r="R11"/>
  <c r="V12"/>
  <c r="D19" s="1"/>
  <c r="S13" i="10"/>
  <c r="R13"/>
  <c r="S12"/>
  <c r="R12"/>
  <c r="S11"/>
  <c r="R11"/>
  <c r="V13"/>
  <c r="V12"/>
  <c r="D20" s="1"/>
  <c r="S11" i="9"/>
  <c r="R11"/>
  <c r="D18"/>
  <c r="S13" i="8"/>
  <c r="R13"/>
  <c r="S12"/>
  <c r="R12"/>
  <c r="S11"/>
  <c r="R11"/>
  <c r="V13"/>
  <c r="V12"/>
  <c r="S15" i="7"/>
  <c r="R15"/>
  <c r="S14"/>
  <c r="R14"/>
  <c r="S13"/>
  <c r="R13"/>
  <c r="S12"/>
  <c r="R12"/>
  <c r="S11"/>
  <c r="R11"/>
  <c r="V15"/>
  <c r="V14"/>
  <c r="V13"/>
  <c r="V12"/>
  <c r="D22" s="1"/>
  <c r="S16" i="6"/>
  <c r="R16"/>
  <c r="S15"/>
  <c r="R15"/>
  <c r="S14"/>
  <c r="R14"/>
  <c r="S13"/>
  <c r="R13"/>
  <c r="S12"/>
  <c r="R12"/>
  <c r="S11"/>
  <c r="R11"/>
  <c r="V16"/>
  <c r="V15"/>
  <c r="V14"/>
  <c r="V13"/>
  <c r="V12"/>
  <c r="D23" s="1"/>
  <c r="S36" i="5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D43" s="1"/>
  <c r="S14" i="4"/>
  <c r="R14"/>
  <c r="S13"/>
  <c r="R13"/>
  <c r="S12"/>
  <c r="R12"/>
  <c r="S11"/>
  <c r="R11"/>
  <c r="V14"/>
  <c r="V13"/>
  <c r="V12"/>
  <c r="D21" s="1"/>
  <c r="S20" i="3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V20"/>
  <c r="V19"/>
  <c r="V18"/>
  <c r="V17"/>
  <c r="V16"/>
  <c r="V15"/>
  <c r="V14"/>
  <c r="V13"/>
  <c r="V12"/>
  <c r="D27" s="1"/>
  <c r="S17" i="2"/>
  <c r="R17"/>
  <c r="S16"/>
  <c r="R16"/>
  <c r="S15"/>
  <c r="R15"/>
  <c r="S14"/>
  <c r="R14"/>
  <c r="S13"/>
  <c r="R13"/>
  <c r="S12"/>
  <c r="R12"/>
  <c r="S11"/>
  <c r="R11"/>
  <c r="V17"/>
  <c r="V16"/>
  <c r="V15"/>
  <c r="V14"/>
  <c r="V13"/>
  <c r="V12"/>
  <c r="D24" s="1"/>
  <c r="AD9" i="11" l="1"/>
  <c r="AB9"/>
  <c r="AA9"/>
  <c r="Z9"/>
  <c r="AF9"/>
  <c r="AH9"/>
  <c r="AJ9"/>
  <c r="D17"/>
  <c r="AD9" i="10"/>
  <c r="AB9"/>
  <c r="AA9"/>
  <c r="Z9"/>
  <c r="AF9"/>
  <c r="AH9"/>
  <c r="AJ9"/>
  <c r="D18"/>
  <c r="AD9" i="9"/>
  <c r="AB9"/>
  <c r="AA9"/>
  <c r="Z9"/>
  <c r="AF9"/>
  <c r="AH9"/>
  <c r="AJ9"/>
  <c r="D16"/>
  <c r="AD9" i="8"/>
  <c r="AB9"/>
  <c r="AA9"/>
  <c r="Z9"/>
  <c r="AF9"/>
  <c r="AH9"/>
  <c r="AJ9"/>
  <c r="AD9" i="7"/>
  <c r="AB9"/>
  <c r="AA9"/>
  <c r="Z9"/>
  <c r="AF9"/>
  <c r="AH9"/>
  <c r="AJ9"/>
  <c r="D20"/>
  <c r="AD9" i="6"/>
  <c r="AB9"/>
  <c r="AA9"/>
  <c r="Z9"/>
  <c r="AF9"/>
  <c r="AH9"/>
  <c r="AJ9"/>
  <c r="D21"/>
  <c r="AD9" i="5"/>
  <c r="AB9"/>
  <c r="AA9"/>
  <c r="Z9"/>
  <c r="AF9"/>
  <c r="AH9"/>
  <c r="AJ9"/>
  <c r="D41"/>
  <c r="AD9" i="4"/>
  <c r="AB9"/>
  <c r="AA9"/>
  <c r="Z9"/>
  <c r="AF9"/>
  <c r="AH9"/>
  <c r="AJ9"/>
  <c r="D19"/>
  <c r="AD9" i="3"/>
  <c r="AB9"/>
  <c r="AA9"/>
  <c r="Z9"/>
  <c r="AF9"/>
  <c r="AH9"/>
  <c r="AJ9"/>
  <c r="D25"/>
  <c r="AD9" i="2"/>
  <c r="AB9"/>
  <c r="AA9"/>
  <c r="Z9"/>
  <c r="AF9"/>
  <c r="AH9"/>
  <c r="AJ9"/>
  <c r="D22"/>
  <c r="Q35" i="1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V11"/>
  <c r="D16" i="11" l="1"/>
  <c r="Y9"/>
  <c r="AG9"/>
  <c r="AC9"/>
  <c r="AE9"/>
  <c r="D17" i="10"/>
  <c r="Y9"/>
  <c r="AG9"/>
  <c r="AC9"/>
  <c r="AE9"/>
  <c r="D15" i="9"/>
  <c r="Y9"/>
  <c r="AG9"/>
  <c r="AC9"/>
  <c r="AE9"/>
  <c r="Y9" i="8"/>
  <c r="AG9"/>
  <c r="AC9"/>
  <c r="AE9"/>
  <c r="D19" i="7"/>
  <c r="Y9"/>
  <c r="AG9"/>
  <c r="AC9"/>
  <c r="AE9"/>
  <c r="D20" i="6"/>
  <c r="Y9"/>
  <c r="AG9"/>
  <c r="AC9"/>
  <c r="AE9"/>
  <c r="D40" i="5"/>
  <c r="Y9"/>
  <c r="AG9"/>
  <c r="AC9"/>
  <c r="AE9"/>
  <c r="D18" i="4"/>
  <c r="Y9"/>
  <c r="AG9"/>
  <c r="AC9"/>
  <c r="AE9"/>
  <c r="D24" i="3"/>
  <c r="Y9"/>
  <c r="AG9"/>
  <c r="AC9"/>
  <c r="AE9"/>
  <c r="D21" i="2"/>
  <c r="Y9"/>
  <c r="AG9"/>
  <c r="AC9"/>
  <c r="AE9"/>
  <c r="V31" i="1"/>
  <c r="V32"/>
  <c r="V33"/>
  <c r="V35"/>
  <c r="V34"/>
  <c r="P39"/>
  <c r="P40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S12"/>
  <c r="R11"/>
  <c r="R22"/>
  <c r="R18"/>
  <c r="R26"/>
  <c r="R34"/>
  <c r="R14"/>
  <c r="R12"/>
  <c r="R16"/>
  <c r="R20"/>
  <c r="R24"/>
  <c r="R28"/>
  <c r="R32"/>
  <c r="S13"/>
  <c r="S17"/>
  <c r="S21"/>
  <c r="S25"/>
  <c r="S29"/>
  <c r="S33"/>
  <c r="S35"/>
  <c r="S11"/>
  <c r="S15"/>
  <c r="S19"/>
  <c r="S23"/>
  <c r="S27"/>
  <c r="S31"/>
  <c r="P15" i="11" l="1"/>
  <c r="D15"/>
  <c r="AI9"/>
  <c r="AK9"/>
  <c r="P16" i="10"/>
  <c r="D16"/>
  <c r="AI9"/>
  <c r="AK9"/>
  <c r="P14" i="9"/>
  <c r="D14"/>
  <c r="AI9"/>
  <c r="AK9"/>
  <c r="AI9" i="8"/>
  <c r="AK9"/>
  <c r="P18" i="7"/>
  <c r="D18"/>
  <c r="AI9"/>
  <c r="AK9"/>
  <c r="P19" i="6"/>
  <c r="D19"/>
  <c r="AI9"/>
  <c r="AK9"/>
  <c r="P39" i="5"/>
  <c r="D39"/>
  <c r="AI9"/>
  <c r="AK9"/>
  <c r="P17" i="4"/>
  <c r="D17"/>
  <c r="AI9"/>
  <c r="AK9"/>
  <c r="P23" i="3"/>
  <c r="D23"/>
  <c r="AI9"/>
  <c r="AK9"/>
  <c r="P20" i="2"/>
  <c r="D20"/>
  <c r="AI9"/>
  <c r="AK9"/>
  <c r="AB9" i="1"/>
  <c r="Z9"/>
  <c r="AD9"/>
  <c r="AA9"/>
  <c r="D42" l="1"/>
  <c r="D40"/>
  <c r="AJ9"/>
  <c r="D39" s="1"/>
  <c r="AF9"/>
  <c r="AH9"/>
  <c r="Y9" l="1"/>
  <c r="D38" l="1"/>
  <c r="P38"/>
  <c r="AG9"/>
  <c r="AE9"/>
  <c r="AC9"/>
  <c r="AK9"/>
  <c r="AI9"/>
</calcChain>
</file>

<file path=xl/sharedStrings.xml><?xml version="1.0" encoding="utf-8"?>
<sst xmlns="http://schemas.openxmlformats.org/spreadsheetml/2006/main" count="1815" uniqueCount="303">
  <si>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</si>
  <si>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</si>
  <si>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</si>
  <si>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</si>
  <si>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</si>
  <si>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</si>
  <si>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</si>
  <si>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</si>
  <si>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</si>
  <si>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</si>
  <si>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</si>
  <si>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</si>
  <si>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</si>
  <si>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</si>
  <si>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</si>
  <si>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</si>
  <si>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</si>
  <si>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</si>
  <si>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</si>
  <si>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</si>
  <si>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</si>
  <si>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</si>
  <si>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</si>
  <si>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</si>
  <si>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</si>
  <si>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</si>
  <si>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</si>
  <si>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</si>
  <si>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</si>
  <si>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</si>
  <si>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</si>
  <si>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</si>
  <si>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</si>
  <si>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</si>
  <si>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</si>
  <si>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</si>
  <si>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</si>
  <si>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</si>
  <si>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</si>
  <si>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</si>
  <si>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</si>
  <si>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</si>
  <si>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</si>
  <si>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</si>
  <si>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</si>
  <si>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</si>
  <si>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</si>
  <si>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</si>
  <si>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</si>
  <si>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</si>
  <si>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</si>
  <si>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</si>
  <si>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Nhóm</t>
  </si>
  <si>
    <t>KT TRƯỞNG TRUNG TÂM
PHÓ TRƯỞNG TRUNG TÂM</t>
  </si>
  <si>
    <t>Trần Thị Mỹ Hạnh</t>
  </si>
  <si>
    <t>Thi lần 2 học    năm học 2016 - 2017</t>
  </si>
  <si>
    <t>Mã HP:</t>
  </si>
  <si>
    <t>Điểm KT</t>
  </si>
  <si>
    <t>Điểm KT1</t>
  </si>
  <si>
    <t>Điểm KT2</t>
  </si>
  <si>
    <t>Lập trình ADO Net</t>
  </si>
  <si>
    <t>Ngày thi:   13/3/2017</t>
  </si>
  <si>
    <t>Giờ thi:  16 h00</t>
  </si>
  <si>
    <t>An toàn và bảo mật thông tin</t>
  </si>
  <si>
    <t>Ngày thi:   14/3/2017</t>
  </si>
  <si>
    <t xml:space="preserve">Hệ điều hành Linux </t>
  </si>
  <si>
    <t>Ngày thi:   15/3/2016</t>
  </si>
  <si>
    <t>Giờ thi:  16h00</t>
  </si>
  <si>
    <t>Các dịch vụ hệ điều hành  Window server</t>
  </si>
  <si>
    <t>Ngày thi:   15/3/2017</t>
  </si>
  <si>
    <t>Thiết kế và xây dựng mạng LAN</t>
  </si>
  <si>
    <t>Ngày thi:   17/3/2017</t>
  </si>
  <si>
    <t>Giờ thi:   12 h00</t>
  </si>
  <si>
    <t>B14DNUD001</t>
  </si>
  <si>
    <t xml:space="preserve">Lê Tuấn </t>
  </si>
  <si>
    <t xml:space="preserve">Anh </t>
  </si>
  <si>
    <t>C14DNUD01-B</t>
  </si>
  <si>
    <t>B14DNUD004</t>
  </si>
  <si>
    <t xml:space="preserve">Đàm Văn  </t>
  </si>
  <si>
    <t xml:space="preserve">Danh </t>
  </si>
  <si>
    <t>B14DNUD005</t>
  </si>
  <si>
    <t xml:space="preserve">Nguyễn Văn </t>
  </si>
  <si>
    <t xml:space="preserve">Dũng </t>
  </si>
  <si>
    <t>B14DNUD006</t>
  </si>
  <si>
    <t xml:space="preserve">Vũ Viết </t>
  </si>
  <si>
    <t xml:space="preserve">Duy </t>
  </si>
  <si>
    <t>B14DNUD007</t>
  </si>
  <si>
    <t>Ngô Sĩ</t>
  </si>
  <si>
    <t xml:space="preserve">Đạt </t>
  </si>
  <si>
    <t>B14DNUD011</t>
  </si>
  <si>
    <t xml:space="preserve">Nguyễn Minh </t>
  </si>
  <si>
    <t xml:space="preserve">Đức </t>
  </si>
  <si>
    <t>B14DNUD015</t>
  </si>
  <si>
    <t xml:space="preserve">Vũ Văn </t>
  </si>
  <si>
    <t>Hiến</t>
  </si>
  <si>
    <t>B14DNUD020</t>
  </si>
  <si>
    <t xml:space="preserve">Nguyễn Tử Linh </t>
  </si>
  <si>
    <t xml:space="preserve">Lăng </t>
  </si>
  <si>
    <t>B14DNUD021</t>
  </si>
  <si>
    <t xml:space="preserve">Trần Văn </t>
  </si>
  <si>
    <t xml:space="preserve">Linh </t>
  </si>
  <si>
    <t>B14DNUD023</t>
  </si>
  <si>
    <t xml:space="preserve">Nguyễn Kim </t>
  </si>
  <si>
    <t xml:space="preserve">Nam </t>
  </si>
  <si>
    <t>B14DNUD024</t>
  </si>
  <si>
    <t xml:space="preserve">Doãn Thị </t>
  </si>
  <si>
    <t>Nga</t>
  </si>
  <si>
    <t>B14DNUD027</t>
  </si>
  <si>
    <t xml:space="preserve">San </t>
  </si>
  <si>
    <t>B14DNUD028</t>
  </si>
  <si>
    <t>Nguyễn Hồng</t>
  </si>
  <si>
    <t xml:space="preserve">Tiến </t>
  </si>
  <si>
    <t>B14DNUD030</t>
  </si>
  <si>
    <t xml:space="preserve">Nguyễn Thị </t>
  </si>
  <si>
    <t>Tươi</t>
  </si>
  <si>
    <t>B14DNUD032</t>
  </si>
  <si>
    <t xml:space="preserve">Đỗ Hoàng </t>
  </si>
  <si>
    <t xml:space="preserve">Thành </t>
  </si>
  <si>
    <t>B14DNUD041</t>
  </si>
  <si>
    <t xml:space="preserve">Nguyễn Thành </t>
  </si>
  <si>
    <t xml:space="preserve">Trung </t>
  </si>
  <si>
    <t>B14DNUD043</t>
  </si>
  <si>
    <t xml:space="preserve">Tạ Thu </t>
  </si>
  <si>
    <t xml:space="preserve">Uyên </t>
  </si>
  <si>
    <t>B13DNUD006</t>
  </si>
  <si>
    <t xml:space="preserve">Hà Văn </t>
  </si>
  <si>
    <t xml:space="preserve">Hùng </t>
  </si>
  <si>
    <t>C13DNUD01-B</t>
  </si>
  <si>
    <t>B14DNUD047</t>
  </si>
  <si>
    <t xml:space="preserve">Lê Trung </t>
  </si>
  <si>
    <t>C14DNUD02-B</t>
  </si>
  <si>
    <t>B14DNUD058</t>
  </si>
  <si>
    <t xml:space="preserve">Hà </t>
  </si>
  <si>
    <t>B14DNUD060</t>
  </si>
  <si>
    <t>Hiếu</t>
  </si>
  <si>
    <t>B14DNUD064</t>
  </si>
  <si>
    <t xml:space="preserve">Trương Hùng </t>
  </si>
  <si>
    <t>Khương</t>
  </si>
  <si>
    <t>B14DNUD066</t>
  </si>
  <si>
    <t xml:space="preserve">Nguyễn Thùy </t>
  </si>
  <si>
    <t>B14DNUD072</t>
  </si>
  <si>
    <t xml:space="preserve">Nguyễn Ngọc </t>
  </si>
  <si>
    <t xml:space="preserve">Phong </t>
  </si>
  <si>
    <t>B14DNUD067</t>
  </si>
  <si>
    <t>Mai Xuân</t>
  </si>
  <si>
    <t>Hưng</t>
  </si>
  <si>
    <t>Điểm TB</t>
  </si>
  <si>
    <t>B14DNUD070</t>
  </si>
  <si>
    <t xml:space="preserve">Nguyễn Duy </t>
  </si>
  <si>
    <t xml:space="preserve">Ninh </t>
  </si>
  <si>
    <t>B14DNUD077</t>
  </si>
  <si>
    <t xml:space="preserve">Nguyễn Tòng </t>
  </si>
  <si>
    <r>
      <rPr>
        <b/>
        <sz val="10"/>
        <rFont val="Times New Roman"/>
        <family val="1"/>
      </rPr>
      <t>TRƯỞNG BỘ MÔN</t>
    </r>
    <r>
      <rPr>
        <b/>
        <sz val="11"/>
        <rFont val="Times New Roman"/>
        <family val="1"/>
      </rPr>
      <t xml:space="preserve">
</t>
    </r>
    <r>
      <rPr>
        <i/>
        <sz val="10"/>
        <rFont val="Times New Roman"/>
        <family val="1"/>
      </rPr>
      <t>(Ký và ghi rõ họ tên)</t>
    </r>
  </si>
  <si>
    <t>B14DNUD045</t>
  </si>
  <si>
    <t>Anh</t>
  </si>
  <si>
    <t>C14DNUD02</t>
  </si>
  <si>
    <t>B14DNUD046</t>
  </si>
  <si>
    <t xml:space="preserve">Nguyễn Thế </t>
  </si>
  <si>
    <t>B14DNUD048</t>
  </si>
  <si>
    <t xml:space="preserve">Vũ Tuấn </t>
  </si>
  <si>
    <t>B14DNUD053</t>
  </si>
  <si>
    <t xml:space="preserve">Bùi Quốc </t>
  </si>
  <si>
    <t>B14DNUD025</t>
  </si>
  <si>
    <t>Ngân</t>
  </si>
  <si>
    <t>B13DNUD011</t>
  </si>
  <si>
    <t>Hùng</t>
  </si>
  <si>
    <t>C13DNUD01</t>
  </si>
  <si>
    <t>B14DNUD012</t>
  </si>
  <si>
    <t xml:space="preserve">Trần Anh </t>
  </si>
  <si>
    <t>C14DNUD01</t>
  </si>
  <si>
    <t>Nợ HP, không đủ ĐK thi</t>
  </si>
  <si>
    <t>Không NT, không đủ ĐKDT</t>
  </si>
  <si>
    <t>B15DNUD001</t>
  </si>
  <si>
    <t>Phùng Thế</t>
  </si>
  <si>
    <t>C15DNUD01-B</t>
  </si>
  <si>
    <t>B15DNUD013</t>
  </si>
  <si>
    <t>Nguyễn Đức</t>
  </si>
  <si>
    <t>Thưởng</t>
  </si>
  <si>
    <t>B13DNUD038</t>
  </si>
  <si>
    <t xml:space="preserve">Đặng Ngọc </t>
  </si>
  <si>
    <t>Duy</t>
  </si>
  <si>
    <t>B12DNUD032</t>
  </si>
  <si>
    <t xml:space="preserve">Lê Quý </t>
  </si>
  <si>
    <t>C12DNUD02-B</t>
  </si>
  <si>
    <t>C14DNUD01B</t>
  </si>
  <si>
    <t>B14DNUD008</t>
  </si>
  <si>
    <t xml:space="preserve">Nghiêm Văn </t>
  </si>
  <si>
    <t xml:space="preserve">Đông </t>
  </si>
  <si>
    <t>B14DNUD038</t>
  </si>
  <si>
    <t xml:space="preserve">Văn Thị Thanh </t>
  </si>
  <si>
    <t>Thủy</t>
  </si>
  <si>
    <t>C14DNUD02B</t>
  </si>
  <si>
    <t>B13DNUD068</t>
  </si>
  <si>
    <t xml:space="preserve">Hưng </t>
  </si>
  <si>
    <t>Ngày thi:  18/3/2017</t>
  </si>
  <si>
    <t>Giờ thi: 12h-14h00</t>
  </si>
  <si>
    <t>B15DNUD015</t>
  </si>
  <si>
    <t>Dương</t>
  </si>
  <si>
    <t>B15DNUD004</t>
  </si>
  <si>
    <t xml:space="preserve">Hoàng Văn </t>
  </si>
  <si>
    <t xml:space="preserve">Long </t>
  </si>
  <si>
    <t>B15DNUD005</t>
  </si>
  <si>
    <t>Trần Thị</t>
  </si>
  <si>
    <t>Nhi</t>
  </si>
  <si>
    <t>B15DNUD010</t>
  </si>
  <si>
    <t>Tống Văn</t>
  </si>
  <si>
    <t>Thịnh</t>
  </si>
  <si>
    <t>B15DNUD012</t>
  </si>
  <si>
    <t>Lê Viết</t>
  </si>
  <si>
    <t>Thức</t>
  </si>
  <si>
    <t xml:space="preserve">Nợ HP, không đủ đk thi </t>
  </si>
  <si>
    <t xml:space="preserve">Tin học cơ sở </t>
  </si>
  <si>
    <t>Giờ thi:  12 h- 14h00</t>
  </si>
  <si>
    <t>B16DNUD004</t>
  </si>
  <si>
    <t>Nguyễn Đình</t>
  </si>
  <si>
    <t>Đại</t>
  </si>
  <si>
    <t>C16DNUD01</t>
  </si>
  <si>
    <t>B16DNUD007</t>
  </si>
  <si>
    <t>Phạm Công</t>
  </si>
  <si>
    <t>Hạnh</t>
  </si>
  <si>
    <t>B16DNUD021</t>
  </si>
  <si>
    <t>Đào Đình</t>
  </si>
  <si>
    <t>Nguyện</t>
  </si>
  <si>
    <t>B16DNUD023</t>
  </si>
  <si>
    <t>Giang Nguyên</t>
  </si>
  <si>
    <t>Phúc</t>
  </si>
  <si>
    <t>B16DNUD026</t>
  </si>
  <si>
    <t>Phạm Long</t>
  </si>
  <si>
    <t>Vũ</t>
  </si>
  <si>
    <t xml:space="preserve">Đồ họa ứng dụng </t>
  </si>
  <si>
    <t>Ngày thi:   20/3/2017</t>
  </si>
  <si>
    <t>Giờ thi: 12h00</t>
  </si>
  <si>
    <t>C15DNUD01</t>
  </si>
  <si>
    <t>Thiết kế và quản trị website</t>
  </si>
  <si>
    <t>Giờ thi:  12h00</t>
  </si>
  <si>
    <t>Điểm Tb</t>
  </si>
  <si>
    <t>Không đủ ĐKDT</t>
  </si>
  <si>
    <t>B16DNUD012</t>
  </si>
  <si>
    <t>Nguyễn Gia</t>
  </si>
  <si>
    <t>Hưng </t>
  </si>
  <si>
    <t>B16DNUD016</t>
  </si>
  <si>
    <t>Đặng Đức</t>
  </si>
  <si>
    <t>Minh</t>
  </si>
  <si>
    <t xml:space="preserve">Không NT. Không đủ ĐK thi </t>
  </si>
  <si>
    <t>Điểm Kt1</t>
  </si>
  <si>
    <t>Giờ thi:    12 h00</t>
  </si>
  <si>
    <t>Đồ án môn học 1</t>
  </si>
  <si>
    <t>Ngày thi:  22/3/2017</t>
  </si>
  <si>
    <t>Giờ thi:   16h00</t>
  </si>
  <si>
    <t>Điểm Kt3</t>
  </si>
  <si>
    <t>Giờ thi: 12 h00</t>
  </si>
  <si>
    <t>Vũ Văn</t>
  </si>
  <si>
    <t>Ngôn ngữ HTML/Javascrip</t>
  </si>
  <si>
    <t>Ngày thi: 24/3/2017</t>
  </si>
  <si>
    <t>Giờ thi: 16h00</t>
  </si>
  <si>
    <t>B15DNUD021</t>
  </si>
  <si>
    <t xml:space="preserve">Phùng Đình </t>
  </si>
  <si>
    <t>Đức</t>
  </si>
  <si>
    <t>C15DNUD02</t>
  </si>
  <si>
    <t>B15DNUD024</t>
  </si>
  <si>
    <t xml:space="preserve">Lê Anh </t>
  </si>
  <si>
    <t xml:space="preserve">Hào </t>
  </si>
  <si>
    <t>B15DNUD026</t>
  </si>
  <si>
    <t xml:space="preserve">Tướng Văn </t>
  </si>
  <si>
    <t>Sơn</t>
  </si>
  <si>
    <t>B15DNUD028</t>
  </si>
  <si>
    <t xml:space="preserve">Lã Tiến </t>
  </si>
  <si>
    <t>Kỹ năng làm việc nhóm</t>
  </si>
  <si>
    <t>Ngày thi:   25/3/2017</t>
  </si>
  <si>
    <t>Giờ thi:  13h00</t>
  </si>
  <si>
    <t>Nguyễn Minh</t>
  </si>
  <si>
    <t>B16DNUD001</t>
  </si>
  <si>
    <t>Ngô Duy</t>
  </si>
  <si>
    <t>B16DNUD006</t>
  </si>
  <si>
    <t>Vũ Hà Trường</t>
  </si>
  <si>
    <t>Giang</t>
  </si>
  <si>
    <t>B16DNUD008</t>
  </si>
  <si>
    <t>Nguyễn Nhật</t>
  </si>
  <si>
    <t>Hoàn</t>
  </si>
  <si>
    <t>Kỹ năng học tập hiệu quả</t>
  </si>
  <si>
    <t>Ngày thi:  25/3/2017</t>
  </si>
  <si>
    <t xml:space="preserve">BẢNG ĐIỂM THI </t>
  </si>
  <si>
    <t>Hà Nội, ngày  27 tháng 3  năm 2017</t>
  </si>
  <si>
    <t xml:space="preserve">Đặng Tiến Mậu </t>
  </si>
  <si>
    <t xml:space="preserve">Trịnh Thị Hằng </t>
  </si>
  <si>
    <t>BẢNG ĐIỂM THI</t>
  </si>
  <si>
    <t>Hà Nội, ngày 30  tháng 3  năm 2017</t>
  </si>
  <si>
    <t xml:space="preserve">Vắng </t>
  </si>
  <si>
    <t>Hà Nội, ngày  30 tháng 3  năm 2017</t>
  </si>
  <si>
    <t>Hà Nội, ngày  30 tháng  3 năm 2017</t>
  </si>
  <si>
    <t xml:space="preserve">    Tin học văn phòng</t>
  </si>
  <si>
    <t>Hà Nội, ngày  30 tháng   3 năm 2017</t>
  </si>
  <si>
    <t>Ngày thi:   22/3/2017</t>
  </si>
  <si>
    <t xml:space="preserve">    Đồ án môn học 2</t>
  </si>
  <si>
    <t>Hà Nội, ngày 30  tháng  3 năm 2017</t>
  </si>
  <si>
    <t>Vắng</t>
  </si>
  <si>
    <t xml:space="preserve">   Lập trình Net</t>
  </si>
  <si>
    <t>Hà Nội, ngày  30 tháng  3  năm 2017</t>
  </si>
  <si>
    <t>Thi lần 2 học kỳ    năm học 2016 - 2017</t>
  </si>
  <si>
    <t>Điểm
Thi</t>
  </si>
  <si>
    <t>Hà Nội, ngày 30 tháng 3 năm 2017</t>
  </si>
  <si>
    <t>Hà Nội, ngày 30 tháng 3  năm 2017</t>
  </si>
  <si>
    <t>`````</t>
  </si>
</sst>
</file>

<file path=xl/styles.xml><?xml version="1.0" encoding="utf-8"?>
<styleSheet xmlns="http://schemas.openxmlformats.org/spreadsheetml/2006/main">
  <numFmts count="4">
    <numFmt numFmtId="164" formatCode="0.0_);[Red]\(0.0\)"/>
    <numFmt numFmtId="165" formatCode="#,##0.0"/>
    <numFmt numFmtId="166" formatCode="dd/mm/yyyy;@"/>
    <numFmt numFmtId="167" formatCode="0.0"/>
  </numFmts>
  <fonts count="36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1"/>
      <name val="Calibri"/>
      <family val="2"/>
      <charset val="163"/>
      <scheme val="minor"/>
    </font>
    <font>
      <i/>
      <sz val="10"/>
      <name val="Times New Roman"/>
      <family val="1"/>
    </font>
    <font>
      <sz val="10"/>
      <color theme="1"/>
      <name val="Times New Roman"/>
      <family val="1"/>
    </font>
    <font>
      <sz val="9"/>
      <color theme="0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  <xf numFmtId="0" fontId="27" fillId="0" borderId="0"/>
    <xf numFmtId="0" fontId="27" fillId="0" borderId="0"/>
    <xf numFmtId="0" fontId="12" fillId="0" borderId="0"/>
  </cellStyleXfs>
  <cellXfs count="32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3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4" xfId="1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164" fontId="4" fillId="0" borderId="16" xfId="4" quotePrefix="1" applyNumberFormat="1" applyFont="1" applyBorder="1" applyAlignment="1" applyProtection="1">
      <alignment horizontal="center" vertical="center"/>
      <protection locked="0"/>
    </xf>
    <xf numFmtId="0" fontId="4" fillId="0" borderId="16" xfId="4" quotePrefix="1" applyFont="1" applyBorder="1" applyAlignment="1" applyProtection="1">
      <alignment horizontal="center" vertical="center"/>
      <protection locked="0"/>
    </xf>
    <xf numFmtId="165" fontId="4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165" fontId="4" fillId="0" borderId="14" xfId="0" quotePrefix="1" applyNumberFormat="1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 vertical="center"/>
      <protection hidden="1"/>
    </xf>
    <xf numFmtId="0" fontId="4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4" xfId="0" applyFont="1" applyFill="1" applyBorder="1" applyProtection="1">
      <protection locked="0"/>
    </xf>
    <xf numFmtId="0" fontId="5" fillId="0" borderId="17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>
      <alignment horizontal="center" vertical="center"/>
    </xf>
    <xf numFmtId="164" fontId="4" fillId="0" borderId="12" xfId="4" quotePrefix="1" applyNumberFormat="1" applyFont="1" applyBorder="1" applyAlignment="1" applyProtection="1">
      <alignment horizontal="center" vertical="center"/>
      <protection locked="0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164" fontId="4" fillId="0" borderId="18" xfId="4" quotePrefix="1" applyNumberFormat="1" applyFont="1" applyBorder="1" applyAlignment="1" applyProtection="1">
      <alignment horizontal="center" vertical="center"/>
      <protection locked="0"/>
    </xf>
    <xf numFmtId="0" fontId="4" fillId="0" borderId="18" xfId="4" applyFont="1" applyBorder="1" applyAlignment="1" applyProtection="1">
      <alignment horizontal="center" vertical="center"/>
      <protection locked="0"/>
    </xf>
    <xf numFmtId="165" fontId="4" fillId="0" borderId="17" xfId="0" applyNumberFormat="1" applyFont="1" applyFill="1" applyBorder="1" applyAlignment="1" applyProtection="1">
      <alignment horizontal="center" vertical="center"/>
      <protection locked="0"/>
    </xf>
    <xf numFmtId="165" fontId="15" fillId="0" borderId="17" xfId="0" applyNumberFormat="1" applyFont="1" applyFill="1" applyBorder="1" applyAlignment="1" applyProtection="1">
      <alignment horizontal="center" vertical="center"/>
      <protection hidden="1"/>
    </xf>
    <xf numFmtId="0" fontId="4" fillId="0" borderId="17" xfId="0" applyFont="1" applyFill="1" applyBorder="1" applyAlignment="1" applyProtection="1">
      <alignment horizontal="center"/>
      <protection hidden="1"/>
    </xf>
    <xf numFmtId="165" fontId="4" fillId="0" borderId="17" xfId="0" quotePrefix="1" applyNumberFormat="1" applyFont="1" applyFill="1" applyBorder="1" applyAlignment="1" applyProtection="1">
      <alignment horizont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5" fillId="0" borderId="1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4" fillId="0" borderId="12" xfId="8" applyFont="1" applyFill="1" applyBorder="1" applyAlignment="1">
      <alignment horizontal="center" vertical="center"/>
    </xf>
    <xf numFmtId="0" fontId="5" fillId="4" borderId="12" xfId="1" applyFont="1" applyFill="1" applyBorder="1" applyAlignment="1">
      <alignment horizontal="center" vertical="center"/>
    </xf>
    <xf numFmtId="164" fontId="4" fillId="0" borderId="13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9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9" xfId="8" applyFont="1" applyFill="1" applyBorder="1" applyAlignment="1">
      <alignment vertical="center"/>
    </xf>
    <xf numFmtId="0" fontId="4" fillId="0" borderId="13" xfId="8" applyFont="1" applyFill="1" applyBorder="1" applyAlignment="1">
      <alignment vertical="center"/>
    </xf>
    <xf numFmtId="0" fontId="4" fillId="0" borderId="12" xfId="9" applyFont="1" applyFill="1" applyBorder="1" applyAlignment="1">
      <alignment horizontal="center" vertical="center"/>
    </xf>
    <xf numFmtId="166" fontId="29" fillId="0" borderId="12" xfId="0" applyNumberFormat="1" applyFont="1" applyFill="1" applyBorder="1" applyAlignment="1">
      <alignment vertical="center"/>
    </xf>
    <xf numFmtId="0" fontId="4" fillId="0" borderId="12" xfId="10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2" xfId="10" applyFont="1" applyFill="1" applyBorder="1" applyAlignment="1" applyProtection="1">
      <alignment horizontal="center" vertical="center"/>
      <protection locked="0"/>
    </xf>
    <xf numFmtId="167" fontId="4" fillId="0" borderId="12" xfId="10" applyNumberFormat="1" applyFont="1" applyFill="1" applyBorder="1" applyAlignment="1">
      <alignment horizontal="center" vertical="center" wrapText="1"/>
    </xf>
    <xf numFmtId="166" fontId="29" fillId="0" borderId="14" xfId="0" applyNumberFormat="1" applyFont="1" applyFill="1" applyBorder="1" applyAlignment="1">
      <alignment vertical="center"/>
    </xf>
    <xf numFmtId="0" fontId="4" fillId="0" borderId="14" xfId="10" applyFont="1" applyFill="1" applyBorder="1" applyAlignment="1">
      <alignment horizontal="center" vertical="center"/>
    </xf>
    <xf numFmtId="0" fontId="4" fillId="0" borderId="14" xfId="10" applyFont="1" applyFill="1" applyBorder="1" applyAlignment="1" applyProtection="1">
      <alignment horizontal="center" vertical="center"/>
      <protection locked="0"/>
    </xf>
    <xf numFmtId="167" fontId="4" fillId="0" borderId="14" xfId="10" applyNumberFormat="1" applyFont="1" applyFill="1" applyBorder="1" applyAlignment="1">
      <alignment horizontal="center" vertical="center" wrapText="1"/>
    </xf>
    <xf numFmtId="166" fontId="29" fillId="3" borderId="14" xfId="0" applyNumberFormat="1" applyFont="1" applyFill="1" applyBorder="1" applyAlignment="1">
      <alignment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4" xfId="10" applyFont="1" applyFill="1" applyBorder="1" applyAlignment="1" applyProtection="1">
      <alignment horizontal="center" vertical="center"/>
      <protection locked="0"/>
    </xf>
    <xf numFmtId="0" fontId="4" fillId="0" borderId="14" xfId="8" applyFont="1" applyFill="1" applyBorder="1" applyAlignment="1">
      <alignment horizontal="center" vertical="center"/>
    </xf>
    <xf numFmtId="14" fontId="29" fillId="3" borderId="14" xfId="0" applyNumberFormat="1" applyFont="1" applyFill="1" applyBorder="1" applyAlignment="1">
      <alignment vertical="center"/>
    </xf>
    <xf numFmtId="167" fontId="4" fillId="3" borderId="14" xfId="10" applyNumberFormat="1" applyFont="1" applyFill="1" applyBorder="1" applyAlignment="1" applyProtection="1">
      <alignment horizontal="center" vertical="center"/>
      <protection locked="0"/>
    </xf>
    <xf numFmtId="0" fontId="4" fillId="0" borderId="17" xfId="8" applyFont="1" applyFill="1" applyBorder="1" applyAlignment="1">
      <alignment horizontal="center" vertical="center"/>
    </xf>
    <xf numFmtId="14" fontId="29" fillId="3" borderId="17" xfId="0" applyNumberFormat="1" applyFont="1" applyFill="1" applyBorder="1" applyAlignment="1">
      <alignment vertical="center"/>
    </xf>
    <xf numFmtId="0" fontId="4" fillId="0" borderId="17" xfId="10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7" xfId="10" applyFont="1" applyFill="1" applyBorder="1" applyAlignment="1" applyProtection="1">
      <alignment horizontal="center" vertical="center"/>
      <protection locked="0"/>
    </xf>
    <xf numFmtId="167" fontId="4" fillId="3" borderId="17" xfId="10" applyNumberFormat="1" applyFont="1" applyFill="1" applyBorder="1" applyAlignment="1" applyProtection="1">
      <alignment horizontal="center" vertical="center"/>
      <protection locked="0"/>
    </xf>
    <xf numFmtId="0" fontId="29" fillId="0" borderId="19" xfId="9" applyFont="1" applyFill="1" applyBorder="1" applyAlignment="1" applyProtection="1">
      <alignment vertical="center"/>
      <protection locked="0"/>
    </xf>
    <xf numFmtId="0" fontId="29" fillId="0" borderId="13" xfId="9" applyFont="1" applyFill="1" applyBorder="1" applyAlignment="1" applyProtection="1">
      <alignment vertical="center"/>
      <protection locked="0"/>
    </xf>
    <xf numFmtId="0" fontId="29" fillId="0" borderId="15" xfId="9" applyFont="1" applyFill="1" applyBorder="1" applyAlignment="1" applyProtection="1">
      <alignment vertical="center"/>
      <protection locked="0"/>
    </xf>
    <xf numFmtId="0" fontId="29" fillId="0" borderId="16" xfId="9" applyFont="1" applyFill="1" applyBorder="1" applyAlignment="1" applyProtection="1">
      <alignment vertical="center"/>
      <protection locked="0"/>
    </xf>
    <xf numFmtId="14" fontId="29" fillId="0" borderId="16" xfId="9" applyNumberFormat="1" applyFont="1" applyFill="1" applyBorder="1" applyAlignment="1" applyProtection="1">
      <alignment vertical="center"/>
      <protection locked="0"/>
    </xf>
    <xf numFmtId="0" fontId="4" fillId="0" borderId="15" xfId="8" applyFont="1" applyFill="1" applyBorder="1" applyAlignment="1">
      <alignment vertical="center"/>
    </xf>
    <xf numFmtId="0" fontId="4" fillId="0" borderId="16" xfId="8" applyFont="1" applyFill="1" applyBorder="1" applyAlignment="1">
      <alignment vertical="center"/>
    </xf>
    <xf numFmtId="0" fontId="29" fillId="0" borderId="15" xfId="8" applyFont="1" applyFill="1" applyBorder="1" applyAlignment="1">
      <alignment vertical="center"/>
    </xf>
    <xf numFmtId="0" fontId="29" fillId="0" borderId="16" xfId="8" applyFont="1" applyFill="1" applyBorder="1" applyAlignment="1">
      <alignment vertical="center"/>
    </xf>
    <xf numFmtId="0" fontId="29" fillId="0" borderId="20" xfId="8" applyFont="1" applyFill="1" applyBorder="1" applyAlignment="1">
      <alignment vertical="center"/>
    </xf>
    <xf numFmtId="0" fontId="29" fillId="0" borderId="18" xfId="8" applyFont="1" applyFill="1" applyBorder="1" applyAlignment="1">
      <alignment vertical="center"/>
    </xf>
    <xf numFmtId="166" fontId="29" fillId="0" borderId="12" xfId="0" applyNumberFormat="1" applyFont="1" applyFill="1" applyBorder="1" applyAlignment="1">
      <alignment horizontal="center" vertical="center"/>
    </xf>
    <xf numFmtId="166" fontId="29" fillId="0" borderId="14" xfId="0" applyNumberFormat="1" applyFont="1" applyFill="1" applyBorder="1" applyAlignment="1">
      <alignment horizontal="center" vertical="center"/>
    </xf>
    <xf numFmtId="14" fontId="29" fillId="3" borderId="14" xfId="0" applyNumberFormat="1" applyFont="1" applyFill="1" applyBorder="1" applyAlignment="1">
      <alignment horizontal="center" vertical="center"/>
    </xf>
    <xf numFmtId="14" fontId="29" fillId="3" borderId="17" xfId="0" applyNumberFormat="1" applyFont="1" applyFill="1" applyBorder="1" applyAlignment="1">
      <alignment horizontal="center" vertical="center"/>
    </xf>
    <xf numFmtId="0" fontId="17" fillId="0" borderId="12" xfId="1" applyFont="1" applyFill="1" applyBorder="1" applyAlignment="1" applyProtection="1">
      <alignment horizontal="center" vertical="center"/>
    </xf>
    <xf numFmtId="0" fontId="17" fillId="0" borderId="14" xfId="0" applyFont="1" applyFill="1" applyBorder="1" applyAlignment="1" applyProtection="1">
      <alignment horizontal="center" vertical="center"/>
      <protection hidden="1"/>
    </xf>
    <xf numFmtId="0" fontId="17" fillId="0" borderId="14" xfId="1" applyFont="1" applyFill="1" applyBorder="1" applyAlignment="1" applyProtection="1">
      <alignment horizontal="center" vertical="center"/>
    </xf>
    <xf numFmtId="0" fontId="30" fillId="0" borderId="17" xfId="0" applyFont="1" applyFill="1" applyBorder="1" applyProtection="1">
      <protection locked="0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  <xf numFmtId="49" fontId="4" fillId="0" borderId="12" xfId="0" applyNumberFormat="1" applyFont="1" applyFill="1" applyBorder="1" applyAlignment="1">
      <alignment horizontal="center" vertical="center"/>
    </xf>
    <xf numFmtId="0" fontId="4" fillId="0" borderId="12" xfId="1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14" xfId="1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7" xfId="1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14" fontId="31" fillId="3" borderId="12" xfId="0" applyNumberFormat="1" applyFont="1" applyFill="1" applyBorder="1" applyAlignment="1">
      <alignment horizontal="center" vertical="center"/>
    </xf>
    <xf numFmtId="0" fontId="4" fillId="3" borderId="12" xfId="10" applyFont="1" applyFill="1" applyBorder="1" applyAlignment="1">
      <alignment horizontal="center" vertical="center"/>
    </xf>
    <xf numFmtId="167" fontId="4" fillId="3" borderId="12" xfId="10" applyNumberFormat="1" applyFont="1" applyFill="1" applyBorder="1" applyAlignment="1" applyProtection="1">
      <alignment horizontal="center" vertical="center"/>
      <protection locked="0"/>
    </xf>
    <xf numFmtId="14" fontId="31" fillId="3" borderId="14" xfId="0" applyNumberFormat="1" applyFont="1" applyFill="1" applyBorder="1" applyAlignment="1">
      <alignment horizontal="center" vertical="center"/>
    </xf>
    <xf numFmtId="0" fontId="4" fillId="3" borderId="14" xfId="10" applyFont="1" applyFill="1" applyBorder="1" applyAlignment="1">
      <alignment horizontal="center" vertical="center"/>
    </xf>
    <xf numFmtId="14" fontId="31" fillId="0" borderId="14" xfId="0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14" fontId="29" fillId="0" borderId="17" xfId="0" applyNumberFormat="1" applyFont="1" applyFill="1" applyBorder="1" applyAlignment="1">
      <alignment horizontal="center" vertical="center"/>
    </xf>
    <xf numFmtId="0" fontId="4" fillId="3" borderId="17" xfId="10" applyFont="1" applyFill="1" applyBorder="1" applyAlignment="1">
      <alignment horizontal="center" vertical="center"/>
    </xf>
    <xf numFmtId="167" fontId="4" fillId="0" borderId="17" xfId="10" applyNumberFormat="1" applyFont="1" applyFill="1" applyBorder="1" applyAlignment="1">
      <alignment horizontal="center" vertical="center" wrapText="1"/>
    </xf>
    <xf numFmtId="0" fontId="29" fillId="0" borderId="15" xfId="9" applyFont="1" applyFill="1" applyBorder="1" applyAlignment="1">
      <alignment vertical="center"/>
    </xf>
    <xf numFmtId="0" fontId="29" fillId="0" borderId="16" xfId="9" applyFont="1" applyFill="1" applyBorder="1" applyAlignment="1">
      <alignment vertical="center"/>
    </xf>
    <xf numFmtId="0" fontId="29" fillId="0" borderId="20" xfId="9" applyFont="1" applyFill="1" applyBorder="1" applyAlignment="1">
      <alignment vertical="center"/>
    </xf>
    <xf numFmtId="14" fontId="29" fillId="0" borderId="18" xfId="9" applyNumberFormat="1" applyFont="1" applyFill="1" applyBorder="1" applyAlignment="1">
      <alignment vertical="center"/>
    </xf>
    <xf numFmtId="0" fontId="5" fillId="0" borderId="4" xfId="10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5" fillId="0" borderId="12" xfId="10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12" xfId="10" applyFont="1" applyFill="1" applyBorder="1" applyAlignment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14" xfId="10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4" xfId="10" applyFont="1" applyFill="1" applyBorder="1" applyAlignment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7" xfId="10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5" fillId="0" borderId="17" xfId="10" applyFont="1" applyFill="1" applyBorder="1" applyAlignment="1">
      <alignment horizontal="center" vertical="center" wrapText="1"/>
    </xf>
    <xf numFmtId="0" fontId="4" fillId="0" borderId="17" xfId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49" fontId="32" fillId="0" borderId="15" xfId="0" applyNumberFormat="1" applyFont="1" applyFill="1" applyBorder="1" applyAlignment="1">
      <alignment horizontal="left" vertical="center" wrapText="1"/>
    </xf>
    <xf numFmtId="49" fontId="32" fillId="0" borderId="16" xfId="0" applyNumberFormat="1" applyFont="1" applyFill="1" applyBorder="1" applyAlignment="1">
      <alignment horizontal="left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/>
    </xf>
    <xf numFmtId="0" fontId="5" fillId="0" borderId="17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left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32" fillId="0" borderId="17" xfId="0" applyFont="1" applyBorder="1" applyAlignment="1">
      <alignment horizontal="center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29" fillId="0" borderId="15" xfId="0" applyNumberFormat="1" applyFont="1" applyFill="1" applyBorder="1" applyAlignment="1">
      <alignment horizontal="left" vertical="center" wrapText="1"/>
    </xf>
    <xf numFmtId="49" fontId="29" fillId="0" borderId="16" xfId="0" applyNumberFormat="1" applyFont="1" applyFill="1" applyBorder="1" applyAlignment="1">
      <alignment horizontal="left" vertical="center" wrapText="1"/>
    </xf>
    <xf numFmtId="49" fontId="29" fillId="0" borderId="20" xfId="0" applyNumberFormat="1" applyFont="1" applyFill="1" applyBorder="1" applyAlignment="1">
      <alignment horizontal="left" vertical="center" wrapText="1"/>
    </xf>
    <xf numFmtId="49" fontId="29" fillId="0" borderId="18" xfId="0" applyNumberFormat="1" applyFont="1" applyFill="1" applyBorder="1" applyAlignment="1">
      <alignment horizontal="left" vertical="center" wrapText="1"/>
    </xf>
    <xf numFmtId="0" fontId="4" fillId="0" borderId="18" xfId="4" quotePrefix="1" applyFont="1" applyBorder="1" applyAlignment="1" applyProtection="1">
      <alignment horizontal="center" vertical="center"/>
      <protection locked="0"/>
    </xf>
    <xf numFmtId="166" fontId="29" fillId="0" borderId="17" xfId="0" applyNumberFormat="1" applyFont="1" applyFill="1" applyBorder="1" applyAlignment="1">
      <alignment horizontal="center" vertical="center"/>
    </xf>
    <xf numFmtId="167" fontId="32" fillId="0" borderId="17" xfId="10" applyNumberFormat="1" applyFont="1" applyFill="1" applyBorder="1" applyAlignment="1" applyProtection="1">
      <alignment horizontal="center" vertical="center"/>
      <protection locked="0"/>
    </xf>
    <xf numFmtId="0" fontId="32" fillId="0" borderId="19" xfId="9" applyFont="1" applyFill="1" applyBorder="1" applyAlignment="1">
      <alignment vertical="center"/>
    </xf>
    <xf numFmtId="0" fontId="32" fillId="0" borderId="13" xfId="9" applyFont="1" applyFill="1" applyBorder="1" applyAlignment="1">
      <alignment vertical="center"/>
    </xf>
    <xf numFmtId="0" fontId="32" fillId="0" borderId="15" xfId="9" applyFont="1" applyFill="1" applyBorder="1" applyAlignment="1">
      <alignment vertical="center"/>
    </xf>
    <xf numFmtId="0" fontId="32" fillId="0" borderId="16" xfId="9" applyFont="1" applyFill="1" applyBorder="1" applyAlignment="1">
      <alignment vertical="center"/>
    </xf>
    <xf numFmtId="0" fontId="32" fillId="0" borderId="20" xfId="0" applyFont="1" applyFill="1" applyBorder="1" applyAlignment="1">
      <alignment vertical="center"/>
    </xf>
    <xf numFmtId="0" fontId="32" fillId="0" borderId="18" xfId="0" applyFont="1" applyFill="1" applyBorder="1" applyAlignment="1">
      <alignment vertical="center"/>
    </xf>
    <xf numFmtId="0" fontId="29" fillId="0" borderId="1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9" fillId="0" borderId="19" xfId="0" applyFont="1" applyFill="1" applyBorder="1" applyAlignment="1">
      <alignment vertical="center"/>
    </xf>
    <xf numFmtId="0" fontId="29" fillId="0" borderId="13" xfId="0" applyFont="1" applyFill="1" applyBorder="1" applyAlignment="1">
      <alignment vertical="center"/>
    </xf>
    <xf numFmtId="0" fontId="29" fillId="0" borderId="15" xfId="0" applyFont="1" applyFill="1" applyBorder="1" applyAlignment="1">
      <alignment vertical="center"/>
    </xf>
    <xf numFmtId="0" fontId="29" fillId="0" borderId="16" xfId="0" applyFont="1" applyFill="1" applyBorder="1" applyAlignment="1">
      <alignment vertical="center"/>
    </xf>
    <xf numFmtId="0" fontId="29" fillId="0" borderId="20" xfId="0" applyFont="1" applyFill="1" applyBorder="1" applyAlignment="1">
      <alignment vertical="center"/>
    </xf>
    <xf numFmtId="0" fontId="29" fillId="0" borderId="18" xfId="0" applyFont="1" applyFill="1" applyBorder="1" applyAlignment="1">
      <alignment vertical="center"/>
    </xf>
    <xf numFmtId="0" fontId="29" fillId="0" borderId="12" xfId="0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49" fontId="29" fillId="0" borderId="12" xfId="0" applyNumberFormat="1" applyFont="1" applyFill="1" applyBorder="1" applyAlignment="1">
      <alignment horizontal="left" vertical="center" wrapText="1"/>
    </xf>
    <xf numFmtId="49" fontId="29" fillId="0" borderId="14" xfId="0" applyNumberFormat="1" applyFont="1" applyFill="1" applyBorder="1" applyAlignment="1">
      <alignment horizontal="left" vertical="center" wrapText="1"/>
    </xf>
    <xf numFmtId="49" fontId="29" fillId="0" borderId="17" xfId="0" applyNumberFormat="1" applyFont="1" applyFill="1" applyBorder="1" applyAlignment="1">
      <alignment horizontal="left" vertical="center" wrapText="1"/>
    </xf>
    <xf numFmtId="49" fontId="29" fillId="0" borderId="19" xfId="0" applyNumberFormat="1" applyFont="1" applyFill="1" applyBorder="1" applyAlignment="1">
      <alignment horizontal="left" vertical="center" wrapText="1"/>
    </xf>
    <xf numFmtId="49" fontId="29" fillId="0" borderId="13" xfId="0" applyNumberFormat="1" applyFont="1" applyFill="1" applyBorder="1" applyAlignment="1">
      <alignment horizontal="left" vertical="center" wrapText="1"/>
    </xf>
    <xf numFmtId="0" fontId="34" fillId="0" borderId="12" xfId="0" applyFont="1" applyFill="1" applyBorder="1" applyAlignment="1">
      <alignment horizontal="center" vertical="center" wrapText="1"/>
    </xf>
    <xf numFmtId="164" fontId="1" fillId="0" borderId="13" xfId="4" quotePrefix="1" applyNumberFormat="1" applyFont="1" applyBorder="1" applyAlignment="1" applyProtection="1">
      <alignment horizontal="center" vertical="center"/>
      <protection locked="0"/>
    </xf>
    <xf numFmtId="0" fontId="1" fillId="0" borderId="13" xfId="4" quotePrefix="1" applyFont="1" applyBorder="1" applyAlignment="1" applyProtection="1">
      <alignment horizontal="center" vertical="center"/>
      <protection locked="0"/>
    </xf>
    <xf numFmtId="165" fontId="1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>
      <alignment horizontal="center" vertical="center" wrapText="1"/>
    </xf>
    <xf numFmtId="164" fontId="1" fillId="0" borderId="18" xfId="4" quotePrefix="1" applyNumberFormat="1" applyFont="1" applyBorder="1" applyAlignment="1" applyProtection="1">
      <alignment horizontal="center" vertical="center"/>
      <protection locked="0"/>
    </xf>
    <xf numFmtId="0" fontId="1" fillId="0" borderId="18" xfId="4" quotePrefix="1" applyFont="1" applyBorder="1" applyAlignment="1" applyProtection="1">
      <alignment horizontal="center" vertical="center"/>
      <protection locked="0"/>
    </xf>
    <xf numFmtId="165" fontId="1" fillId="0" borderId="17" xfId="0" applyNumberFormat="1" applyFont="1" applyFill="1" applyBorder="1" applyAlignment="1" applyProtection="1">
      <alignment horizontal="center" vertical="center"/>
      <protection locked="0"/>
    </xf>
    <xf numFmtId="165" fontId="5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5" fillId="0" borderId="14" xfId="0" applyNumberFormat="1" applyFont="1" applyFill="1" applyBorder="1" applyAlignment="1" applyProtection="1">
      <alignment horizontal="center" vertical="center"/>
      <protection locked="0"/>
    </xf>
    <xf numFmtId="165" fontId="5" fillId="0" borderId="17" xfId="0" applyNumberFormat="1" applyFont="1" applyFill="1" applyBorder="1" applyAlignment="1" applyProtection="1">
      <alignment horizontal="center" vertical="center"/>
      <protection locked="0"/>
    </xf>
    <xf numFmtId="0" fontId="5" fillId="0" borderId="12" xfId="1" applyFont="1" applyFill="1" applyBorder="1" applyAlignment="1" applyProtection="1">
      <alignment horizontal="center" vertical="center"/>
      <protection locked="0"/>
    </xf>
    <xf numFmtId="0" fontId="5" fillId="0" borderId="12" xfId="8" applyFont="1" applyFill="1" applyBorder="1" applyAlignment="1">
      <alignment horizontal="center" vertical="center"/>
    </xf>
    <xf numFmtId="0" fontId="5" fillId="0" borderId="19" xfId="8" applyFont="1" applyFill="1" applyBorder="1" applyAlignment="1">
      <alignment vertical="center"/>
    </xf>
    <xf numFmtId="0" fontId="5" fillId="0" borderId="13" xfId="8" applyFont="1" applyFill="1" applyBorder="1" applyAlignment="1">
      <alignment vertical="center"/>
    </xf>
    <xf numFmtId="164" fontId="5" fillId="0" borderId="13" xfId="4" quotePrefix="1" applyNumberFormat="1" applyFont="1" applyBorder="1" applyAlignment="1" applyProtection="1">
      <alignment horizontal="center" vertical="center"/>
      <protection locked="0"/>
    </xf>
    <xf numFmtId="0" fontId="5" fillId="0" borderId="13" xfId="4" quotePrefix="1" applyFont="1" applyBorder="1" applyAlignment="1" applyProtection="1">
      <alignment horizontal="center" vertical="center"/>
      <protection locked="0"/>
    </xf>
    <xf numFmtId="0" fontId="5" fillId="0" borderId="14" xfId="1" applyFont="1" applyFill="1" applyBorder="1" applyAlignment="1" applyProtection="1">
      <alignment horizontal="center" vertical="center"/>
      <protection locked="0"/>
    </xf>
    <xf numFmtId="0" fontId="5" fillId="0" borderId="14" xfId="9" applyFont="1" applyFill="1" applyBorder="1" applyAlignment="1">
      <alignment horizontal="center" vertical="center"/>
    </xf>
    <xf numFmtId="0" fontId="35" fillId="0" borderId="15" xfId="9" applyFont="1" applyFill="1" applyBorder="1" applyAlignment="1">
      <alignment vertical="center"/>
    </xf>
    <xf numFmtId="0" fontId="35" fillId="0" borderId="16" xfId="9" applyFont="1" applyFill="1" applyBorder="1" applyAlignment="1">
      <alignment vertical="center"/>
    </xf>
    <xf numFmtId="164" fontId="5" fillId="0" borderId="16" xfId="4" quotePrefix="1" applyNumberFormat="1" applyFont="1" applyBorder="1" applyAlignment="1" applyProtection="1">
      <alignment horizontal="center" vertical="center"/>
      <protection locked="0"/>
    </xf>
    <xf numFmtId="0" fontId="5" fillId="0" borderId="16" xfId="4" quotePrefix="1" applyFont="1" applyBorder="1" applyAlignment="1" applyProtection="1">
      <alignment horizontal="center" vertical="center"/>
      <protection locked="0"/>
    </xf>
    <xf numFmtId="0" fontId="5" fillId="4" borderId="14" xfId="1" applyFont="1" applyFill="1" applyBorder="1" applyAlignment="1">
      <alignment horizontal="center" vertical="center"/>
    </xf>
    <xf numFmtId="0" fontId="5" fillId="0" borderId="16" xfId="4" applyFont="1" applyBorder="1" applyAlignment="1" applyProtection="1">
      <alignment horizontal="center" vertical="center"/>
      <protection locked="0"/>
    </xf>
    <xf numFmtId="0" fontId="5" fillId="0" borderId="17" xfId="1" applyFont="1" applyFill="1" applyBorder="1" applyAlignment="1" applyProtection="1">
      <alignment horizontal="center" vertical="center"/>
      <protection locked="0"/>
    </xf>
    <xf numFmtId="0" fontId="5" fillId="0" borderId="17" xfId="9" applyFont="1" applyFill="1" applyBorder="1" applyAlignment="1">
      <alignment horizontal="center" vertical="center"/>
    </xf>
    <xf numFmtId="0" fontId="35" fillId="0" borderId="20" xfId="9" applyFont="1" applyFill="1" applyBorder="1" applyAlignment="1">
      <alignment vertical="center"/>
    </xf>
    <xf numFmtId="0" fontId="35" fillId="0" borderId="18" xfId="9" applyFont="1" applyFill="1" applyBorder="1" applyAlignment="1">
      <alignment vertical="center"/>
    </xf>
    <xf numFmtId="0" fontId="5" fillId="4" borderId="17" xfId="1" applyFont="1" applyFill="1" applyBorder="1" applyAlignment="1">
      <alignment horizontal="center" vertical="center"/>
    </xf>
    <xf numFmtId="164" fontId="5" fillId="0" borderId="18" xfId="4" quotePrefix="1" applyNumberFormat="1" applyFont="1" applyBorder="1" applyAlignment="1" applyProtection="1">
      <alignment horizontal="center" vertical="center"/>
      <protection locked="0"/>
    </xf>
    <xf numFmtId="0" fontId="5" fillId="0" borderId="18" xfId="4" applyFont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33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</cellXfs>
  <cellStyles count="11">
    <cellStyle name="Hyperlink" xfId="3" builtinId="8"/>
    <cellStyle name="Normal" xfId="0" builtinId="0"/>
    <cellStyle name="Normal 2 2" xfId="8"/>
    <cellStyle name="Normal 2 3" xfId="9"/>
    <cellStyle name="Normal 4" xfId="1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3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L68"/>
  <sheetViews>
    <sheetView workbookViewId="0">
      <pane ySplit="4" topLeftCell="A11" activePane="bottomLeft" state="frozen"/>
      <selection activeCell="A6" sqref="A6:XFD6"/>
      <selection pane="bottomLeft" activeCell="D8" sqref="D8:E9"/>
    </sheetView>
  </sheetViews>
  <sheetFormatPr defaultRowHeight="15.75"/>
  <cols>
    <col min="1" max="1" width="0.125" style="1" customWidth="1"/>
    <col min="2" max="2" width="4.25" style="1" customWidth="1"/>
    <col min="3" max="3" width="12" style="1" customWidth="1"/>
    <col min="4" max="4" width="14.25" style="1" customWidth="1"/>
    <col min="5" max="5" width="6.5" style="1" customWidth="1"/>
    <col min="6" max="6" width="9.375" style="1" hidden="1" customWidth="1"/>
    <col min="7" max="7" width="11.375" style="1" customWidth="1"/>
    <col min="8" max="8" width="5" style="1" customWidth="1"/>
    <col min="9" max="9" width="5.875" style="1" customWidth="1"/>
    <col min="10" max="10" width="5.2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6.875" style="1" customWidth="1"/>
    <col min="17" max="18" width="6.5" style="1" hidden="1" customWidth="1"/>
    <col min="19" max="19" width="11.875" style="1" hidden="1" customWidth="1"/>
    <col min="20" max="20" width="19.625" style="1" customWidth="1"/>
    <col min="21" max="21" width="5.375" style="1" hidden="1" customWidth="1"/>
    <col min="22" max="22" width="6.5" style="55" customWidth="1"/>
    <col min="23" max="38" width="9" style="54"/>
    <col min="39" max="16384" width="9" style="1"/>
  </cols>
  <sheetData>
    <row r="1" spans="2:38" ht="15" customHeight="1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2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2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2:38" ht="23.25" customHeight="1">
      <c r="B5" s="317" t="s">
        <v>2</v>
      </c>
      <c r="C5" s="317"/>
      <c r="D5" s="318" t="s">
        <v>60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2:38" ht="17.25" customHeight="1">
      <c r="B6" s="316" t="s">
        <v>3</v>
      </c>
      <c r="C6" s="316"/>
      <c r="D6" s="8"/>
      <c r="G6" s="312" t="s">
        <v>61</v>
      </c>
      <c r="H6" s="312"/>
      <c r="I6" s="312"/>
      <c r="J6" s="312"/>
      <c r="K6" s="312"/>
      <c r="L6" s="312"/>
      <c r="M6" s="312"/>
      <c r="N6" s="312"/>
      <c r="O6" s="312"/>
      <c r="P6" s="312" t="s">
        <v>62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2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146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2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72" t="s">
        <v>46</v>
      </c>
      <c r="N9" s="72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Lập trình ADO Net</v>
      </c>
      <c r="X9" s="61" t="str">
        <f>+P5</f>
        <v>Mã HP:</v>
      </c>
      <c r="Y9" s="62">
        <f>+$AH$9+$AJ$9+$AF$9</f>
        <v>25</v>
      </c>
      <c r="Z9" s="56">
        <f>COUNTIF($S$10:$S$95,"Khiển trách")</f>
        <v>0</v>
      </c>
      <c r="AA9" s="56">
        <f>COUNTIF($S$10:$S$95,"Cảnh cáo")</f>
        <v>0</v>
      </c>
      <c r="AB9" s="56">
        <f>COUNTIF($S$10:$S$95,"Đình chỉ thi")</f>
        <v>0</v>
      </c>
      <c r="AC9" s="63">
        <f>+($Z$9+$AA$9+$AB$9)/$Y$9*100%</f>
        <v>0</v>
      </c>
      <c r="AD9" s="56">
        <f>SUM(COUNTIF($S$10:$S$93,"Vắng"),COUNTIF($S$10:$S$93,"Vắng có phép"))</f>
        <v>0</v>
      </c>
      <c r="AE9" s="64">
        <f>+$AD$9/$Y$9</f>
        <v>0</v>
      </c>
      <c r="AF9" s="65">
        <f>COUNTIF($V$10:$V$93,"Thi lại")</f>
        <v>1</v>
      </c>
      <c r="AG9" s="64">
        <f>+$AF$9/$Y$9</f>
        <v>0.04</v>
      </c>
      <c r="AH9" s="65">
        <f>COUNTIF($V$10:$V$94,"Học lại")</f>
        <v>24</v>
      </c>
      <c r="AI9" s="64">
        <f>+$AH$9/$Y$9</f>
        <v>0.96</v>
      </c>
      <c r="AJ9" s="56">
        <f>COUNTIF($V$11:$V$94,"Đạt")</f>
        <v>0</v>
      </c>
      <c r="AK9" s="63">
        <f>+$AJ$9/$Y$9</f>
        <v>0</v>
      </c>
      <c r="AL9" s="75"/>
    </row>
    <row r="10" spans="2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>
        <v>20</v>
      </c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2:38" ht="18.75" customHeight="1">
      <c r="B11" s="15">
        <v>1</v>
      </c>
      <c r="C11" s="92" t="s">
        <v>73</v>
      </c>
      <c r="D11" s="105" t="s">
        <v>74</v>
      </c>
      <c r="E11" s="106" t="s">
        <v>75</v>
      </c>
      <c r="F11" s="92" t="s">
        <v>76</v>
      </c>
      <c r="G11" s="92" t="s">
        <v>76</v>
      </c>
      <c r="H11" s="93">
        <v>5</v>
      </c>
      <c r="I11" s="93">
        <v>5</v>
      </c>
      <c r="J11" s="93">
        <v>5</v>
      </c>
      <c r="K11" s="16"/>
      <c r="L11" s="16"/>
      <c r="M11" s="16"/>
      <c r="N11" s="16"/>
      <c r="O11" s="16"/>
      <c r="P11" s="265">
        <v>5</v>
      </c>
      <c r="Q11" s="18">
        <f t="shared" ref="Q11:Q35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35" si="1">IF($Q11&lt;4,"Kém",IF(AND($Q11&gt;=4,$Q11&lt;=5.4),"Trung bình yếu",IF(AND($Q11&gt;=5.5,$Q11&lt;=6.9),"Trung bình",IF(AND($Q11&gt;=7,$Q11&lt;=8.4),"Khá",IF(AND($Q11&gt;=8.5,$Q11&lt;=10),"Giỏi","")))))</f>
        <v>Kém</v>
      </c>
      <c r="T11" s="20"/>
      <c r="U11" s="85"/>
      <c r="V11" s="84" t="str">
        <f t="shared" ref="V11:V3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2:38" ht="18.75" customHeight="1">
      <c r="B12" s="21">
        <v>2</v>
      </c>
      <c r="C12" s="22" t="s">
        <v>77</v>
      </c>
      <c r="D12" s="107" t="s">
        <v>78</v>
      </c>
      <c r="E12" s="108" t="s">
        <v>79</v>
      </c>
      <c r="F12" s="22" t="s">
        <v>76</v>
      </c>
      <c r="G12" s="22" t="s">
        <v>302</v>
      </c>
      <c r="H12" s="94">
        <v>4</v>
      </c>
      <c r="I12" s="94">
        <v>6</v>
      </c>
      <c r="J12" s="94">
        <v>5</v>
      </c>
      <c r="K12" s="24" t="s">
        <v>25</v>
      </c>
      <c r="L12" s="25"/>
      <c r="M12" s="25"/>
      <c r="N12" s="25"/>
      <c r="O12" s="25"/>
      <c r="P12" s="266">
        <v>5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 t="str">
        <f>+IF(OR($H12=0,$I12=0,$J12=0,$K12=0),"Không đủ ĐKDT","")</f>
        <v/>
      </c>
      <c r="U12" s="86"/>
      <c r="V12" s="84" t="str">
        <f t="shared" si="2"/>
        <v>Thi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2:38" ht="18.75" customHeight="1">
      <c r="B13" s="21">
        <v>3</v>
      </c>
      <c r="C13" s="22" t="s">
        <v>80</v>
      </c>
      <c r="D13" s="107" t="s">
        <v>81</v>
      </c>
      <c r="E13" s="108" t="s">
        <v>82</v>
      </c>
      <c r="F13" s="22" t="s">
        <v>76</v>
      </c>
      <c r="G13" s="22" t="s">
        <v>76</v>
      </c>
      <c r="H13" s="94">
        <v>5</v>
      </c>
      <c r="I13" s="94">
        <v>6</v>
      </c>
      <c r="J13" s="94">
        <v>5.5</v>
      </c>
      <c r="K13" s="24" t="s">
        <v>25</v>
      </c>
      <c r="L13" s="31"/>
      <c r="M13" s="31"/>
      <c r="N13" s="31"/>
      <c r="O13" s="31"/>
      <c r="P13" s="266">
        <v>6</v>
      </c>
      <c r="Q13" s="27">
        <f t="shared" si="0"/>
        <v>0</v>
      </c>
      <c r="R13" s="28" t="str">
        <f t="shared" ref="R13:R3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9" t="str">
        <f t="shared" si="1"/>
        <v>Kém</v>
      </c>
      <c r="T13" s="30" t="str">
        <f t="shared" ref="T13:T34" si="4">+IF(OR($H13=0,$I13=0,$J13=0,$K13=0),"Không đủ ĐKDT","")</f>
        <v/>
      </c>
      <c r="U13" s="86"/>
      <c r="V13" s="84" t="str">
        <f t="shared" si="2"/>
        <v>Học lại</v>
      </c>
      <c r="W13" s="67"/>
      <c r="X13" s="68"/>
      <c r="Y13" s="68"/>
      <c r="Z13" s="73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2:38" ht="18.75" customHeight="1">
      <c r="B14" s="21">
        <v>4</v>
      </c>
      <c r="C14" s="22" t="s">
        <v>83</v>
      </c>
      <c r="D14" s="107" t="s">
        <v>84</v>
      </c>
      <c r="E14" s="108" t="s">
        <v>85</v>
      </c>
      <c r="F14" s="22" t="s">
        <v>76</v>
      </c>
      <c r="G14" s="22" t="s">
        <v>76</v>
      </c>
      <c r="H14" s="94">
        <v>5</v>
      </c>
      <c r="I14" s="94">
        <v>5</v>
      </c>
      <c r="J14" s="94">
        <v>5</v>
      </c>
      <c r="K14" s="24" t="s">
        <v>25</v>
      </c>
      <c r="L14" s="31"/>
      <c r="M14" s="31"/>
      <c r="N14" s="31"/>
      <c r="O14" s="31"/>
      <c r="P14" s="266">
        <v>5</v>
      </c>
      <c r="Q14" s="27">
        <f t="shared" si="0"/>
        <v>0</v>
      </c>
      <c r="R14" s="28" t="str">
        <f t="shared" si="3"/>
        <v>F</v>
      </c>
      <c r="S14" s="29" t="str">
        <f t="shared" si="1"/>
        <v>Kém</v>
      </c>
      <c r="T14" s="30" t="str">
        <f t="shared" si="4"/>
        <v/>
      </c>
      <c r="U14" s="86"/>
      <c r="V14" s="84" t="str">
        <f t="shared" si="2"/>
        <v>Học lại</v>
      </c>
      <c r="W14" s="67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2"/>
    </row>
    <row r="15" spans="2:38" ht="18.75" customHeight="1">
      <c r="B15" s="21">
        <v>5</v>
      </c>
      <c r="C15" s="22" t="s">
        <v>86</v>
      </c>
      <c r="D15" s="107" t="s">
        <v>87</v>
      </c>
      <c r="E15" s="108" t="s">
        <v>88</v>
      </c>
      <c r="F15" s="22" t="s">
        <v>76</v>
      </c>
      <c r="G15" s="22" t="s">
        <v>76</v>
      </c>
      <c r="H15" s="94">
        <v>4</v>
      </c>
      <c r="I15" s="94">
        <v>6</v>
      </c>
      <c r="J15" s="94">
        <v>5</v>
      </c>
      <c r="K15" s="24" t="s">
        <v>25</v>
      </c>
      <c r="L15" s="31"/>
      <c r="M15" s="31"/>
      <c r="N15" s="31"/>
      <c r="O15" s="31"/>
      <c r="P15" s="266">
        <v>5</v>
      </c>
      <c r="Q15" s="27">
        <f t="shared" si="0"/>
        <v>0</v>
      </c>
      <c r="R15" s="28" t="str">
        <f t="shared" si="3"/>
        <v>F</v>
      </c>
      <c r="S15" s="29" t="str">
        <f t="shared" si="1"/>
        <v>Kém</v>
      </c>
      <c r="T15" s="30" t="str">
        <f t="shared" si="4"/>
        <v/>
      </c>
      <c r="U15" s="86"/>
      <c r="V15" s="84" t="str">
        <f t="shared" si="2"/>
        <v>Học lại</v>
      </c>
      <c r="W15" s="67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2"/>
    </row>
    <row r="16" spans="2:38" ht="18.75" customHeight="1">
      <c r="B16" s="21">
        <v>6</v>
      </c>
      <c r="C16" s="22" t="s">
        <v>89</v>
      </c>
      <c r="D16" s="107" t="s">
        <v>90</v>
      </c>
      <c r="E16" s="108" t="s">
        <v>91</v>
      </c>
      <c r="F16" s="22" t="s">
        <v>76</v>
      </c>
      <c r="G16" s="22" t="s">
        <v>76</v>
      </c>
      <c r="H16" s="94">
        <v>3.5</v>
      </c>
      <c r="I16" s="94">
        <v>6.5</v>
      </c>
      <c r="J16" s="94">
        <v>5</v>
      </c>
      <c r="K16" s="24" t="s">
        <v>25</v>
      </c>
      <c r="L16" s="31"/>
      <c r="M16" s="31"/>
      <c r="N16" s="31"/>
      <c r="O16" s="31"/>
      <c r="P16" s="266">
        <v>5</v>
      </c>
      <c r="Q16" s="27">
        <f t="shared" si="0"/>
        <v>0</v>
      </c>
      <c r="R16" s="28" t="str">
        <f t="shared" si="3"/>
        <v>F</v>
      </c>
      <c r="S16" s="29" t="str">
        <f t="shared" si="1"/>
        <v>Kém</v>
      </c>
      <c r="T16" s="30" t="str">
        <f t="shared" si="4"/>
        <v/>
      </c>
      <c r="U16" s="86"/>
      <c r="V16" s="84" t="str">
        <f t="shared" si="2"/>
        <v>Học lại</v>
      </c>
      <c r="W16" s="67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2"/>
    </row>
    <row r="17" spans="2:38" ht="18.75" customHeight="1">
      <c r="B17" s="21">
        <v>7</v>
      </c>
      <c r="C17" s="22" t="s">
        <v>92</v>
      </c>
      <c r="D17" s="107" t="s">
        <v>93</v>
      </c>
      <c r="E17" s="108" t="s">
        <v>94</v>
      </c>
      <c r="F17" s="22" t="s">
        <v>76</v>
      </c>
      <c r="G17" s="22" t="s">
        <v>76</v>
      </c>
      <c r="H17" s="94">
        <v>5</v>
      </c>
      <c r="I17" s="94">
        <v>5</v>
      </c>
      <c r="J17" s="94">
        <v>5</v>
      </c>
      <c r="K17" s="24" t="s">
        <v>25</v>
      </c>
      <c r="L17" s="31"/>
      <c r="M17" s="31"/>
      <c r="N17" s="31"/>
      <c r="O17" s="31"/>
      <c r="P17" s="266">
        <v>5</v>
      </c>
      <c r="Q17" s="27">
        <f t="shared" si="0"/>
        <v>0</v>
      </c>
      <c r="R17" s="28" t="str">
        <f t="shared" si="3"/>
        <v>F</v>
      </c>
      <c r="S17" s="29" t="str">
        <f t="shared" si="1"/>
        <v>Kém</v>
      </c>
      <c r="T17" s="30"/>
      <c r="U17" s="86"/>
      <c r="V17" s="84" t="str">
        <f t="shared" si="2"/>
        <v>Học lại</v>
      </c>
      <c r="W17" s="67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2"/>
    </row>
    <row r="18" spans="2:38" ht="18.75" customHeight="1">
      <c r="B18" s="21">
        <v>8</v>
      </c>
      <c r="C18" s="22" t="s">
        <v>95</v>
      </c>
      <c r="D18" s="107" t="s">
        <v>96</v>
      </c>
      <c r="E18" s="108" t="s">
        <v>97</v>
      </c>
      <c r="F18" s="22" t="s">
        <v>76</v>
      </c>
      <c r="G18" s="22" t="s">
        <v>76</v>
      </c>
      <c r="H18" s="94">
        <v>5</v>
      </c>
      <c r="I18" s="94">
        <v>5</v>
      </c>
      <c r="J18" s="94">
        <v>5</v>
      </c>
      <c r="K18" s="24" t="s">
        <v>25</v>
      </c>
      <c r="L18" s="31"/>
      <c r="M18" s="31"/>
      <c r="N18" s="31"/>
      <c r="O18" s="31"/>
      <c r="P18" s="266">
        <v>5</v>
      </c>
      <c r="Q18" s="27">
        <f t="shared" si="0"/>
        <v>0</v>
      </c>
      <c r="R18" s="28" t="str">
        <f t="shared" si="3"/>
        <v>F</v>
      </c>
      <c r="S18" s="29" t="str">
        <f t="shared" si="1"/>
        <v>Kém</v>
      </c>
      <c r="T18" s="30" t="str">
        <f t="shared" si="4"/>
        <v/>
      </c>
      <c r="U18" s="86"/>
      <c r="V18" s="84" t="str">
        <f t="shared" si="2"/>
        <v>Học lại</v>
      </c>
      <c r="W18" s="67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2"/>
    </row>
    <row r="19" spans="2:38" ht="18.75" customHeight="1">
      <c r="B19" s="21">
        <v>9</v>
      </c>
      <c r="C19" s="22" t="s">
        <v>98</v>
      </c>
      <c r="D19" s="107" t="s">
        <v>99</v>
      </c>
      <c r="E19" s="108" t="s">
        <v>100</v>
      </c>
      <c r="F19" s="22" t="s">
        <v>76</v>
      </c>
      <c r="G19" s="22" t="s">
        <v>76</v>
      </c>
      <c r="H19" s="94">
        <v>4</v>
      </c>
      <c r="I19" s="94">
        <v>6.5</v>
      </c>
      <c r="J19" s="94">
        <v>5.25</v>
      </c>
      <c r="K19" s="24" t="s">
        <v>25</v>
      </c>
      <c r="L19" s="31"/>
      <c r="M19" s="31"/>
      <c r="N19" s="31"/>
      <c r="O19" s="31"/>
      <c r="P19" s="266">
        <v>5</v>
      </c>
      <c r="Q19" s="27">
        <f t="shared" si="0"/>
        <v>0</v>
      </c>
      <c r="R19" s="28" t="str">
        <f t="shared" si="3"/>
        <v>F</v>
      </c>
      <c r="S19" s="29" t="str">
        <f t="shared" si="1"/>
        <v>Kém</v>
      </c>
      <c r="T19" s="30" t="str">
        <f t="shared" si="4"/>
        <v/>
      </c>
      <c r="U19" s="86"/>
      <c r="V19" s="84" t="str">
        <f t="shared" si="2"/>
        <v>Học lại</v>
      </c>
      <c r="W19" s="67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2"/>
    </row>
    <row r="20" spans="2:38" ht="18.75" customHeight="1">
      <c r="B20" s="21">
        <v>10</v>
      </c>
      <c r="C20" s="22" t="s">
        <v>101</v>
      </c>
      <c r="D20" s="107" t="s">
        <v>102</v>
      </c>
      <c r="E20" s="108" t="s">
        <v>103</v>
      </c>
      <c r="F20" s="22" t="s">
        <v>76</v>
      </c>
      <c r="G20" s="22" t="s">
        <v>76</v>
      </c>
      <c r="H20" s="94">
        <v>5</v>
      </c>
      <c r="I20" s="94">
        <v>5</v>
      </c>
      <c r="J20" s="94">
        <v>5</v>
      </c>
      <c r="K20" s="24" t="s">
        <v>25</v>
      </c>
      <c r="L20" s="31"/>
      <c r="M20" s="31"/>
      <c r="N20" s="31"/>
      <c r="O20" s="31"/>
      <c r="P20" s="266">
        <v>5</v>
      </c>
      <c r="Q20" s="27">
        <f t="shared" si="0"/>
        <v>0</v>
      </c>
      <c r="R20" s="28" t="str">
        <f t="shared" si="3"/>
        <v>F</v>
      </c>
      <c r="S20" s="29" t="str">
        <f t="shared" si="1"/>
        <v>Kém</v>
      </c>
      <c r="T20" s="30" t="str">
        <f t="shared" si="4"/>
        <v/>
      </c>
      <c r="U20" s="86"/>
      <c r="V20" s="84" t="str">
        <f t="shared" si="2"/>
        <v>Học lại</v>
      </c>
      <c r="W20" s="67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2"/>
    </row>
    <row r="21" spans="2:38" ht="18.75" customHeight="1">
      <c r="B21" s="21">
        <v>11</v>
      </c>
      <c r="C21" s="22" t="s">
        <v>104</v>
      </c>
      <c r="D21" s="107" t="s">
        <v>105</v>
      </c>
      <c r="E21" s="108" t="s">
        <v>106</v>
      </c>
      <c r="F21" s="22" t="s">
        <v>76</v>
      </c>
      <c r="G21" s="22" t="s">
        <v>76</v>
      </c>
      <c r="H21" s="94">
        <v>6</v>
      </c>
      <c r="I21" s="94">
        <v>7</v>
      </c>
      <c r="J21" s="94">
        <v>6.5</v>
      </c>
      <c r="K21" s="24" t="s">
        <v>25</v>
      </c>
      <c r="L21" s="31"/>
      <c r="M21" s="31"/>
      <c r="N21" s="31"/>
      <c r="O21" s="31"/>
      <c r="P21" s="266">
        <v>6</v>
      </c>
      <c r="Q21" s="27">
        <f t="shared" si="0"/>
        <v>0</v>
      </c>
      <c r="R21" s="28" t="str">
        <f t="shared" si="3"/>
        <v>F</v>
      </c>
      <c r="S21" s="29" t="str">
        <f t="shared" si="1"/>
        <v>Kém</v>
      </c>
      <c r="T21" s="30" t="str">
        <f t="shared" si="4"/>
        <v/>
      </c>
      <c r="U21" s="86"/>
      <c r="V21" s="84" t="str">
        <f t="shared" si="2"/>
        <v>Học lại</v>
      </c>
      <c r="W21" s="67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2"/>
    </row>
    <row r="22" spans="2:38" ht="18.75" customHeight="1">
      <c r="B22" s="21">
        <v>12</v>
      </c>
      <c r="C22" s="22" t="s">
        <v>107</v>
      </c>
      <c r="D22" s="107" t="s">
        <v>81</v>
      </c>
      <c r="E22" s="108" t="s">
        <v>108</v>
      </c>
      <c r="F22" s="22" t="s">
        <v>76</v>
      </c>
      <c r="G22" s="22" t="s">
        <v>76</v>
      </c>
      <c r="H22" s="94">
        <v>6</v>
      </c>
      <c r="I22" s="94">
        <v>6</v>
      </c>
      <c r="J22" s="94">
        <v>6</v>
      </c>
      <c r="K22" s="24" t="s">
        <v>25</v>
      </c>
      <c r="L22" s="31"/>
      <c r="M22" s="31"/>
      <c r="N22" s="31"/>
      <c r="O22" s="31"/>
      <c r="P22" s="266">
        <v>6</v>
      </c>
      <c r="Q22" s="27">
        <f t="shared" si="0"/>
        <v>0</v>
      </c>
      <c r="R22" s="28" t="str">
        <f t="shared" si="3"/>
        <v>F</v>
      </c>
      <c r="S22" s="29" t="str">
        <f t="shared" si="1"/>
        <v>Kém</v>
      </c>
      <c r="T22" s="30" t="str">
        <f t="shared" si="4"/>
        <v/>
      </c>
      <c r="U22" s="86"/>
      <c r="V22" s="84" t="str">
        <f t="shared" si="2"/>
        <v>Học lại</v>
      </c>
      <c r="W22" s="67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2"/>
    </row>
    <row r="23" spans="2:38" ht="18.75" customHeight="1">
      <c r="B23" s="21">
        <v>13</v>
      </c>
      <c r="C23" s="22" t="s">
        <v>109</v>
      </c>
      <c r="D23" s="107" t="s">
        <v>110</v>
      </c>
      <c r="E23" s="108" t="s">
        <v>111</v>
      </c>
      <c r="F23" s="22" t="s">
        <v>76</v>
      </c>
      <c r="G23" s="22" t="s">
        <v>76</v>
      </c>
      <c r="H23" s="94">
        <v>6</v>
      </c>
      <c r="I23" s="94">
        <v>6</v>
      </c>
      <c r="J23" s="94">
        <v>6</v>
      </c>
      <c r="K23" s="24" t="s">
        <v>25</v>
      </c>
      <c r="L23" s="31"/>
      <c r="M23" s="31"/>
      <c r="N23" s="31"/>
      <c r="O23" s="31"/>
      <c r="P23" s="266">
        <v>5</v>
      </c>
      <c r="Q23" s="27">
        <f t="shared" si="0"/>
        <v>0</v>
      </c>
      <c r="R23" s="28" t="str">
        <f t="shared" si="3"/>
        <v>F</v>
      </c>
      <c r="S23" s="29" t="str">
        <f t="shared" si="1"/>
        <v>Kém</v>
      </c>
      <c r="T23" s="30" t="str">
        <f t="shared" si="4"/>
        <v/>
      </c>
      <c r="U23" s="86"/>
      <c r="V23" s="84" t="str">
        <f t="shared" si="2"/>
        <v>Học lại</v>
      </c>
      <c r="W23" s="67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2"/>
    </row>
    <row r="24" spans="2:38" ht="18.75" customHeight="1">
      <c r="B24" s="21">
        <v>14</v>
      </c>
      <c r="C24" s="22" t="s">
        <v>112</v>
      </c>
      <c r="D24" s="107" t="s">
        <v>113</v>
      </c>
      <c r="E24" s="108" t="s">
        <v>114</v>
      </c>
      <c r="F24" s="22" t="s">
        <v>76</v>
      </c>
      <c r="G24" s="22" t="s">
        <v>76</v>
      </c>
      <c r="H24" s="94">
        <v>6</v>
      </c>
      <c r="I24" s="94">
        <v>7</v>
      </c>
      <c r="J24" s="94">
        <v>6.5</v>
      </c>
      <c r="K24" s="24" t="s">
        <v>25</v>
      </c>
      <c r="L24" s="31"/>
      <c r="M24" s="31"/>
      <c r="N24" s="31"/>
      <c r="O24" s="31"/>
      <c r="P24" s="266">
        <v>5</v>
      </c>
      <c r="Q24" s="27">
        <f t="shared" si="0"/>
        <v>0</v>
      </c>
      <c r="R24" s="28" t="str">
        <f t="shared" si="3"/>
        <v>F</v>
      </c>
      <c r="S24" s="29" t="str">
        <f t="shared" si="1"/>
        <v>Kém</v>
      </c>
      <c r="T24" s="30" t="str">
        <f t="shared" si="4"/>
        <v/>
      </c>
      <c r="U24" s="86"/>
      <c r="V24" s="84" t="str">
        <f t="shared" si="2"/>
        <v>Học lại</v>
      </c>
      <c r="W24" s="67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2"/>
    </row>
    <row r="25" spans="2:38" ht="18.75" customHeight="1">
      <c r="B25" s="21">
        <v>15</v>
      </c>
      <c r="C25" s="22" t="s">
        <v>115</v>
      </c>
      <c r="D25" s="107" t="s">
        <v>116</v>
      </c>
      <c r="E25" s="108" t="s">
        <v>117</v>
      </c>
      <c r="F25" s="22" t="s">
        <v>76</v>
      </c>
      <c r="G25" s="22" t="s">
        <v>76</v>
      </c>
      <c r="H25" s="94">
        <v>4</v>
      </c>
      <c r="I25" s="94">
        <v>6</v>
      </c>
      <c r="J25" s="94">
        <v>5</v>
      </c>
      <c r="K25" s="24" t="s">
        <v>25</v>
      </c>
      <c r="L25" s="31"/>
      <c r="M25" s="31"/>
      <c r="N25" s="31"/>
      <c r="O25" s="31"/>
      <c r="P25" s="266">
        <v>6</v>
      </c>
      <c r="Q25" s="27">
        <f t="shared" si="0"/>
        <v>0</v>
      </c>
      <c r="R25" s="28" t="str">
        <f t="shared" si="3"/>
        <v>F</v>
      </c>
      <c r="S25" s="29" t="str">
        <f t="shared" si="1"/>
        <v>Kém</v>
      </c>
      <c r="T25" s="30" t="str">
        <f t="shared" si="4"/>
        <v/>
      </c>
      <c r="U25" s="86"/>
      <c r="V25" s="84" t="str">
        <f t="shared" si="2"/>
        <v>Học lại</v>
      </c>
      <c r="W25" s="67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2"/>
    </row>
    <row r="26" spans="2:38" ht="18.75" customHeight="1">
      <c r="B26" s="21">
        <v>16</v>
      </c>
      <c r="C26" s="22" t="s">
        <v>118</v>
      </c>
      <c r="D26" s="107" t="s">
        <v>119</v>
      </c>
      <c r="E26" s="108" t="s">
        <v>120</v>
      </c>
      <c r="F26" s="22" t="s">
        <v>76</v>
      </c>
      <c r="G26" s="22" t="s">
        <v>76</v>
      </c>
      <c r="H26" s="94">
        <v>4</v>
      </c>
      <c r="I26" s="94">
        <v>6</v>
      </c>
      <c r="J26" s="94">
        <v>5</v>
      </c>
      <c r="K26" s="24" t="s">
        <v>25</v>
      </c>
      <c r="L26" s="31"/>
      <c r="M26" s="31"/>
      <c r="N26" s="31"/>
      <c r="O26" s="31"/>
      <c r="P26" s="266">
        <v>5</v>
      </c>
      <c r="Q26" s="27">
        <f t="shared" si="0"/>
        <v>0</v>
      </c>
      <c r="R26" s="28" t="str">
        <f t="shared" si="3"/>
        <v>F</v>
      </c>
      <c r="S26" s="29" t="str">
        <f t="shared" si="1"/>
        <v>Kém</v>
      </c>
      <c r="T26" s="30" t="str">
        <f t="shared" si="4"/>
        <v/>
      </c>
      <c r="U26" s="86"/>
      <c r="V26" s="84" t="str">
        <f t="shared" si="2"/>
        <v>Học lại</v>
      </c>
      <c r="W26" s="67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2"/>
    </row>
    <row r="27" spans="2:38" ht="18.75" customHeight="1">
      <c r="B27" s="21">
        <v>17</v>
      </c>
      <c r="C27" s="22" t="s">
        <v>121</v>
      </c>
      <c r="D27" s="107" t="s">
        <v>122</v>
      </c>
      <c r="E27" s="108" t="s">
        <v>123</v>
      </c>
      <c r="F27" s="22" t="s">
        <v>76</v>
      </c>
      <c r="G27" s="22" t="s">
        <v>76</v>
      </c>
      <c r="H27" s="94">
        <v>6</v>
      </c>
      <c r="I27" s="94">
        <v>6.5</v>
      </c>
      <c r="J27" s="94">
        <v>6.25</v>
      </c>
      <c r="K27" s="24" t="s">
        <v>25</v>
      </c>
      <c r="L27" s="31"/>
      <c r="M27" s="31"/>
      <c r="N27" s="31"/>
      <c r="O27" s="31"/>
      <c r="P27" s="266">
        <v>5</v>
      </c>
      <c r="Q27" s="27">
        <f t="shared" si="0"/>
        <v>0</v>
      </c>
      <c r="R27" s="28" t="str">
        <f t="shared" si="3"/>
        <v>F</v>
      </c>
      <c r="S27" s="29" t="str">
        <f t="shared" si="1"/>
        <v>Kém</v>
      </c>
      <c r="T27" s="30" t="str">
        <f t="shared" si="4"/>
        <v/>
      </c>
      <c r="U27" s="86"/>
      <c r="V27" s="84" t="str">
        <f t="shared" si="2"/>
        <v>Học lại</v>
      </c>
      <c r="W27" s="67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2"/>
    </row>
    <row r="28" spans="2:38" ht="18.75" customHeight="1">
      <c r="B28" s="21">
        <v>18</v>
      </c>
      <c r="C28" s="22" t="s">
        <v>124</v>
      </c>
      <c r="D28" s="107" t="s">
        <v>125</v>
      </c>
      <c r="E28" s="108" t="s">
        <v>126</v>
      </c>
      <c r="F28" s="22" t="s">
        <v>127</v>
      </c>
      <c r="G28" s="22" t="s">
        <v>127</v>
      </c>
      <c r="H28" s="94">
        <v>4</v>
      </c>
      <c r="I28" s="94">
        <v>6</v>
      </c>
      <c r="J28" s="94">
        <v>5</v>
      </c>
      <c r="K28" s="24" t="s">
        <v>25</v>
      </c>
      <c r="L28" s="31"/>
      <c r="M28" s="31"/>
      <c r="N28" s="31"/>
      <c r="O28" s="31"/>
      <c r="P28" s="266">
        <v>5</v>
      </c>
      <c r="Q28" s="27">
        <f t="shared" si="0"/>
        <v>0</v>
      </c>
      <c r="R28" s="28" t="str">
        <f t="shared" si="3"/>
        <v>F</v>
      </c>
      <c r="S28" s="29" t="str">
        <f t="shared" si="1"/>
        <v>Kém</v>
      </c>
      <c r="T28" s="30" t="str">
        <f t="shared" si="4"/>
        <v/>
      </c>
      <c r="U28" s="86"/>
      <c r="V28" s="84" t="str">
        <f t="shared" si="2"/>
        <v>Học lại</v>
      </c>
      <c r="W28" s="67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2"/>
    </row>
    <row r="29" spans="2:38" ht="18.75" customHeight="1">
      <c r="B29" s="21">
        <v>19</v>
      </c>
      <c r="C29" s="22" t="s">
        <v>128</v>
      </c>
      <c r="D29" s="107" t="s">
        <v>129</v>
      </c>
      <c r="E29" s="108" t="s">
        <v>75</v>
      </c>
      <c r="F29" s="22" t="s">
        <v>130</v>
      </c>
      <c r="G29" s="22" t="s">
        <v>130</v>
      </c>
      <c r="H29" s="94">
        <v>4</v>
      </c>
      <c r="I29" s="94">
        <v>6</v>
      </c>
      <c r="J29" s="94">
        <v>5</v>
      </c>
      <c r="K29" s="24" t="s">
        <v>25</v>
      </c>
      <c r="L29" s="31"/>
      <c r="M29" s="31"/>
      <c r="N29" s="31"/>
      <c r="O29" s="31"/>
      <c r="P29" s="266">
        <v>5</v>
      </c>
      <c r="Q29" s="27">
        <f t="shared" si="0"/>
        <v>0</v>
      </c>
      <c r="R29" s="28" t="str">
        <f t="shared" si="3"/>
        <v>F</v>
      </c>
      <c r="S29" s="29" t="str">
        <f t="shared" si="1"/>
        <v>Kém</v>
      </c>
      <c r="T29" s="30" t="str">
        <f t="shared" si="4"/>
        <v/>
      </c>
      <c r="U29" s="86"/>
      <c r="V29" s="84" t="str">
        <f t="shared" si="2"/>
        <v>Học lại</v>
      </c>
      <c r="W29" s="67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2"/>
    </row>
    <row r="30" spans="2:38" ht="18.75" customHeight="1">
      <c r="B30" s="21">
        <v>20</v>
      </c>
      <c r="C30" s="22" t="s">
        <v>131</v>
      </c>
      <c r="D30" s="107" t="s">
        <v>99</v>
      </c>
      <c r="E30" s="108" t="s">
        <v>132</v>
      </c>
      <c r="F30" s="22" t="s">
        <v>130</v>
      </c>
      <c r="G30" s="22" t="s">
        <v>130</v>
      </c>
      <c r="H30" s="94">
        <v>5</v>
      </c>
      <c r="I30" s="94">
        <v>5</v>
      </c>
      <c r="J30" s="94">
        <v>5</v>
      </c>
      <c r="K30" s="24" t="s">
        <v>25</v>
      </c>
      <c r="L30" s="31"/>
      <c r="M30" s="31"/>
      <c r="N30" s="31"/>
      <c r="O30" s="31"/>
      <c r="P30" s="266">
        <v>5</v>
      </c>
      <c r="Q30" s="27">
        <f t="shared" si="0"/>
        <v>0</v>
      </c>
      <c r="R30" s="28" t="str">
        <f t="shared" si="3"/>
        <v>F</v>
      </c>
      <c r="S30" s="29" t="str">
        <f t="shared" si="1"/>
        <v>Kém</v>
      </c>
      <c r="T30" s="30" t="str">
        <f t="shared" si="4"/>
        <v/>
      </c>
      <c r="U30" s="86"/>
      <c r="V30" s="84" t="str">
        <f t="shared" si="2"/>
        <v>Học lại</v>
      </c>
      <c r="W30" s="67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2"/>
    </row>
    <row r="31" spans="2:38" ht="18.75" customHeight="1">
      <c r="B31" s="21">
        <v>21</v>
      </c>
      <c r="C31" s="22" t="s">
        <v>133</v>
      </c>
      <c r="D31" s="107" t="s">
        <v>81</v>
      </c>
      <c r="E31" s="108" t="s">
        <v>134</v>
      </c>
      <c r="F31" s="22" t="s">
        <v>130</v>
      </c>
      <c r="G31" s="22" t="s">
        <v>130</v>
      </c>
      <c r="H31" s="94">
        <v>4</v>
      </c>
      <c r="I31" s="94">
        <v>6</v>
      </c>
      <c r="J31" s="94">
        <v>5</v>
      </c>
      <c r="K31" s="24" t="s">
        <v>25</v>
      </c>
      <c r="L31" s="31"/>
      <c r="M31" s="31"/>
      <c r="N31" s="31"/>
      <c r="O31" s="31"/>
      <c r="P31" s="266">
        <v>6</v>
      </c>
      <c r="Q31" s="27">
        <f t="shared" si="0"/>
        <v>0</v>
      </c>
      <c r="R31" s="28" t="str">
        <f t="shared" si="3"/>
        <v>F</v>
      </c>
      <c r="S31" s="29" t="str">
        <f t="shared" si="1"/>
        <v>Kém</v>
      </c>
      <c r="T31" s="30" t="str">
        <f t="shared" si="4"/>
        <v/>
      </c>
      <c r="U31" s="86"/>
      <c r="V31" s="84" t="str">
        <f t="shared" si="2"/>
        <v>Học lại</v>
      </c>
      <c r="W31" s="67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2"/>
    </row>
    <row r="32" spans="2:38" ht="18.75" customHeight="1">
      <c r="B32" s="21">
        <v>22</v>
      </c>
      <c r="C32" s="22" t="s">
        <v>135</v>
      </c>
      <c r="D32" s="107" t="s">
        <v>136</v>
      </c>
      <c r="E32" s="108" t="s">
        <v>137</v>
      </c>
      <c r="F32" s="22" t="s">
        <v>130</v>
      </c>
      <c r="G32" s="22" t="s">
        <v>130</v>
      </c>
      <c r="H32" s="94">
        <v>6</v>
      </c>
      <c r="I32" s="94">
        <v>6</v>
      </c>
      <c r="J32" s="94">
        <v>6</v>
      </c>
      <c r="K32" s="24" t="s">
        <v>25</v>
      </c>
      <c r="L32" s="31"/>
      <c r="M32" s="31"/>
      <c r="N32" s="31"/>
      <c r="O32" s="31"/>
      <c r="P32" s="266">
        <v>5</v>
      </c>
      <c r="Q32" s="27">
        <f t="shared" si="0"/>
        <v>0</v>
      </c>
      <c r="R32" s="28" t="str">
        <f t="shared" si="3"/>
        <v>F</v>
      </c>
      <c r="S32" s="29" t="str">
        <f t="shared" si="1"/>
        <v>Kém</v>
      </c>
      <c r="T32" s="30" t="str">
        <f t="shared" si="4"/>
        <v/>
      </c>
      <c r="U32" s="86"/>
      <c r="V32" s="84" t="str">
        <f t="shared" si="2"/>
        <v>Học lại</v>
      </c>
      <c r="W32" s="67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2"/>
    </row>
    <row r="33" spans="1:38" ht="18.75" customHeight="1">
      <c r="B33" s="21">
        <v>23</v>
      </c>
      <c r="C33" s="22" t="s">
        <v>138</v>
      </c>
      <c r="D33" s="107" t="s">
        <v>139</v>
      </c>
      <c r="E33" s="108" t="s">
        <v>100</v>
      </c>
      <c r="F33" s="22" t="s">
        <v>130</v>
      </c>
      <c r="G33" s="22" t="s">
        <v>130</v>
      </c>
      <c r="H33" s="94">
        <v>4</v>
      </c>
      <c r="I33" s="94">
        <v>6</v>
      </c>
      <c r="J33" s="94">
        <v>5</v>
      </c>
      <c r="K33" s="24" t="s">
        <v>25</v>
      </c>
      <c r="L33" s="31"/>
      <c r="M33" s="31"/>
      <c r="N33" s="31"/>
      <c r="O33" s="31"/>
      <c r="P33" s="266">
        <v>5</v>
      </c>
      <c r="Q33" s="27">
        <f t="shared" si="0"/>
        <v>0</v>
      </c>
      <c r="R33" s="28" t="str">
        <f t="shared" si="3"/>
        <v>F</v>
      </c>
      <c r="S33" s="29" t="str">
        <f t="shared" si="1"/>
        <v>Kém</v>
      </c>
      <c r="T33" s="30" t="str">
        <f t="shared" si="4"/>
        <v/>
      </c>
      <c r="U33" s="86"/>
      <c r="V33" s="84" t="str">
        <f t="shared" si="2"/>
        <v>Học lại</v>
      </c>
      <c r="W33" s="67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2"/>
    </row>
    <row r="34" spans="1:38" ht="18.75" customHeight="1">
      <c r="B34" s="21">
        <v>24</v>
      </c>
      <c r="C34" s="22" t="s">
        <v>140</v>
      </c>
      <c r="D34" s="107" t="s">
        <v>141</v>
      </c>
      <c r="E34" s="108" t="s">
        <v>142</v>
      </c>
      <c r="F34" s="22" t="s">
        <v>130</v>
      </c>
      <c r="G34" s="22" t="s">
        <v>130</v>
      </c>
      <c r="H34" s="94">
        <v>5</v>
      </c>
      <c r="I34" s="94">
        <v>5</v>
      </c>
      <c r="J34" s="94">
        <v>5</v>
      </c>
      <c r="K34" s="24" t="s">
        <v>25</v>
      </c>
      <c r="L34" s="31"/>
      <c r="M34" s="31"/>
      <c r="N34" s="31"/>
      <c r="O34" s="31"/>
      <c r="P34" s="266">
        <v>5</v>
      </c>
      <c r="Q34" s="27">
        <f t="shared" si="0"/>
        <v>0</v>
      </c>
      <c r="R34" s="28" t="str">
        <f t="shared" si="3"/>
        <v>F</v>
      </c>
      <c r="S34" s="29" t="str">
        <f t="shared" si="1"/>
        <v>Kém</v>
      </c>
      <c r="T34" s="30" t="str">
        <f t="shared" si="4"/>
        <v/>
      </c>
      <c r="U34" s="86"/>
      <c r="V34" s="84" t="str">
        <f t="shared" si="2"/>
        <v>Học lại</v>
      </c>
      <c r="W34" s="67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2"/>
    </row>
    <row r="35" spans="1:38" ht="18.75" customHeight="1">
      <c r="B35" s="95">
        <v>25</v>
      </c>
      <c r="C35" s="96" t="s">
        <v>143</v>
      </c>
      <c r="D35" s="109" t="s">
        <v>144</v>
      </c>
      <c r="E35" s="110" t="s">
        <v>145</v>
      </c>
      <c r="F35" s="96" t="s">
        <v>130</v>
      </c>
      <c r="G35" s="96" t="s">
        <v>130</v>
      </c>
      <c r="H35" s="97">
        <v>4</v>
      </c>
      <c r="I35" s="97">
        <v>6.5</v>
      </c>
      <c r="J35" s="97">
        <v>5</v>
      </c>
      <c r="K35" s="98" t="s">
        <v>25</v>
      </c>
      <c r="L35" s="99"/>
      <c r="M35" s="99"/>
      <c r="N35" s="99"/>
      <c r="O35" s="99"/>
      <c r="P35" s="267">
        <v>0</v>
      </c>
      <c r="Q35" s="101">
        <f t="shared" si="0"/>
        <v>0</v>
      </c>
      <c r="R35" s="102" t="str">
        <f t="shared" si="3"/>
        <v>F</v>
      </c>
      <c r="S35" s="103" t="str">
        <f t="shared" si="1"/>
        <v>Kém</v>
      </c>
      <c r="T35" s="104" t="s">
        <v>295</v>
      </c>
      <c r="U35" s="87"/>
      <c r="V35" s="84" t="str">
        <f t="shared" si="2"/>
        <v>Học lại</v>
      </c>
      <c r="W35" s="67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2"/>
    </row>
    <row r="36" spans="1:38" ht="7.5" customHeight="1">
      <c r="A36" s="2"/>
      <c r="B36" s="32"/>
      <c r="C36" s="33"/>
      <c r="D36" s="33"/>
      <c r="E36" s="34"/>
      <c r="F36" s="34"/>
      <c r="G36" s="34"/>
      <c r="H36" s="35"/>
      <c r="I36" s="36"/>
      <c r="J36" s="36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"/>
    </row>
    <row r="37" spans="1:38" ht="16.5" hidden="1">
      <c r="A37" s="2"/>
      <c r="B37" s="303" t="s">
        <v>26</v>
      </c>
      <c r="C37" s="303"/>
      <c r="D37" s="33"/>
      <c r="E37" s="34"/>
      <c r="F37" s="34"/>
      <c r="G37" s="34"/>
      <c r="H37" s="35"/>
      <c r="I37" s="36"/>
      <c r="J37" s="36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"/>
    </row>
    <row r="38" spans="1:38" ht="16.5" hidden="1" customHeight="1">
      <c r="A38" s="2"/>
      <c r="B38" s="38" t="s">
        <v>27</v>
      </c>
      <c r="C38" s="38"/>
      <c r="D38" s="39">
        <f>+$Y$9</f>
        <v>25</v>
      </c>
      <c r="E38" s="40" t="s">
        <v>28</v>
      </c>
      <c r="F38" s="40"/>
      <c r="G38" s="324" t="s">
        <v>29</v>
      </c>
      <c r="H38" s="324"/>
      <c r="I38" s="324"/>
      <c r="J38" s="324"/>
      <c r="K38" s="324"/>
      <c r="L38" s="324"/>
      <c r="M38" s="324"/>
      <c r="N38" s="324"/>
      <c r="O38" s="324"/>
      <c r="P38" s="41">
        <f>$Y$9 -COUNTIF($T$10:$T$225,"Vắng") -COUNTIF($T$10:$T$225,"Vắng có phép") - COUNTIF($T$10:$T$225,"Đình chỉ thi") - COUNTIF($T$10:$T$225,"Không đủ ĐKDT")</f>
        <v>24</v>
      </c>
      <c r="Q38" s="41"/>
      <c r="R38" s="42"/>
      <c r="S38" s="43"/>
      <c r="T38" s="43" t="s">
        <v>28</v>
      </c>
      <c r="U38" s="3"/>
    </row>
    <row r="39" spans="1:38" ht="16.5" hidden="1" customHeight="1">
      <c r="A39" s="2"/>
      <c r="B39" s="38" t="s">
        <v>30</v>
      </c>
      <c r="C39" s="38"/>
      <c r="D39" s="39">
        <f>+$AJ$9</f>
        <v>0</v>
      </c>
      <c r="E39" s="40" t="s">
        <v>28</v>
      </c>
      <c r="F39" s="40"/>
      <c r="G39" s="324" t="s">
        <v>31</v>
      </c>
      <c r="H39" s="324"/>
      <c r="I39" s="324"/>
      <c r="J39" s="324"/>
      <c r="K39" s="324"/>
      <c r="L39" s="324"/>
      <c r="M39" s="324"/>
      <c r="N39" s="324"/>
      <c r="O39" s="324"/>
      <c r="P39" s="44">
        <f>COUNTIF($T$10:$T$101,"Vắng")</f>
        <v>1</v>
      </c>
      <c r="Q39" s="44"/>
      <c r="R39" s="45"/>
      <c r="S39" s="43"/>
      <c r="T39" s="43" t="s">
        <v>28</v>
      </c>
      <c r="U39" s="3"/>
    </row>
    <row r="40" spans="1:38" ht="16.5" hidden="1" customHeight="1">
      <c r="A40" s="2"/>
      <c r="B40" s="38" t="s">
        <v>50</v>
      </c>
      <c r="C40" s="38"/>
      <c r="D40" s="78">
        <f>COUNTIF(V11:V35,"Học lại")</f>
        <v>24</v>
      </c>
      <c r="E40" s="40" t="s">
        <v>28</v>
      </c>
      <c r="F40" s="40"/>
      <c r="G40" s="324" t="s">
        <v>51</v>
      </c>
      <c r="H40" s="324"/>
      <c r="I40" s="324"/>
      <c r="J40" s="324"/>
      <c r="K40" s="324"/>
      <c r="L40" s="324"/>
      <c r="M40" s="324"/>
      <c r="N40" s="324"/>
      <c r="O40" s="324"/>
      <c r="P40" s="41">
        <f>COUNTIF($T$10:$T$101,"Vắng có phép")</f>
        <v>0</v>
      </c>
      <c r="Q40" s="41"/>
      <c r="R40" s="42"/>
      <c r="S40" s="43"/>
      <c r="T40" s="43" t="s">
        <v>28</v>
      </c>
      <c r="U40" s="3"/>
    </row>
    <row r="41" spans="1:38" ht="3" hidden="1" customHeight="1">
      <c r="A41" s="2"/>
      <c r="B41" s="32"/>
      <c r="C41" s="33"/>
      <c r="D41" s="33"/>
      <c r="E41" s="34"/>
      <c r="F41" s="34"/>
      <c r="G41" s="34"/>
      <c r="H41" s="35"/>
      <c r="I41" s="36"/>
      <c r="J41" s="36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"/>
    </row>
    <row r="42" spans="1:38" hidden="1">
      <c r="B42" s="79" t="s">
        <v>32</v>
      </c>
      <c r="C42" s="79"/>
      <c r="D42" s="80">
        <f>COUNTIF(V11:V35,"Thi lại")</f>
        <v>1</v>
      </c>
      <c r="E42" s="81" t="s">
        <v>28</v>
      </c>
      <c r="F42" s="3"/>
      <c r="G42" s="3"/>
      <c r="H42" s="3"/>
      <c r="I42" s="3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"/>
    </row>
    <row r="43" spans="1:38">
      <c r="B43" s="79"/>
      <c r="C43" s="79"/>
      <c r="D43" s="80"/>
      <c r="E43" s="81"/>
      <c r="F43" s="3"/>
      <c r="G43" s="3"/>
      <c r="H43" s="3"/>
      <c r="I43" s="3"/>
      <c r="J43" s="323" t="s">
        <v>294</v>
      </c>
      <c r="K43" s="323"/>
      <c r="L43" s="323"/>
      <c r="M43" s="323"/>
      <c r="N43" s="323"/>
      <c r="O43" s="323"/>
      <c r="P43" s="323"/>
      <c r="Q43" s="323"/>
      <c r="R43" s="323"/>
      <c r="S43" s="323"/>
      <c r="T43" s="323"/>
      <c r="U43" s="3"/>
    </row>
    <row r="44" spans="1:38">
      <c r="A44" s="46"/>
      <c r="B44" s="291" t="s">
        <v>33</v>
      </c>
      <c r="C44" s="291"/>
      <c r="D44" s="291"/>
      <c r="E44" s="291"/>
      <c r="F44" s="291"/>
      <c r="G44" s="291"/>
      <c r="H44" s="291"/>
      <c r="I44" s="47"/>
      <c r="J44" s="296" t="s">
        <v>34</v>
      </c>
      <c r="K44" s="296"/>
      <c r="L44" s="296"/>
      <c r="M44" s="296"/>
      <c r="N44" s="296"/>
      <c r="O44" s="296"/>
      <c r="P44" s="296"/>
      <c r="Q44" s="296"/>
      <c r="R44" s="296"/>
      <c r="S44" s="296"/>
      <c r="T44" s="296"/>
      <c r="U44" s="3"/>
    </row>
    <row r="45" spans="1:38" ht="4.5" customHeight="1">
      <c r="A45" s="2"/>
      <c r="B45" s="32"/>
      <c r="C45" s="48"/>
      <c r="D45" s="48"/>
      <c r="E45" s="49"/>
      <c r="F45" s="49"/>
      <c r="G45" s="49"/>
      <c r="H45" s="50"/>
      <c r="I45" s="51"/>
      <c r="J45" s="51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38" s="2" customFormat="1">
      <c r="B46" s="291" t="s">
        <v>35</v>
      </c>
      <c r="C46" s="291"/>
      <c r="D46" s="293" t="s">
        <v>36</v>
      </c>
      <c r="E46" s="293"/>
      <c r="F46" s="293"/>
      <c r="G46" s="293"/>
      <c r="H46" s="293"/>
      <c r="I46" s="51"/>
      <c r="J46" s="51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"/>
      <c r="V46" s="55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55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55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55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 s="2" customFormat="1" ht="9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55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 s="2" customFormat="1" ht="3.7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55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 s="2" customFormat="1" ht="18" customHeight="1">
      <c r="A52" s="1"/>
      <c r="B52" s="292" t="s">
        <v>283</v>
      </c>
      <c r="C52" s="292"/>
      <c r="D52" s="292" t="s">
        <v>284</v>
      </c>
      <c r="E52" s="292"/>
      <c r="F52" s="292"/>
      <c r="G52" s="292"/>
      <c r="H52" s="292"/>
      <c r="I52" s="292"/>
      <c r="J52" s="292" t="s">
        <v>37</v>
      </c>
      <c r="K52" s="292"/>
      <c r="L52" s="292"/>
      <c r="M52" s="292"/>
      <c r="N52" s="292"/>
      <c r="O52" s="292"/>
      <c r="P52" s="292"/>
      <c r="Q52" s="292"/>
      <c r="R52" s="292"/>
      <c r="S52" s="292"/>
      <c r="T52" s="292"/>
      <c r="U52" s="3"/>
      <c r="V52" s="55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 s="2" customFormat="1" ht="4.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55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 s="2" customFormat="1" ht="36.75" hidden="1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55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 ht="38.25" hidden="1" customHeight="1">
      <c r="B55" s="290" t="s">
        <v>48</v>
      </c>
      <c r="C55" s="291"/>
      <c r="D55" s="291"/>
      <c r="E55" s="291"/>
      <c r="F55" s="291"/>
      <c r="G55" s="291"/>
      <c r="H55" s="290" t="s">
        <v>49</v>
      </c>
      <c r="I55" s="290"/>
      <c r="J55" s="290"/>
      <c r="K55" s="290"/>
      <c r="L55" s="290"/>
      <c r="M55" s="290"/>
      <c r="N55" s="294" t="s">
        <v>53</v>
      </c>
      <c r="O55" s="294"/>
      <c r="P55" s="294"/>
      <c r="Q55" s="294"/>
      <c r="R55" s="294"/>
      <c r="S55" s="294"/>
      <c r="T55" s="294"/>
      <c r="U55" s="294"/>
    </row>
    <row r="56" spans="1:38" hidden="1">
      <c r="B56" s="32"/>
      <c r="C56" s="48"/>
      <c r="D56" s="48"/>
      <c r="E56" s="49"/>
      <c r="F56" s="49"/>
      <c r="G56" s="49"/>
      <c r="H56" s="50"/>
      <c r="I56" s="51"/>
      <c r="J56" s="51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38" hidden="1">
      <c r="B57" s="291" t="s">
        <v>35</v>
      </c>
      <c r="C57" s="291"/>
      <c r="D57" s="293" t="s">
        <v>36</v>
      </c>
      <c r="E57" s="293"/>
      <c r="F57" s="293"/>
      <c r="G57" s="293"/>
      <c r="H57" s="293"/>
      <c r="I57" s="51"/>
      <c r="J57" s="51"/>
      <c r="K57" s="37"/>
      <c r="L57" s="37"/>
      <c r="M57" s="37"/>
      <c r="N57" s="37"/>
      <c r="O57" s="37"/>
      <c r="P57" s="37"/>
      <c r="Q57" s="37"/>
      <c r="R57" s="37"/>
      <c r="S57" s="37"/>
      <c r="T57" s="37"/>
    </row>
    <row r="58" spans="1:38" hidden="1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38" hidden="1"/>
    <row r="60" spans="1:38" hidden="1"/>
    <row r="61" spans="1:38" hidden="1"/>
    <row r="62" spans="1:38" hidden="1"/>
    <row r="63" spans="1:38" hidden="1">
      <c r="B63" s="289"/>
      <c r="C63" s="289"/>
      <c r="D63" s="289"/>
      <c r="E63" s="289"/>
      <c r="F63" s="289"/>
      <c r="G63" s="289"/>
      <c r="H63" s="289"/>
      <c r="I63" s="289"/>
      <c r="J63" s="289"/>
      <c r="K63" s="289"/>
      <c r="L63" s="289"/>
      <c r="M63" s="289"/>
      <c r="N63" s="289" t="s">
        <v>54</v>
      </c>
      <c r="O63" s="289"/>
      <c r="P63" s="289"/>
      <c r="Q63" s="289"/>
      <c r="R63" s="289"/>
      <c r="S63" s="289"/>
      <c r="T63" s="289"/>
      <c r="U63" s="289"/>
    </row>
    <row r="64" spans="1:38" hidden="1"/>
    <row r="65" hidden="1"/>
    <row r="66" hidden="1"/>
    <row r="67" hidden="1"/>
    <row r="68" hidden="1"/>
  </sheetData>
  <sheetProtection formatCells="0" formatColumns="0" formatRows="0" insertColumns="0" insertRows="0" insertHyperlinks="0" deleteColumns="0" deleteRows="0" sort="0" autoFilter="0" pivotTables="0"/>
  <mergeCells count="61">
    <mergeCell ref="U8:U10"/>
    <mergeCell ref="P5:U5"/>
    <mergeCell ref="P6:U6"/>
    <mergeCell ref="J43:T43"/>
    <mergeCell ref="G38:O38"/>
    <mergeCell ref="G39:O39"/>
    <mergeCell ref="G40:O40"/>
    <mergeCell ref="J42:T42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44:H44"/>
    <mergeCell ref="J44:T44"/>
    <mergeCell ref="B46:C46"/>
    <mergeCell ref="D46:H46"/>
    <mergeCell ref="S8:S9"/>
    <mergeCell ref="T8:T10"/>
    <mergeCell ref="B10:G10"/>
    <mergeCell ref="B37:C37"/>
    <mergeCell ref="O8:O9"/>
    <mergeCell ref="P8:P9"/>
    <mergeCell ref="Q8:Q10"/>
    <mergeCell ref="R8:R9"/>
    <mergeCell ref="W5:W8"/>
    <mergeCell ref="Z5:AC7"/>
    <mergeCell ref="AD5:AE7"/>
    <mergeCell ref="B63:D63"/>
    <mergeCell ref="B55:G55"/>
    <mergeCell ref="H55:M55"/>
    <mergeCell ref="B52:C52"/>
    <mergeCell ref="D52:I52"/>
    <mergeCell ref="J52:T52"/>
    <mergeCell ref="B57:C57"/>
    <mergeCell ref="D57:H57"/>
    <mergeCell ref="N55:U55"/>
    <mergeCell ref="N63:U63"/>
    <mergeCell ref="H63:M63"/>
    <mergeCell ref="E63:G63"/>
  </mergeCells>
  <conditionalFormatting sqref="H11:P35">
    <cfRule type="cellIs" dxfId="135" priority="19" operator="greaterThan">
      <formula>10</formula>
    </cfRule>
  </conditionalFormatting>
  <conditionalFormatting sqref="C1:C1048576">
    <cfRule type="duplicateValues" dxfId="134" priority="16"/>
  </conditionalFormatting>
  <conditionalFormatting sqref="C11">
    <cfRule type="duplicateValues" dxfId="133" priority="14"/>
  </conditionalFormatting>
  <conditionalFormatting sqref="H11:K11">
    <cfRule type="cellIs" dxfId="132" priority="11" stopIfTrue="1" operator="greaterThan">
      <formula>10</formula>
    </cfRule>
    <cfRule type="cellIs" dxfId="131" priority="12" stopIfTrue="1" operator="greaterThan">
      <formula>10</formula>
    </cfRule>
    <cfRule type="cellIs" dxfId="130" priority="13" stopIfTrue="1" operator="greaterThan">
      <formula>10</formula>
    </cfRule>
  </conditionalFormatting>
  <conditionalFormatting sqref="C11:C35">
    <cfRule type="duplicateValues" dxfId="129" priority="8"/>
  </conditionalFormatting>
  <conditionalFormatting sqref="C52">
    <cfRule type="duplicateValues" dxfId="128" priority="5"/>
  </conditionalFormatting>
  <conditionalFormatting sqref="C52">
    <cfRule type="duplicateValues" dxfId="127" priority="4"/>
  </conditionalFormatting>
  <conditionalFormatting sqref="C52">
    <cfRule type="duplicateValues" dxfId="126" priority="3"/>
  </conditionalFormatting>
  <conditionalFormatting sqref="C52">
    <cfRule type="duplicateValues" dxfId="125" priority="2"/>
  </conditionalFormatting>
  <conditionalFormatting sqref="C52">
    <cfRule type="duplicateValues" dxfId="124" priority="1"/>
  </conditionalFormatting>
  <dataValidations disablePrompts="1" count="1">
    <dataValidation allowBlank="1" showInputMessage="1" showErrorMessage="1" errorTitle="Không xóa dữ liệu" error="Không xóa dữ liệu" prompt="Không xóa dữ liệu" sqref="D40 AL3:AL9 X3:AK4 W5:AK9 V11:W35"/>
  </dataValidations>
  <pageMargins left="0.289370079" right="0.16" top="0.23622047244094499" bottom="0.35433070866141703" header="0.15748031496063" footer="0.118110236220472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1"/>
  <sheetViews>
    <sheetView workbookViewId="0">
      <selection activeCell="B22" sqref="B22:H22"/>
    </sheetView>
  </sheetViews>
  <sheetFormatPr defaultRowHeight="15.75"/>
  <cols>
    <col min="1" max="1" width="0.125" style="1" customWidth="1"/>
    <col min="2" max="2" width="4" style="1" customWidth="1"/>
    <col min="3" max="3" width="12.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8" width="7.375" style="1" customWidth="1"/>
    <col min="9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8.375" style="1" customWidth="1"/>
    <col min="17" max="18" width="6.5" style="1" hidden="1" customWidth="1"/>
    <col min="19" max="19" width="11.875" style="1" hidden="1" customWidth="1"/>
    <col min="20" max="20" width="23.37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17.25" customHeight="1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290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6" t="s">
        <v>56</v>
      </c>
      <c r="Q5" s="326"/>
      <c r="R5" s="326"/>
      <c r="S5" s="326"/>
      <c r="T5" s="326"/>
      <c r="U5" s="326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230</v>
      </c>
      <c r="H6" s="312"/>
      <c r="I6" s="312"/>
      <c r="J6" s="312"/>
      <c r="K6" s="312"/>
      <c r="L6" s="312"/>
      <c r="M6" s="312"/>
      <c r="N6" s="312"/>
      <c r="O6" s="312"/>
      <c r="P6" s="325" t="s">
        <v>245</v>
      </c>
      <c r="Q6" s="325"/>
      <c r="R6" s="325"/>
      <c r="S6" s="325"/>
      <c r="T6" s="325"/>
      <c r="U6" s="32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244</v>
      </c>
      <c r="I8" s="311" t="s">
        <v>57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 xml:space="preserve">    Tin học văn phòng</v>
      </c>
      <c r="X9" s="61" t="str">
        <f>+P5</f>
        <v>Mã HP:</v>
      </c>
      <c r="Y9" s="62">
        <f>+$AH$9+$AJ$9+$AF$9</f>
        <v>3</v>
      </c>
      <c r="Z9" s="56">
        <f>COUNTIF($S$10:$S$73,"Khiển trách")</f>
        <v>0</v>
      </c>
      <c r="AA9" s="56">
        <f>COUNTIF($S$10:$S$73,"Cảnh cáo")</f>
        <v>0</v>
      </c>
      <c r="AB9" s="56">
        <f>COUNTIF($S$10:$S$73,"Đình chỉ thi")</f>
        <v>0</v>
      </c>
      <c r="AC9" s="63">
        <f>+($Z$9+$AA$9+$AB$9)/$Y$9*100%</f>
        <v>0</v>
      </c>
      <c r="AD9" s="56">
        <f>SUM(COUNTIF($S$10:$S$71,"Vắng"),COUNTIF($S$10:$S$71,"Vắng có phép"))</f>
        <v>0</v>
      </c>
      <c r="AE9" s="64">
        <f>+$AD$9/$Y$9</f>
        <v>0</v>
      </c>
      <c r="AF9" s="65">
        <f>COUNTIF($V$10:$V$71,"Thi lại")</f>
        <v>0</v>
      </c>
      <c r="AG9" s="64">
        <f>+$AF$9/$Y$9</f>
        <v>0</v>
      </c>
      <c r="AH9" s="65">
        <f>COUNTIF($V$10:$V$72,"Học lại")</f>
        <v>3</v>
      </c>
      <c r="AI9" s="64">
        <f>+$AH$9/$Y$9</f>
        <v>1</v>
      </c>
      <c r="AJ9" s="56">
        <f>COUNTIF($V$11:$V$72,"Đạt")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>
        <v>20</v>
      </c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92" t="s">
        <v>237</v>
      </c>
      <c r="D11" s="170" t="s">
        <v>238</v>
      </c>
      <c r="E11" s="171" t="s">
        <v>239</v>
      </c>
      <c r="F11" s="221" t="s">
        <v>216</v>
      </c>
      <c r="G11" s="221" t="s">
        <v>216</v>
      </c>
      <c r="H11" s="221">
        <v>5</v>
      </c>
      <c r="I11" s="113"/>
      <c r="J11" s="113"/>
      <c r="K11" s="16"/>
      <c r="L11" s="16"/>
      <c r="M11" s="16"/>
      <c r="N11" s="16"/>
      <c r="O11" s="16"/>
      <c r="P11" s="265">
        <v>6</v>
      </c>
      <c r="Q11" s="18">
        <f t="shared" ref="Q11:Q13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20"/>
      <c r="U11" s="85"/>
      <c r="V11" s="84" t="str">
        <f t="shared" ref="V11:V1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21">
        <v>2</v>
      </c>
      <c r="C12" s="22" t="s">
        <v>240</v>
      </c>
      <c r="D12" s="226" t="s">
        <v>241</v>
      </c>
      <c r="E12" s="227" t="s">
        <v>242</v>
      </c>
      <c r="F12" s="222" t="s">
        <v>216</v>
      </c>
      <c r="G12" s="222" t="s">
        <v>216</v>
      </c>
      <c r="H12" s="222">
        <v>5</v>
      </c>
      <c r="I12" s="24"/>
      <c r="J12" s="24" t="s">
        <v>25</v>
      </c>
      <c r="K12" s="24" t="s">
        <v>25</v>
      </c>
      <c r="L12" s="25"/>
      <c r="M12" s="25"/>
      <c r="N12" s="25"/>
      <c r="O12" s="25"/>
      <c r="P12" s="266">
        <v>6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/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18.75" customHeight="1">
      <c r="B13" s="95">
        <v>3</v>
      </c>
      <c r="C13" s="96" t="s">
        <v>220</v>
      </c>
      <c r="D13" s="228" t="s">
        <v>221</v>
      </c>
      <c r="E13" s="229" t="s">
        <v>222</v>
      </c>
      <c r="F13" s="223" t="s">
        <v>216</v>
      </c>
      <c r="G13" s="223" t="s">
        <v>216</v>
      </c>
      <c r="H13" s="220">
        <v>5</v>
      </c>
      <c r="I13" s="98"/>
      <c r="J13" s="98" t="s">
        <v>25</v>
      </c>
      <c r="K13" s="98" t="s">
        <v>25</v>
      </c>
      <c r="L13" s="99"/>
      <c r="M13" s="99"/>
      <c r="N13" s="99"/>
      <c r="O13" s="99"/>
      <c r="P13" s="267">
        <v>6</v>
      </c>
      <c r="Q13" s="101">
        <f t="shared" si="0"/>
        <v>0</v>
      </c>
      <c r="R13" s="102" t="str">
        <f t="shared" ref="R1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103" t="str">
        <f t="shared" si="1"/>
        <v>Kém</v>
      </c>
      <c r="T13" s="104"/>
      <c r="U13" s="86"/>
      <c r="V13" s="84" t="str">
        <f t="shared" si="2"/>
        <v>Học lại</v>
      </c>
      <c r="W13" s="67"/>
      <c r="X13" s="68"/>
      <c r="Y13" s="68"/>
      <c r="Z13" s="89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1:38" ht="7.5" customHeight="1">
      <c r="A14" s="2"/>
      <c r="B14" s="32"/>
      <c r="C14" s="33"/>
      <c r="D14" s="33"/>
      <c r="E14" s="34"/>
      <c r="F14" s="34"/>
      <c r="G14" s="34"/>
      <c r="H14" s="35"/>
      <c r="I14" s="36"/>
      <c r="J14" s="36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"/>
    </row>
    <row r="15" spans="1:38" ht="16.5" hidden="1">
      <c r="A15" s="2"/>
      <c r="B15" s="303" t="s">
        <v>26</v>
      </c>
      <c r="C15" s="303"/>
      <c r="D15" s="33"/>
      <c r="E15" s="34"/>
      <c r="F15" s="34"/>
      <c r="G15" s="34"/>
      <c r="H15" s="35"/>
      <c r="I15" s="36"/>
      <c r="J15" s="36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"/>
    </row>
    <row r="16" spans="1:38" ht="16.5" hidden="1" customHeight="1">
      <c r="A16" s="2"/>
      <c r="B16" s="38" t="s">
        <v>27</v>
      </c>
      <c r="C16" s="38"/>
      <c r="D16" s="39">
        <f>+$Y$9</f>
        <v>3</v>
      </c>
      <c r="E16" s="40" t="s">
        <v>28</v>
      </c>
      <c r="F16" s="40"/>
      <c r="G16" s="324" t="s">
        <v>29</v>
      </c>
      <c r="H16" s="324"/>
      <c r="I16" s="324"/>
      <c r="J16" s="324"/>
      <c r="K16" s="324"/>
      <c r="L16" s="324"/>
      <c r="M16" s="324"/>
      <c r="N16" s="324"/>
      <c r="O16" s="324"/>
      <c r="P16" s="41">
        <f>$Y$9 -COUNTIF($T$10:$T$203,"Vắng") -COUNTIF($T$10:$T$203,"Vắng có phép") - COUNTIF($T$10:$T$203,"Đình chỉ thi") - COUNTIF($T$10:$T$203,"Không đủ ĐKDT")</f>
        <v>3</v>
      </c>
      <c r="Q16" s="41"/>
      <c r="R16" s="42"/>
      <c r="S16" s="43"/>
      <c r="T16" s="43" t="s">
        <v>28</v>
      </c>
      <c r="U16" s="3"/>
    </row>
    <row r="17" spans="1:38" ht="16.5" hidden="1" customHeight="1">
      <c r="A17" s="2"/>
      <c r="B17" s="38" t="s">
        <v>30</v>
      </c>
      <c r="C17" s="38"/>
      <c r="D17" s="39">
        <f>+$AJ$9</f>
        <v>0</v>
      </c>
      <c r="E17" s="40" t="s">
        <v>28</v>
      </c>
      <c r="F17" s="40"/>
      <c r="G17" s="324" t="s">
        <v>31</v>
      </c>
      <c r="H17" s="324"/>
      <c r="I17" s="324"/>
      <c r="J17" s="324"/>
      <c r="K17" s="324"/>
      <c r="L17" s="324"/>
      <c r="M17" s="324"/>
      <c r="N17" s="324"/>
      <c r="O17" s="324"/>
      <c r="P17" s="44">
        <f>COUNTIF($T$10:$T$79,"Vắng")</f>
        <v>0</v>
      </c>
      <c r="Q17" s="44"/>
      <c r="R17" s="45"/>
      <c r="S17" s="43"/>
      <c r="T17" s="43" t="s">
        <v>28</v>
      </c>
      <c r="U17" s="3"/>
    </row>
    <row r="18" spans="1:38" ht="16.5" hidden="1" customHeight="1">
      <c r="A18" s="2"/>
      <c r="B18" s="38" t="s">
        <v>50</v>
      </c>
      <c r="C18" s="38"/>
      <c r="D18" s="78">
        <f>COUNTIF(V11:V13,"Học lại")</f>
        <v>3</v>
      </c>
      <c r="E18" s="40" t="s">
        <v>28</v>
      </c>
      <c r="F18" s="40"/>
      <c r="G18" s="324" t="s">
        <v>51</v>
      </c>
      <c r="H18" s="324"/>
      <c r="I18" s="324"/>
      <c r="J18" s="324"/>
      <c r="K18" s="324"/>
      <c r="L18" s="324"/>
      <c r="M18" s="324"/>
      <c r="N18" s="324"/>
      <c r="O18" s="324"/>
      <c r="P18" s="41">
        <f>COUNTIF($T$10:$T$79,"Vắng có phép")</f>
        <v>0</v>
      </c>
      <c r="Q18" s="41"/>
      <c r="R18" s="42"/>
      <c r="S18" s="43"/>
      <c r="T18" s="43" t="s">
        <v>28</v>
      </c>
      <c r="U18" s="3"/>
    </row>
    <row r="19" spans="1:38" ht="3" hidden="1" customHeight="1">
      <c r="A19" s="2"/>
      <c r="B19" s="32"/>
      <c r="C19" s="33"/>
      <c r="D19" s="33"/>
      <c r="E19" s="34"/>
      <c r="F19" s="34"/>
      <c r="G19" s="34"/>
      <c r="H19" s="35"/>
      <c r="I19" s="36"/>
      <c r="J19" s="36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"/>
    </row>
    <row r="20" spans="1:38" hidden="1">
      <c r="B20" s="79" t="s">
        <v>32</v>
      </c>
      <c r="C20" s="79"/>
      <c r="D20" s="80">
        <f>COUNTIF(V11:V13,"Thi lại")</f>
        <v>0</v>
      </c>
      <c r="E20" s="81" t="s">
        <v>28</v>
      </c>
      <c r="F20" s="3"/>
      <c r="G20" s="3"/>
      <c r="H20" s="3"/>
      <c r="I20" s="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"/>
    </row>
    <row r="21" spans="1:38">
      <c r="B21" s="79"/>
      <c r="C21" s="79"/>
      <c r="D21" s="80"/>
      <c r="E21" s="81"/>
      <c r="F21" s="3"/>
      <c r="G21" s="3"/>
      <c r="H21" s="3"/>
      <c r="I21" s="3"/>
      <c r="J21" s="323" t="s">
        <v>291</v>
      </c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"/>
    </row>
    <row r="22" spans="1:38">
      <c r="A22" s="46"/>
      <c r="B22" s="291" t="s">
        <v>33</v>
      </c>
      <c r="C22" s="291"/>
      <c r="D22" s="291"/>
      <c r="E22" s="291"/>
      <c r="F22" s="291"/>
      <c r="G22" s="291"/>
      <c r="H22" s="291"/>
      <c r="I22" s="47"/>
      <c r="J22" s="296" t="s">
        <v>34</v>
      </c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3"/>
    </row>
    <row r="23" spans="1:38" ht="4.5" customHeight="1">
      <c r="A23" s="2"/>
      <c r="B23" s="32"/>
      <c r="C23" s="48"/>
      <c r="D23" s="48"/>
      <c r="E23" s="49"/>
      <c r="F23" s="49"/>
      <c r="G23" s="49"/>
      <c r="H23" s="50"/>
      <c r="I23" s="51"/>
      <c r="J23" s="51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38" s="2" customFormat="1">
      <c r="B24" s="291" t="s">
        <v>35</v>
      </c>
      <c r="C24" s="291"/>
      <c r="D24" s="293" t="s">
        <v>36</v>
      </c>
      <c r="E24" s="293"/>
      <c r="F24" s="293"/>
      <c r="G24" s="293"/>
      <c r="H24" s="293"/>
      <c r="I24" s="51"/>
      <c r="J24" s="51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"/>
      <c r="V24" s="55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 ht="9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 ht="6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18" customHeight="1">
      <c r="A30" s="1"/>
      <c r="B30" s="292" t="s">
        <v>283</v>
      </c>
      <c r="C30" s="292"/>
      <c r="D30" s="292" t="s">
        <v>284</v>
      </c>
      <c r="E30" s="292"/>
      <c r="F30" s="292"/>
      <c r="G30" s="292"/>
      <c r="H30" s="292"/>
      <c r="I30" s="292"/>
      <c r="J30" s="292" t="s">
        <v>37</v>
      </c>
      <c r="K30" s="292"/>
      <c r="L30" s="292"/>
      <c r="M30" s="292"/>
      <c r="N30" s="292"/>
      <c r="O30" s="292"/>
      <c r="P30" s="292"/>
      <c r="Q30" s="292"/>
      <c r="R30" s="292"/>
      <c r="S30" s="292"/>
      <c r="T30" s="292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4.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21" ht="38.25" hidden="1" customHeight="1">
      <c r="B33" s="290" t="s">
        <v>48</v>
      </c>
      <c r="C33" s="291"/>
      <c r="D33" s="291"/>
      <c r="E33" s="291"/>
      <c r="F33" s="291"/>
      <c r="G33" s="291"/>
      <c r="H33" s="290" t="s">
        <v>49</v>
      </c>
      <c r="I33" s="290"/>
      <c r="J33" s="290"/>
      <c r="K33" s="290"/>
      <c r="L33" s="290"/>
      <c r="M33" s="290"/>
      <c r="N33" s="294" t="s">
        <v>53</v>
      </c>
      <c r="O33" s="294"/>
      <c r="P33" s="294"/>
      <c r="Q33" s="294"/>
      <c r="R33" s="294"/>
      <c r="S33" s="294"/>
      <c r="T33" s="294"/>
      <c r="U33" s="294"/>
    </row>
    <row r="34" spans="2:21" hidden="1">
      <c r="B34" s="32"/>
      <c r="C34" s="48"/>
      <c r="D34" s="48"/>
      <c r="E34" s="49"/>
      <c r="F34" s="49"/>
      <c r="G34" s="49"/>
      <c r="H34" s="50"/>
      <c r="I34" s="51"/>
      <c r="J34" s="51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1" hidden="1">
      <c r="B35" s="291" t="s">
        <v>35</v>
      </c>
      <c r="C35" s="291"/>
      <c r="D35" s="293" t="s">
        <v>36</v>
      </c>
      <c r="E35" s="293"/>
      <c r="F35" s="293"/>
      <c r="G35" s="293"/>
      <c r="H35" s="293"/>
      <c r="I35" s="51"/>
      <c r="J35" s="51"/>
      <c r="K35" s="37"/>
      <c r="L35" s="37"/>
      <c r="M35" s="37"/>
      <c r="N35" s="37"/>
      <c r="O35" s="37"/>
      <c r="P35" s="37"/>
      <c r="Q35" s="37"/>
      <c r="R35" s="37"/>
      <c r="S35" s="37"/>
      <c r="T35" s="37"/>
    </row>
    <row r="36" spans="2:21" hidden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2:21" hidden="1"/>
    <row r="38" spans="2:21" hidden="1"/>
    <row r="39" spans="2:21" hidden="1"/>
    <row r="40" spans="2:21" hidden="1"/>
    <row r="41" spans="2:21" hidden="1"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 t="s">
        <v>54</v>
      </c>
      <c r="O41" s="289"/>
      <c r="P41" s="289"/>
      <c r="Q41" s="289"/>
      <c r="R41" s="289"/>
      <c r="S41" s="289"/>
      <c r="T41" s="289"/>
      <c r="U41" s="289"/>
    </row>
  </sheetData>
  <mergeCells count="61">
    <mergeCell ref="N41:U41"/>
    <mergeCell ref="B30:C30"/>
    <mergeCell ref="D30:I30"/>
    <mergeCell ref="J30:T30"/>
    <mergeCell ref="B33:G33"/>
    <mergeCell ref="H33:M33"/>
    <mergeCell ref="N33:U33"/>
    <mergeCell ref="B35:C35"/>
    <mergeCell ref="D35:H35"/>
    <mergeCell ref="B41:D41"/>
    <mergeCell ref="E41:G41"/>
    <mergeCell ref="H41:M41"/>
    <mergeCell ref="G18:O18"/>
    <mergeCell ref="J20:T20"/>
    <mergeCell ref="J21:T21"/>
    <mergeCell ref="B22:H22"/>
    <mergeCell ref="J22:T22"/>
    <mergeCell ref="Z5:AC7"/>
    <mergeCell ref="B24:C24"/>
    <mergeCell ref="D24:H24"/>
    <mergeCell ref="T8:T10"/>
    <mergeCell ref="U8:U10"/>
    <mergeCell ref="B10:G10"/>
    <mergeCell ref="B15:C15"/>
    <mergeCell ref="G16:O16"/>
    <mergeCell ref="G17:O17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13">
    <cfRule type="cellIs" dxfId="44" priority="13" operator="greaterThan">
      <formula>10</formula>
    </cfRule>
  </conditionalFormatting>
  <conditionalFormatting sqref="C1:C1048576">
    <cfRule type="duplicateValues" dxfId="43" priority="12"/>
  </conditionalFormatting>
  <conditionalFormatting sqref="C11">
    <cfRule type="duplicateValues" dxfId="42" priority="10"/>
  </conditionalFormatting>
  <conditionalFormatting sqref="H11:K11">
    <cfRule type="cellIs" dxfId="41" priority="7" stopIfTrue="1" operator="greaterThan">
      <formula>10</formula>
    </cfRule>
    <cfRule type="cellIs" dxfId="40" priority="8" stopIfTrue="1" operator="greaterThan">
      <formula>10</formula>
    </cfRule>
    <cfRule type="cellIs" dxfId="39" priority="9" stopIfTrue="1" operator="greaterThan">
      <formula>10</formula>
    </cfRule>
  </conditionalFormatting>
  <conditionalFormatting sqref="C11:C13">
    <cfRule type="duplicateValues" dxfId="38" priority="5"/>
  </conditionalFormatting>
  <conditionalFormatting sqref="C30">
    <cfRule type="duplicateValues" dxfId="37" priority="2"/>
  </conditionalFormatting>
  <conditionalFormatting sqref="C30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18 AL3:AL9 X3:AK4 W5:AK9 V11:W13"/>
  </dataValidations>
  <pageMargins left="0.45" right="0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AL41"/>
  <sheetViews>
    <sheetView topLeftCell="A10" workbookViewId="0">
      <selection activeCell="G50" sqref="G50"/>
    </sheetView>
  </sheetViews>
  <sheetFormatPr defaultRowHeight="15.75"/>
  <cols>
    <col min="1" max="1" width="0.125" style="1" customWidth="1"/>
    <col min="2" max="2" width="4" style="1" customWidth="1"/>
    <col min="3" max="4" width="10.625" style="1" customWidth="1"/>
    <col min="5" max="5" width="7.375" style="1" customWidth="1"/>
    <col min="6" max="6" width="9.375" style="1" hidden="1" customWidth="1"/>
    <col min="7" max="7" width="11.75" style="1" customWidth="1"/>
    <col min="8" max="8" width="5.5" style="1" customWidth="1"/>
    <col min="9" max="9" width="5.375" style="1" customWidth="1"/>
    <col min="10" max="10" width="6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6.625" style="1" customWidth="1"/>
    <col min="17" max="18" width="6.5" style="1" hidden="1" customWidth="1"/>
    <col min="19" max="19" width="11.875" style="1" hidden="1" customWidth="1"/>
    <col min="20" max="20" width="19.87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246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247</v>
      </c>
      <c r="H6" s="312"/>
      <c r="I6" s="312"/>
      <c r="J6" s="312"/>
      <c r="K6" s="312"/>
      <c r="L6" s="312"/>
      <c r="M6" s="312"/>
      <c r="N6" s="312"/>
      <c r="O6" s="312"/>
      <c r="P6" s="312" t="s">
        <v>248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249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Đồ án môn học 1</v>
      </c>
      <c r="X9" s="61" t="str">
        <f>+P5</f>
        <v>Mã HP:</v>
      </c>
      <c r="Y9" s="62">
        <f>+$AH$9+$AJ$9+$AF$9</f>
        <v>2</v>
      </c>
      <c r="Z9" s="56">
        <f>COUNTIF($S$10:$S$72,"Khiển trách")</f>
        <v>0</v>
      </c>
      <c r="AA9" s="56">
        <f>COUNTIF($S$10:$S$72,"Cảnh cáo")</f>
        <v>0</v>
      </c>
      <c r="AB9" s="56">
        <f>COUNTIF($S$10:$S$72,"Đình chỉ thi")</f>
        <v>0</v>
      </c>
      <c r="AC9" s="63">
        <f>+($Z$9+$AA$9+$AB$9)/$Y$9*100%</f>
        <v>0</v>
      </c>
      <c r="AD9" s="56">
        <f>SUM(COUNTIF($S$10:$S$70,"Vắng"),COUNTIF($S$10:$S$70,"Vắng có phép"))</f>
        <v>0</v>
      </c>
      <c r="AE9" s="64">
        <f>+$AD$9/$Y$9</f>
        <v>0</v>
      </c>
      <c r="AF9" s="65">
        <f>COUNTIF($V$10:$V$70,"Thi lại")</f>
        <v>0</v>
      </c>
      <c r="AG9" s="64">
        <f>+$AF$9/$Y$9</f>
        <v>0</v>
      </c>
      <c r="AH9" s="65">
        <f>COUNTIF($V$10:$V$71,"Học lại")</f>
        <v>2</v>
      </c>
      <c r="AI9" s="64">
        <f>+$AH$9/$Y$9</f>
        <v>1</v>
      </c>
      <c r="AJ9" s="56">
        <f>COUNTIF($V$11:$V$71,"Đạt")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92" t="s">
        <v>196</v>
      </c>
      <c r="D11" s="170" t="s">
        <v>144</v>
      </c>
      <c r="E11" s="171" t="s">
        <v>197</v>
      </c>
      <c r="F11" s="161" t="s">
        <v>174</v>
      </c>
      <c r="G11" s="161" t="s">
        <v>174</v>
      </c>
      <c r="H11" s="120">
        <v>5</v>
      </c>
      <c r="I11" s="121">
        <v>5</v>
      </c>
      <c r="J11" s="162">
        <f>(H11+I11)/2</f>
        <v>5</v>
      </c>
      <c r="K11" s="16"/>
      <c r="L11" s="16"/>
      <c r="M11" s="16"/>
      <c r="N11" s="16"/>
      <c r="O11" s="16"/>
      <c r="P11" s="17">
        <v>0</v>
      </c>
      <c r="Q11" s="18">
        <f t="shared" ref="Q11:Q12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20" t="str">
        <f>+IF(OR($H11=0,$I11=0,$J11=0,$K11=0),"Không đủ ĐKDT","")</f>
        <v>Không đủ ĐKDT</v>
      </c>
      <c r="U11" s="85"/>
      <c r="V11" s="84" t="str">
        <f t="shared" ref="V11:V1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95">
        <v>2</v>
      </c>
      <c r="C12" s="96" t="s">
        <v>207</v>
      </c>
      <c r="D12" s="173" t="s">
        <v>208</v>
      </c>
      <c r="E12" s="174" t="s">
        <v>209</v>
      </c>
      <c r="F12" s="167" t="s">
        <v>174</v>
      </c>
      <c r="G12" s="167" t="s">
        <v>174</v>
      </c>
      <c r="H12" s="136">
        <v>5</v>
      </c>
      <c r="I12" s="168">
        <v>5</v>
      </c>
      <c r="J12" s="169">
        <f>(H12+I12)/2</f>
        <v>5</v>
      </c>
      <c r="K12" s="98" t="s">
        <v>25</v>
      </c>
      <c r="L12" s="230"/>
      <c r="M12" s="230"/>
      <c r="N12" s="230"/>
      <c r="O12" s="230"/>
      <c r="P12" s="100">
        <v>0</v>
      </c>
      <c r="Q12" s="101">
        <f t="shared" si="0"/>
        <v>0</v>
      </c>
      <c r="R12" s="102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103" t="str">
        <f t="shared" si="1"/>
        <v>Kém</v>
      </c>
      <c r="T12" s="104" t="s">
        <v>236</v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7.5" customHeight="1">
      <c r="A13" s="2"/>
      <c r="B13" s="32"/>
      <c r="C13" s="33"/>
      <c r="D13" s="33"/>
      <c r="E13" s="34"/>
      <c r="F13" s="34"/>
      <c r="G13" s="34"/>
      <c r="H13" s="35"/>
      <c r="I13" s="36"/>
      <c r="J13" s="36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"/>
    </row>
    <row r="14" spans="1:38" ht="16.5" hidden="1">
      <c r="A14" s="2"/>
      <c r="B14" s="303" t="s">
        <v>26</v>
      </c>
      <c r="C14" s="303"/>
      <c r="D14" s="33"/>
      <c r="E14" s="34"/>
      <c r="F14" s="34"/>
      <c r="G14" s="34"/>
      <c r="H14" s="35"/>
      <c r="I14" s="36"/>
      <c r="J14" s="36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"/>
    </row>
    <row r="15" spans="1:38" ht="16.5" hidden="1" customHeight="1">
      <c r="A15" s="2"/>
      <c r="B15" s="38" t="s">
        <v>27</v>
      </c>
      <c r="C15" s="38"/>
      <c r="D15" s="39">
        <f>+$Y$9</f>
        <v>2</v>
      </c>
      <c r="E15" s="40" t="s">
        <v>28</v>
      </c>
      <c r="F15" s="40"/>
      <c r="G15" s="324" t="s">
        <v>29</v>
      </c>
      <c r="H15" s="324"/>
      <c r="I15" s="324"/>
      <c r="J15" s="324"/>
      <c r="K15" s="324"/>
      <c r="L15" s="324"/>
      <c r="M15" s="324"/>
      <c r="N15" s="324"/>
      <c r="O15" s="324"/>
      <c r="P15" s="41">
        <f>$Y$9 -COUNTIF($T$10:$T$202,"Vắng") -COUNTIF($T$10:$T$202,"Vắng có phép") - COUNTIF($T$10:$T$202,"Đình chỉ thi") - COUNTIF($T$10:$T$202,"Không đủ ĐKDT")</f>
        <v>2</v>
      </c>
      <c r="Q15" s="41"/>
      <c r="R15" s="42"/>
      <c r="S15" s="43"/>
      <c r="T15" s="43" t="s">
        <v>28</v>
      </c>
      <c r="U15" s="3"/>
    </row>
    <row r="16" spans="1:38" ht="16.5" hidden="1" customHeight="1">
      <c r="A16" s="2"/>
      <c r="B16" s="38" t="s">
        <v>30</v>
      </c>
      <c r="C16" s="38"/>
      <c r="D16" s="39">
        <f>+$AJ$9</f>
        <v>0</v>
      </c>
      <c r="E16" s="40" t="s">
        <v>28</v>
      </c>
      <c r="F16" s="40"/>
      <c r="G16" s="324" t="s">
        <v>31</v>
      </c>
      <c r="H16" s="324"/>
      <c r="I16" s="324"/>
      <c r="J16" s="324"/>
      <c r="K16" s="324"/>
      <c r="L16" s="324"/>
      <c r="M16" s="324"/>
      <c r="N16" s="324"/>
      <c r="O16" s="324"/>
      <c r="P16" s="44">
        <f>COUNTIF($T$10:$T$78,"Vắng")</f>
        <v>0</v>
      </c>
      <c r="Q16" s="44"/>
      <c r="R16" s="45"/>
      <c r="S16" s="43"/>
      <c r="T16" s="43" t="s">
        <v>28</v>
      </c>
      <c r="U16" s="3"/>
    </row>
    <row r="17" spans="1:38" ht="16.5" hidden="1" customHeight="1">
      <c r="A17" s="2"/>
      <c r="B17" s="38" t="s">
        <v>50</v>
      </c>
      <c r="C17" s="38"/>
      <c r="D17" s="78">
        <f>COUNTIF(V11:V12,"Học lại")</f>
        <v>2</v>
      </c>
      <c r="E17" s="40" t="s">
        <v>28</v>
      </c>
      <c r="F17" s="40"/>
      <c r="G17" s="324" t="s">
        <v>51</v>
      </c>
      <c r="H17" s="324"/>
      <c r="I17" s="324"/>
      <c r="J17" s="324"/>
      <c r="K17" s="324"/>
      <c r="L17" s="324"/>
      <c r="M17" s="324"/>
      <c r="N17" s="324"/>
      <c r="O17" s="324"/>
      <c r="P17" s="41">
        <f>COUNTIF($T$10:$T$78,"Vắng có phép")</f>
        <v>0</v>
      </c>
      <c r="Q17" s="41"/>
      <c r="R17" s="42"/>
      <c r="S17" s="43"/>
      <c r="T17" s="43" t="s">
        <v>28</v>
      </c>
      <c r="U17" s="3"/>
    </row>
    <row r="18" spans="1:38" ht="3" hidden="1" customHeight="1">
      <c r="A18" s="2"/>
      <c r="B18" s="32"/>
      <c r="C18" s="33"/>
      <c r="D18" s="33"/>
      <c r="E18" s="34"/>
      <c r="F18" s="34"/>
      <c r="G18" s="34"/>
      <c r="H18" s="35"/>
      <c r="I18" s="36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"/>
    </row>
    <row r="19" spans="1:38" hidden="1">
      <c r="B19" s="79" t="s">
        <v>32</v>
      </c>
      <c r="C19" s="79"/>
      <c r="D19" s="80">
        <f>COUNTIF(V11:V12,"Thi lại")</f>
        <v>0</v>
      </c>
      <c r="E19" s="81" t="s">
        <v>28</v>
      </c>
      <c r="F19" s="3"/>
      <c r="G19" s="3"/>
      <c r="H19" s="3"/>
      <c r="I19" s="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"/>
    </row>
    <row r="20" spans="1:38">
      <c r="B20" s="79"/>
      <c r="C20" s="79"/>
      <c r="D20" s="80"/>
      <c r="E20" s="81"/>
      <c r="F20" s="3"/>
      <c r="G20" s="3"/>
      <c r="H20" s="3"/>
      <c r="I20" s="3"/>
      <c r="J20" s="323" t="s">
        <v>286</v>
      </c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"/>
    </row>
    <row r="21" spans="1:38">
      <c r="A21" s="46"/>
      <c r="B21" s="291" t="s">
        <v>33</v>
      </c>
      <c r="C21" s="291"/>
      <c r="D21" s="291"/>
      <c r="E21" s="291"/>
      <c r="F21" s="291"/>
      <c r="G21" s="291"/>
      <c r="H21" s="291"/>
      <c r="I21" s="47"/>
      <c r="J21" s="296" t="s">
        <v>34</v>
      </c>
      <c r="K21" s="296"/>
      <c r="L21" s="296"/>
      <c r="M21" s="296"/>
      <c r="N21" s="296"/>
      <c r="O21" s="296"/>
      <c r="P21" s="296"/>
      <c r="Q21" s="296"/>
      <c r="R21" s="296"/>
      <c r="S21" s="296"/>
      <c r="T21" s="296"/>
      <c r="U21" s="3"/>
    </row>
    <row r="22" spans="1:38" ht="4.5" customHeight="1">
      <c r="A22" s="2"/>
      <c r="B22" s="32"/>
      <c r="C22" s="48"/>
      <c r="D22" s="48"/>
      <c r="E22" s="49"/>
      <c r="F22" s="49"/>
      <c r="G22" s="49"/>
      <c r="H22" s="50"/>
      <c r="I22" s="51"/>
      <c r="J22" s="51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38" s="2" customFormat="1">
      <c r="B23" s="291" t="s">
        <v>35</v>
      </c>
      <c r="C23" s="291"/>
      <c r="D23" s="293" t="s">
        <v>36</v>
      </c>
      <c r="E23" s="293"/>
      <c r="F23" s="293"/>
      <c r="G23" s="293"/>
      <c r="H23" s="293"/>
      <c r="I23" s="51"/>
      <c r="J23" s="51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"/>
      <c r="V23" s="55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55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 ht="9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 ht="12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 ht="18" customHeight="1">
      <c r="A29" s="1"/>
      <c r="B29" s="292" t="s">
        <v>283</v>
      </c>
      <c r="C29" s="292"/>
      <c r="D29" s="292" t="s">
        <v>284</v>
      </c>
      <c r="E29" s="292"/>
      <c r="F29" s="292"/>
      <c r="G29" s="292"/>
      <c r="H29" s="292"/>
      <c r="I29" s="292"/>
      <c r="J29" s="292" t="s">
        <v>37</v>
      </c>
      <c r="K29" s="292"/>
      <c r="L29" s="292"/>
      <c r="M29" s="292"/>
      <c r="N29" s="292"/>
      <c r="O29" s="292"/>
      <c r="P29" s="292"/>
      <c r="Q29" s="292"/>
      <c r="R29" s="292"/>
      <c r="S29" s="292"/>
      <c r="T29" s="292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ht="38.25" hidden="1" customHeight="1">
      <c r="B32" s="290" t="s">
        <v>48</v>
      </c>
      <c r="C32" s="291"/>
      <c r="D32" s="291"/>
      <c r="E32" s="291"/>
      <c r="F32" s="291"/>
      <c r="G32" s="291"/>
      <c r="H32" s="290" t="s">
        <v>49</v>
      </c>
      <c r="I32" s="290"/>
      <c r="J32" s="290"/>
      <c r="K32" s="290"/>
      <c r="L32" s="290"/>
      <c r="M32" s="290"/>
      <c r="N32" s="294" t="s">
        <v>53</v>
      </c>
      <c r="O32" s="294"/>
      <c r="P32" s="294"/>
      <c r="Q32" s="294"/>
      <c r="R32" s="294"/>
      <c r="S32" s="294"/>
      <c r="T32" s="294"/>
      <c r="U32" s="294"/>
    </row>
    <row r="33" spans="2:21" hidden="1">
      <c r="B33" s="32"/>
      <c r="C33" s="48"/>
      <c r="D33" s="48"/>
      <c r="E33" s="49"/>
      <c r="F33" s="49"/>
      <c r="G33" s="49"/>
      <c r="H33" s="50"/>
      <c r="I33" s="51"/>
      <c r="J33" s="51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2:21" hidden="1">
      <c r="B34" s="291" t="s">
        <v>35</v>
      </c>
      <c r="C34" s="291"/>
      <c r="D34" s="293" t="s">
        <v>36</v>
      </c>
      <c r="E34" s="293"/>
      <c r="F34" s="293"/>
      <c r="G34" s="293"/>
      <c r="H34" s="293"/>
      <c r="I34" s="51"/>
      <c r="J34" s="51"/>
      <c r="K34" s="37"/>
      <c r="L34" s="37"/>
      <c r="M34" s="37"/>
      <c r="N34" s="37"/>
      <c r="O34" s="37"/>
      <c r="P34" s="37"/>
      <c r="Q34" s="37"/>
      <c r="R34" s="37"/>
      <c r="S34" s="37"/>
      <c r="T34" s="37"/>
    </row>
    <row r="35" spans="2:21" hidden="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2:21" hidden="1"/>
    <row r="37" spans="2:21" hidden="1"/>
    <row r="38" spans="2:21" hidden="1"/>
    <row r="39" spans="2:21" hidden="1"/>
    <row r="40" spans="2:21" hidden="1"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 t="s">
        <v>54</v>
      </c>
      <c r="O40" s="289"/>
      <c r="P40" s="289"/>
      <c r="Q40" s="289"/>
      <c r="R40" s="289"/>
      <c r="S40" s="289"/>
      <c r="T40" s="289"/>
      <c r="U40" s="289"/>
    </row>
    <row r="41" spans="2:21" hidden="1"/>
  </sheetData>
  <mergeCells count="61">
    <mergeCell ref="N40:U40"/>
    <mergeCell ref="B29:C29"/>
    <mergeCell ref="D29:I29"/>
    <mergeCell ref="J29:T29"/>
    <mergeCell ref="B32:G32"/>
    <mergeCell ref="H32:M32"/>
    <mergeCell ref="N32:U32"/>
    <mergeCell ref="B34:C34"/>
    <mergeCell ref="D34:H34"/>
    <mergeCell ref="B40:D40"/>
    <mergeCell ref="E40:G40"/>
    <mergeCell ref="H40:M40"/>
    <mergeCell ref="G17:O17"/>
    <mergeCell ref="J19:T19"/>
    <mergeCell ref="J20:T20"/>
    <mergeCell ref="B21:H21"/>
    <mergeCell ref="J21:T21"/>
    <mergeCell ref="Z5:AC7"/>
    <mergeCell ref="B23:C23"/>
    <mergeCell ref="D23:H23"/>
    <mergeCell ref="T8:T10"/>
    <mergeCell ref="U8:U10"/>
    <mergeCell ref="B10:G10"/>
    <mergeCell ref="B14:C14"/>
    <mergeCell ref="G15:O15"/>
    <mergeCell ref="G16:O16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12">
    <cfRule type="cellIs" dxfId="35" priority="10" operator="greaterThan">
      <formula>10</formula>
    </cfRule>
  </conditionalFormatting>
  <conditionalFormatting sqref="C1:C1048576">
    <cfRule type="duplicateValues" dxfId="34" priority="9"/>
  </conditionalFormatting>
  <conditionalFormatting sqref="C11">
    <cfRule type="duplicateValues" dxfId="33" priority="7"/>
  </conditionalFormatting>
  <conditionalFormatting sqref="H11:K11">
    <cfRule type="cellIs" dxfId="32" priority="4" stopIfTrue="1" operator="greaterThan">
      <formula>10</formula>
    </cfRule>
    <cfRule type="cellIs" dxfId="31" priority="5" stopIfTrue="1" operator="greaterThan">
      <formula>10</formula>
    </cfRule>
    <cfRule type="cellIs" dxfId="30" priority="6" stopIfTrue="1" operator="greaterThan">
      <formula>10</formula>
    </cfRule>
  </conditionalFormatting>
  <conditionalFormatting sqref="C11:C12">
    <cfRule type="duplicateValues" dxfId="29" priority="1"/>
  </conditionalFormatting>
  <dataValidations count="1">
    <dataValidation allowBlank="1" showInputMessage="1" showErrorMessage="1" errorTitle="Không xóa dữ liệu" error="Không xóa dữ liệu" prompt="Không xóa dữ liệu" sqref="D17 AL3:AL9 X3:AK4 W5:AK9 V11:W12"/>
  </dataValidations>
  <pageMargins left="0.45" right="0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1"/>
  <sheetViews>
    <sheetView topLeftCell="A10" workbookViewId="0">
      <selection activeCell="B30" sqref="B30:I30"/>
    </sheetView>
  </sheetViews>
  <sheetFormatPr defaultRowHeight="15.75"/>
  <cols>
    <col min="1" max="1" width="0.125" style="1" customWidth="1"/>
    <col min="2" max="2" width="3.375" style="1" customWidth="1"/>
    <col min="3" max="3" width="11.625" style="1" customWidth="1"/>
    <col min="4" max="4" width="14.375" style="1" customWidth="1"/>
    <col min="5" max="5" width="7" style="1" customWidth="1"/>
    <col min="6" max="6" width="9.375" style="1" hidden="1" customWidth="1"/>
    <col min="7" max="7" width="11.375" style="1" customWidth="1"/>
    <col min="8" max="8" width="5.75" style="1" customWidth="1"/>
    <col min="9" max="9" width="6.625" style="1" customWidth="1"/>
    <col min="10" max="10" width="6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7.375" style="1" customWidth="1"/>
    <col min="17" max="18" width="6.5" style="1" hidden="1" customWidth="1"/>
    <col min="19" max="19" width="11.875" style="1" hidden="1" customWidth="1"/>
    <col min="20" max="20" width="19.12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17.25" customHeight="1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293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292</v>
      </c>
      <c r="H6" s="312"/>
      <c r="I6" s="312"/>
      <c r="J6" s="312"/>
      <c r="K6" s="312"/>
      <c r="L6" s="312"/>
      <c r="M6" s="312"/>
      <c r="N6" s="312"/>
      <c r="O6" s="312"/>
      <c r="P6" s="312" t="s">
        <v>250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146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91" t="s">
        <v>46</v>
      </c>
      <c r="N9" s="91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 xml:space="preserve">    Đồ án môn học 2</v>
      </c>
      <c r="X9" s="61" t="str">
        <f>+P5</f>
        <v>Mã HP:</v>
      </c>
      <c r="Y9" s="62">
        <f>+$AH$9+$AJ$9+$AF$9</f>
        <v>3</v>
      </c>
      <c r="Z9" s="56">
        <f>COUNTIF($S$10:$S$73,"Khiển trách")</f>
        <v>0</v>
      </c>
      <c r="AA9" s="56">
        <f>COUNTIF($S$10:$S$73,"Cảnh cáo")</f>
        <v>0</v>
      </c>
      <c r="AB9" s="56">
        <f>COUNTIF($S$10:$S$73,"Đình chỉ thi")</f>
        <v>0</v>
      </c>
      <c r="AC9" s="63">
        <f>+($Z$9+$AA$9+$AB$9)/$Y$9*100%</f>
        <v>0</v>
      </c>
      <c r="AD9" s="56">
        <f>SUM(COUNTIF($S$10:$S$71,"Vắng"),COUNTIF($S$10:$S$71,"Vắng có phép"))</f>
        <v>0</v>
      </c>
      <c r="AE9" s="64">
        <f>+$AD$9/$Y$9</f>
        <v>0</v>
      </c>
      <c r="AF9" s="65">
        <f>COUNTIF($V$10:$V$71,"Thi lại")</f>
        <v>0</v>
      </c>
      <c r="AG9" s="64">
        <f>+$AF$9/$Y$9</f>
        <v>0</v>
      </c>
      <c r="AH9" s="65">
        <f>COUNTIF($V$10:$V$72,"Học lại")</f>
        <v>3</v>
      </c>
      <c r="AI9" s="64">
        <f>+$AH$9/$Y$9</f>
        <v>1</v>
      </c>
      <c r="AJ9" s="56">
        <f>COUNTIF($V$11:$V$72,"Đạt")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118" t="s">
        <v>153</v>
      </c>
      <c r="D11" s="233" t="s">
        <v>74</v>
      </c>
      <c r="E11" s="234" t="s">
        <v>154</v>
      </c>
      <c r="F11" s="151" t="s">
        <v>130</v>
      </c>
      <c r="G11" s="151" t="s">
        <v>130</v>
      </c>
      <c r="H11" s="120">
        <v>6</v>
      </c>
      <c r="I11" s="121">
        <v>6</v>
      </c>
      <c r="J11" s="162">
        <f>(H11+I11)/2</f>
        <v>6</v>
      </c>
      <c r="K11" s="16"/>
      <c r="L11" s="16"/>
      <c r="M11" s="16"/>
      <c r="N11" s="16"/>
      <c r="O11" s="16"/>
      <c r="P11" s="17"/>
      <c r="Q11" s="18">
        <f t="shared" ref="Q11:Q13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20" t="str">
        <f>+IF(OR($H11=0,$I11=0,$J11=0,$K11=0),"Không đủ ĐKDT","")</f>
        <v>Không đủ ĐKDT</v>
      </c>
      <c r="U11" s="85"/>
      <c r="V11" s="84" t="str">
        <f t="shared" ref="V11:V1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21">
        <v>2</v>
      </c>
      <c r="C12" s="22" t="s">
        <v>92</v>
      </c>
      <c r="D12" s="235" t="s">
        <v>251</v>
      </c>
      <c r="E12" s="236" t="s">
        <v>94</v>
      </c>
      <c r="F12" s="152" t="s">
        <v>76</v>
      </c>
      <c r="G12" s="152" t="s">
        <v>76</v>
      </c>
      <c r="H12" s="125">
        <v>6</v>
      </c>
      <c r="I12" s="115">
        <v>6</v>
      </c>
      <c r="J12" s="165">
        <v>6</v>
      </c>
      <c r="K12" s="24" t="s">
        <v>25</v>
      </c>
      <c r="L12" s="25"/>
      <c r="M12" s="25"/>
      <c r="N12" s="25"/>
      <c r="O12" s="25"/>
      <c r="P12" s="26">
        <v>6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 t="str">
        <f>+IF(OR($H12=0,$I12=0,$J12=0,$K12=0),"Không đủ ĐKDT","")</f>
        <v/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18.75" customHeight="1">
      <c r="B13" s="95">
        <v>3</v>
      </c>
      <c r="C13" s="96" t="s">
        <v>118</v>
      </c>
      <c r="D13" s="237" t="s">
        <v>119</v>
      </c>
      <c r="E13" s="238" t="s">
        <v>120</v>
      </c>
      <c r="F13" s="231" t="s">
        <v>76</v>
      </c>
      <c r="G13" s="231" t="s">
        <v>76</v>
      </c>
      <c r="H13" s="232">
        <v>6.6</v>
      </c>
      <c r="I13" s="232">
        <v>6.6</v>
      </c>
      <c r="J13" s="232">
        <v>6.6</v>
      </c>
      <c r="K13" s="98" t="s">
        <v>25</v>
      </c>
      <c r="L13" s="99"/>
      <c r="M13" s="99"/>
      <c r="N13" s="99"/>
      <c r="O13" s="99"/>
      <c r="P13" s="100">
        <v>6</v>
      </c>
      <c r="Q13" s="101">
        <f t="shared" si="0"/>
        <v>0</v>
      </c>
      <c r="R13" s="102" t="str">
        <f t="shared" ref="R1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103" t="str">
        <f t="shared" si="1"/>
        <v>Kém</v>
      </c>
      <c r="T13" s="104" t="str">
        <f t="shared" ref="T13" si="4">+IF(OR($H13=0,$I13=0,$J13=0,$K13=0),"Không đủ ĐKDT","")</f>
        <v/>
      </c>
      <c r="U13" s="86"/>
      <c r="V13" s="84" t="str">
        <f t="shared" si="2"/>
        <v>Học lại</v>
      </c>
      <c r="W13" s="67"/>
      <c r="X13" s="68"/>
      <c r="Y13" s="68"/>
      <c r="Z13" s="90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1:38" ht="7.5" customHeight="1">
      <c r="A14" s="2"/>
      <c r="B14" s="32"/>
      <c r="C14" s="33"/>
      <c r="D14" s="33"/>
      <c r="E14" s="34"/>
      <c r="F14" s="34"/>
      <c r="G14" s="34"/>
      <c r="H14" s="35"/>
      <c r="I14" s="36"/>
      <c r="J14" s="36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"/>
    </row>
    <row r="15" spans="1:38" ht="16.5" hidden="1">
      <c r="A15" s="2"/>
      <c r="B15" s="303" t="s">
        <v>26</v>
      </c>
      <c r="C15" s="303"/>
      <c r="D15" s="33"/>
      <c r="E15" s="34"/>
      <c r="F15" s="34"/>
      <c r="G15" s="34"/>
      <c r="H15" s="35"/>
      <c r="I15" s="36"/>
      <c r="J15" s="36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"/>
    </row>
    <row r="16" spans="1:38" ht="16.5" hidden="1" customHeight="1">
      <c r="A16" s="2"/>
      <c r="B16" s="38" t="s">
        <v>27</v>
      </c>
      <c r="C16" s="38"/>
      <c r="D16" s="39">
        <f>+$Y$9</f>
        <v>3</v>
      </c>
      <c r="E16" s="40" t="s">
        <v>28</v>
      </c>
      <c r="F16" s="40"/>
      <c r="G16" s="324" t="s">
        <v>29</v>
      </c>
      <c r="H16" s="324"/>
      <c r="I16" s="324"/>
      <c r="J16" s="324"/>
      <c r="K16" s="324"/>
      <c r="L16" s="324"/>
      <c r="M16" s="324"/>
      <c r="N16" s="324"/>
      <c r="O16" s="324"/>
      <c r="P16" s="41">
        <f>$Y$9 -COUNTIF($T$10:$T$203,"Vắng") -COUNTIF($T$10:$T$203,"Vắng có phép") - COUNTIF($T$10:$T$203,"Đình chỉ thi") - COUNTIF($T$10:$T$203,"Không đủ ĐKDT")</f>
        <v>3</v>
      </c>
      <c r="Q16" s="41"/>
      <c r="R16" s="42"/>
      <c r="S16" s="43"/>
      <c r="T16" s="43" t="s">
        <v>28</v>
      </c>
      <c r="U16" s="3"/>
    </row>
    <row r="17" spans="1:38" ht="16.5" hidden="1" customHeight="1">
      <c r="A17" s="2"/>
      <c r="B17" s="38" t="s">
        <v>30</v>
      </c>
      <c r="C17" s="38"/>
      <c r="D17" s="39">
        <f>+$AJ$9</f>
        <v>0</v>
      </c>
      <c r="E17" s="40" t="s">
        <v>28</v>
      </c>
      <c r="F17" s="40"/>
      <c r="G17" s="324" t="s">
        <v>31</v>
      </c>
      <c r="H17" s="324"/>
      <c r="I17" s="324"/>
      <c r="J17" s="324"/>
      <c r="K17" s="324"/>
      <c r="L17" s="324"/>
      <c r="M17" s="324"/>
      <c r="N17" s="324"/>
      <c r="O17" s="324"/>
      <c r="P17" s="44">
        <f>COUNTIF($T$10:$T$79,"Vắng")</f>
        <v>0</v>
      </c>
      <c r="Q17" s="44"/>
      <c r="R17" s="45"/>
      <c r="S17" s="43"/>
      <c r="T17" s="43" t="s">
        <v>28</v>
      </c>
      <c r="U17" s="3"/>
    </row>
    <row r="18" spans="1:38" ht="16.5" hidden="1" customHeight="1">
      <c r="A18" s="2"/>
      <c r="B18" s="38" t="s">
        <v>50</v>
      </c>
      <c r="C18" s="38"/>
      <c r="D18" s="78">
        <f>COUNTIF(V11:V13,"Học lại")</f>
        <v>3</v>
      </c>
      <c r="E18" s="40" t="s">
        <v>28</v>
      </c>
      <c r="F18" s="40"/>
      <c r="G18" s="324" t="s">
        <v>51</v>
      </c>
      <c r="H18" s="324"/>
      <c r="I18" s="324"/>
      <c r="J18" s="324"/>
      <c r="K18" s="324"/>
      <c r="L18" s="324"/>
      <c r="M18" s="324"/>
      <c r="N18" s="324"/>
      <c r="O18" s="324"/>
      <c r="P18" s="41">
        <f>COUNTIF($T$10:$T$79,"Vắng có phép")</f>
        <v>0</v>
      </c>
      <c r="Q18" s="41"/>
      <c r="R18" s="42"/>
      <c r="S18" s="43"/>
      <c r="T18" s="43" t="s">
        <v>28</v>
      </c>
      <c r="U18" s="3"/>
    </row>
    <row r="19" spans="1:38" ht="3" hidden="1" customHeight="1">
      <c r="A19" s="2"/>
      <c r="B19" s="32"/>
      <c r="C19" s="33"/>
      <c r="D19" s="33"/>
      <c r="E19" s="34"/>
      <c r="F19" s="34"/>
      <c r="G19" s="34"/>
      <c r="H19" s="35"/>
      <c r="I19" s="36"/>
      <c r="J19" s="36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"/>
    </row>
    <row r="20" spans="1:38" hidden="1">
      <c r="B20" s="79" t="s">
        <v>32</v>
      </c>
      <c r="C20" s="79"/>
      <c r="D20" s="80">
        <f>COUNTIF(V11:V13,"Thi lại")</f>
        <v>0</v>
      </c>
      <c r="E20" s="81" t="s">
        <v>28</v>
      </c>
      <c r="F20" s="3"/>
      <c r="G20" s="3"/>
      <c r="H20" s="3"/>
      <c r="I20" s="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"/>
    </row>
    <row r="21" spans="1:38">
      <c r="B21" s="79"/>
      <c r="C21" s="79"/>
      <c r="D21" s="80"/>
      <c r="E21" s="81"/>
      <c r="F21" s="3"/>
      <c r="G21" s="3"/>
      <c r="H21" s="3"/>
      <c r="I21" s="3"/>
      <c r="J21" s="323" t="s">
        <v>289</v>
      </c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"/>
    </row>
    <row r="22" spans="1:38">
      <c r="A22" s="46"/>
      <c r="B22" s="291" t="s">
        <v>33</v>
      </c>
      <c r="C22" s="291"/>
      <c r="D22" s="291"/>
      <c r="E22" s="291"/>
      <c r="F22" s="291"/>
      <c r="G22" s="291"/>
      <c r="H22" s="291"/>
      <c r="I22" s="47"/>
      <c r="J22" s="296" t="s">
        <v>34</v>
      </c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3"/>
    </row>
    <row r="23" spans="1:38" ht="4.5" customHeight="1">
      <c r="A23" s="2"/>
      <c r="B23" s="32"/>
      <c r="C23" s="48"/>
      <c r="D23" s="48"/>
      <c r="E23" s="49"/>
      <c r="F23" s="49"/>
      <c r="G23" s="49"/>
      <c r="H23" s="50"/>
      <c r="I23" s="51"/>
      <c r="J23" s="51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38" s="2" customFormat="1">
      <c r="B24" s="291" t="s">
        <v>35</v>
      </c>
      <c r="C24" s="291"/>
      <c r="D24" s="293" t="s">
        <v>36</v>
      </c>
      <c r="E24" s="293"/>
      <c r="F24" s="293"/>
      <c r="G24" s="293"/>
      <c r="H24" s="293"/>
      <c r="I24" s="51"/>
      <c r="J24" s="51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"/>
      <c r="V24" s="55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 ht="9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 ht="3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18" customHeight="1">
      <c r="A30" s="1"/>
      <c r="B30" s="292" t="s">
        <v>283</v>
      </c>
      <c r="C30" s="292"/>
      <c r="D30" s="292" t="s">
        <v>284</v>
      </c>
      <c r="E30" s="292"/>
      <c r="F30" s="292"/>
      <c r="G30" s="292"/>
      <c r="H30" s="292"/>
      <c r="I30" s="292"/>
      <c r="J30" s="292" t="s">
        <v>37</v>
      </c>
      <c r="K30" s="292"/>
      <c r="L30" s="292"/>
      <c r="M30" s="292"/>
      <c r="N30" s="292"/>
      <c r="O30" s="292"/>
      <c r="P30" s="292"/>
      <c r="Q30" s="292"/>
      <c r="R30" s="292"/>
      <c r="S30" s="292"/>
      <c r="T30" s="292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4.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21" ht="38.25" hidden="1" customHeight="1">
      <c r="B33" s="290" t="s">
        <v>48</v>
      </c>
      <c r="C33" s="291"/>
      <c r="D33" s="291"/>
      <c r="E33" s="291"/>
      <c r="F33" s="291"/>
      <c r="G33" s="291"/>
      <c r="H33" s="290" t="s">
        <v>49</v>
      </c>
      <c r="I33" s="290"/>
      <c r="J33" s="290"/>
      <c r="K33" s="290"/>
      <c r="L33" s="290"/>
      <c r="M33" s="290"/>
      <c r="N33" s="294" t="s">
        <v>53</v>
      </c>
      <c r="O33" s="294"/>
      <c r="P33" s="294"/>
      <c r="Q33" s="294"/>
      <c r="R33" s="294"/>
      <c r="S33" s="294"/>
      <c r="T33" s="294"/>
      <c r="U33" s="294"/>
    </row>
    <row r="34" spans="2:21" hidden="1">
      <c r="B34" s="32"/>
      <c r="C34" s="48"/>
      <c r="D34" s="48"/>
      <c r="E34" s="49"/>
      <c r="F34" s="49"/>
      <c r="G34" s="49"/>
      <c r="H34" s="50"/>
      <c r="I34" s="51"/>
      <c r="J34" s="51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1" hidden="1">
      <c r="B35" s="291" t="s">
        <v>35</v>
      </c>
      <c r="C35" s="291"/>
      <c r="D35" s="293" t="s">
        <v>36</v>
      </c>
      <c r="E35" s="293"/>
      <c r="F35" s="293"/>
      <c r="G35" s="293"/>
      <c r="H35" s="293"/>
      <c r="I35" s="51"/>
      <c r="J35" s="51"/>
      <c r="K35" s="37"/>
      <c r="L35" s="37"/>
      <c r="M35" s="37"/>
      <c r="N35" s="37"/>
      <c r="O35" s="37"/>
      <c r="P35" s="37"/>
      <c r="Q35" s="37"/>
      <c r="R35" s="37"/>
      <c r="S35" s="37"/>
      <c r="T35" s="37"/>
    </row>
    <row r="36" spans="2:21" hidden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2:21" hidden="1"/>
    <row r="38" spans="2:21" hidden="1"/>
    <row r="39" spans="2:21" hidden="1"/>
    <row r="40" spans="2:21" hidden="1"/>
    <row r="41" spans="2:21" hidden="1"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 t="s">
        <v>54</v>
      </c>
      <c r="O41" s="289"/>
      <c r="P41" s="289"/>
      <c r="Q41" s="289"/>
      <c r="R41" s="289"/>
      <c r="S41" s="289"/>
      <c r="T41" s="289"/>
      <c r="U41" s="289"/>
    </row>
  </sheetData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24:C24"/>
    <mergeCell ref="D24:H24"/>
    <mergeCell ref="T8:T10"/>
    <mergeCell ref="U8:U10"/>
    <mergeCell ref="B10:G10"/>
    <mergeCell ref="B15:C15"/>
    <mergeCell ref="G16:O16"/>
    <mergeCell ref="G17:O17"/>
    <mergeCell ref="M8:N8"/>
    <mergeCell ref="O8:O9"/>
    <mergeCell ref="P8:P9"/>
    <mergeCell ref="Q8:Q10"/>
    <mergeCell ref="R8:R9"/>
    <mergeCell ref="S8:S9"/>
    <mergeCell ref="G8:G9"/>
    <mergeCell ref="G18:O18"/>
    <mergeCell ref="J20:T20"/>
    <mergeCell ref="J21:T21"/>
    <mergeCell ref="B22:H22"/>
    <mergeCell ref="J22:T22"/>
    <mergeCell ref="N41:U41"/>
    <mergeCell ref="B30:C30"/>
    <mergeCell ref="D30:I30"/>
    <mergeCell ref="J30:T30"/>
    <mergeCell ref="B33:G33"/>
    <mergeCell ref="H33:M33"/>
    <mergeCell ref="N33:U33"/>
    <mergeCell ref="B35:C35"/>
    <mergeCell ref="D35:H35"/>
    <mergeCell ref="B41:D41"/>
    <mergeCell ref="E41:G41"/>
    <mergeCell ref="H41:M41"/>
  </mergeCells>
  <conditionalFormatting sqref="H11:P13">
    <cfRule type="cellIs" dxfId="28" priority="26" operator="greaterThan">
      <formula>10</formula>
    </cfRule>
  </conditionalFormatting>
  <conditionalFormatting sqref="C1:C1048576">
    <cfRule type="duplicateValues" dxfId="27" priority="25"/>
  </conditionalFormatting>
  <conditionalFormatting sqref="C11">
    <cfRule type="duplicateValues" dxfId="26" priority="23"/>
  </conditionalFormatting>
  <conditionalFormatting sqref="H11:K11">
    <cfRule type="cellIs" dxfId="25" priority="20" stopIfTrue="1" operator="greaterThan">
      <formula>10</formula>
    </cfRule>
    <cfRule type="cellIs" dxfId="24" priority="21" stopIfTrue="1" operator="greaterThan">
      <formula>10</formula>
    </cfRule>
    <cfRule type="cellIs" dxfId="23" priority="22" stopIfTrue="1" operator="greaterThan">
      <formula>10</formula>
    </cfRule>
  </conditionalFormatting>
  <conditionalFormatting sqref="C30">
    <cfRule type="duplicateValues" dxfId="22" priority="1"/>
  </conditionalFormatting>
  <dataValidations count="1">
    <dataValidation allowBlank="1" showInputMessage="1" showErrorMessage="1" errorTitle="Không xóa dữ liệu" error="Không xóa dữ liệu" prompt="Không xóa dữ liệu" sqref="D18 AL3:AL9 X3:AK4 W5:AK9 V11:W13"/>
  </dataValidations>
  <pageMargins left="0.2" right="0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AL43"/>
  <sheetViews>
    <sheetView workbookViewId="0">
      <selection activeCell="D25" sqref="D25:H25"/>
    </sheetView>
  </sheetViews>
  <sheetFormatPr defaultRowHeight="15.75"/>
  <cols>
    <col min="1" max="1" width="0.125" style="1" customWidth="1"/>
    <col min="2" max="2" width="4" style="1" customWidth="1"/>
    <col min="3" max="3" width="12.375" style="1" customWidth="1"/>
    <col min="4" max="4" width="11.75" style="1" customWidth="1"/>
    <col min="5" max="5" width="6.375" style="1" customWidth="1"/>
    <col min="6" max="6" width="9.375" style="1" hidden="1" customWidth="1"/>
    <col min="7" max="7" width="11.875" style="1" customWidth="1"/>
    <col min="8" max="8" width="6.75" style="1" customWidth="1"/>
    <col min="9" max="9" width="6.125" style="1" customWidth="1"/>
    <col min="10" max="11" width="4.375" style="1" hidden="1" customWidth="1"/>
    <col min="12" max="12" width="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8.25" style="1" customWidth="1"/>
    <col min="17" max="18" width="6.5" style="1" hidden="1" customWidth="1"/>
    <col min="19" max="19" width="11.875" style="1" hidden="1" customWidth="1"/>
    <col min="20" max="20" width="22.75" style="1" customWidth="1"/>
    <col min="21" max="21" width="8.25" style="1" hidden="1" customWidth="1"/>
    <col min="22" max="22" width="6.5" style="55" customWidth="1"/>
    <col min="23" max="38" width="9" style="54"/>
    <col min="39" max="16384" width="9" style="1"/>
  </cols>
  <sheetData>
    <row r="1" spans="1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281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252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253</v>
      </c>
      <c r="H6" s="312"/>
      <c r="I6" s="312"/>
      <c r="J6" s="312"/>
      <c r="K6" s="312"/>
      <c r="L6" s="312"/>
      <c r="M6" s="312"/>
      <c r="N6" s="312"/>
      <c r="O6" s="312"/>
      <c r="P6" s="312" t="s">
        <v>254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91" t="s">
        <v>46</v>
      </c>
      <c r="N9" s="91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Ngôn ngữ HTML/Javascrip</v>
      </c>
      <c r="X9" s="61" t="str">
        <f>+P5</f>
        <v>Mã HP:</v>
      </c>
      <c r="Y9" s="62">
        <f>+$AH$9+$AJ$9+$AF$9</f>
        <v>4</v>
      </c>
      <c r="Z9" s="56">
        <f>COUNTIF($S$10:$S$74,"Khiển trách")</f>
        <v>0</v>
      </c>
      <c r="AA9" s="56">
        <f>COUNTIF($S$10:$S$74,"Cảnh cáo")</f>
        <v>0</v>
      </c>
      <c r="AB9" s="56">
        <f>COUNTIF($S$10:$S$74,"Đình chỉ thi")</f>
        <v>0</v>
      </c>
      <c r="AC9" s="63">
        <f>+($Z$9+$AA$9+$AB$9)/$Y$9*100%</f>
        <v>0</v>
      </c>
      <c r="AD9" s="56">
        <f>SUM(COUNTIF($S$10:$S$72,"Vắng"),COUNTIF($S$10:$S$72,"Vắng có phép"))</f>
        <v>0</v>
      </c>
      <c r="AE9" s="64">
        <f>+$AD$9/$Y$9</f>
        <v>0</v>
      </c>
      <c r="AF9" s="65">
        <f>COUNTIF($V$10:$V$72,"Thi lại")</f>
        <v>0</v>
      </c>
      <c r="AG9" s="64">
        <f>+$AF$9/$Y$9</f>
        <v>0</v>
      </c>
      <c r="AH9" s="65">
        <f>COUNTIF($V$10:$V$73,"Học lại")</f>
        <v>4</v>
      </c>
      <c r="AI9" s="64">
        <f>+$AH$9/$Y$9</f>
        <v>1</v>
      </c>
      <c r="AJ9" s="56">
        <f>COUNTIF($V$11:$V$73,"Đạt")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239" t="s">
        <v>255</v>
      </c>
      <c r="D11" s="242" t="s">
        <v>256</v>
      </c>
      <c r="E11" s="243" t="s">
        <v>257</v>
      </c>
      <c r="F11" s="221" t="s">
        <v>258</v>
      </c>
      <c r="G11" s="221" t="s">
        <v>258</v>
      </c>
      <c r="H11" s="210">
        <v>7</v>
      </c>
      <c r="I11" s="210">
        <v>8</v>
      </c>
      <c r="J11" s="113"/>
      <c r="K11" s="16"/>
      <c r="L11" s="16"/>
      <c r="M11" s="16"/>
      <c r="N11" s="16"/>
      <c r="O11" s="16"/>
      <c r="P11" s="265">
        <v>5</v>
      </c>
      <c r="Q11" s="18">
        <f t="shared" ref="Q11:Q14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4" si="1">IF($Q11&lt;4,"Kém",IF(AND($Q11&gt;=4,$Q11&lt;=5.4),"Trung bình yếu",IF(AND($Q11&gt;=5.5,$Q11&lt;=6.9),"Trung bình",IF(AND($Q11&gt;=7,$Q11&lt;=8.4),"Khá",IF(AND($Q11&gt;=8.5,$Q11&lt;=10),"Giỏi","")))))</f>
        <v>Kém</v>
      </c>
      <c r="T11" s="20"/>
      <c r="U11" s="85"/>
      <c r="V11" s="84" t="str">
        <f t="shared" ref="V11:V1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21">
        <v>2</v>
      </c>
      <c r="C12" s="240" t="s">
        <v>259</v>
      </c>
      <c r="D12" s="244" t="s">
        <v>260</v>
      </c>
      <c r="E12" s="245" t="s">
        <v>261</v>
      </c>
      <c r="F12" s="222" t="s">
        <v>258</v>
      </c>
      <c r="G12" s="222" t="s">
        <v>258</v>
      </c>
      <c r="H12" s="214">
        <v>8</v>
      </c>
      <c r="I12" s="214">
        <v>7</v>
      </c>
      <c r="J12" s="24" t="s">
        <v>25</v>
      </c>
      <c r="K12" s="24" t="s">
        <v>25</v>
      </c>
      <c r="L12" s="25"/>
      <c r="M12" s="25"/>
      <c r="N12" s="25"/>
      <c r="O12" s="25"/>
      <c r="P12" s="266">
        <v>5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 t="str">
        <f>+IF(OR($H12=0,$I12=0,$J12=0,$K12=0),"Không đủ ĐKDT","")</f>
        <v/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18.75" customHeight="1">
      <c r="B13" s="21">
        <v>3</v>
      </c>
      <c r="C13" s="240" t="s">
        <v>262</v>
      </c>
      <c r="D13" s="244" t="s">
        <v>263</v>
      </c>
      <c r="E13" s="245" t="s">
        <v>264</v>
      </c>
      <c r="F13" s="222" t="s">
        <v>258</v>
      </c>
      <c r="G13" s="222" t="s">
        <v>258</v>
      </c>
      <c r="H13" s="214">
        <v>8</v>
      </c>
      <c r="I13" s="214">
        <v>8</v>
      </c>
      <c r="J13" s="24" t="s">
        <v>25</v>
      </c>
      <c r="K13" s="24" t="s">
        <v>25</v>
      </c>
      <c r="L13" s="31"/>
      <c r="M13" s="31"/>
      <c r="N13" s="31"/>
      <c r="O13" s="31"/>
      <c r="P13" s="266">
        <v>6</v>
      </c>
      <c r="Q13" s="27">
        <f t="shared" si="0"/>
        <v>0</v>
      </c>
      <c r="R13" s="28" t="str">
        <f t="shared" ref="R13:R1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9" t="str">
        <f t="shared" si="1"/>
        <v>Kém</v>
      </c>
      <c r="T13" s="30" t="str">
        <f t="shared" ref="T13:T14" si="4">+IF(OR($H13=0,$I13=0,$J13=0,$K13=0),"Không đủ ĐKDT","")</f>
        <v/>
      </c>
      <c r="U13" s="86"/>
      <c r="V13" s="84" t="str">
        <f t="shared" si="2"/>
        <v>Học lại</v>
      </c>
      <c r="W13" s="67"/>
      <c r="X13" s="68"/>
      <c r="Y13" s="68"/>
      <c r="Z13" s="90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1:38" ht="18.75" customHeight="1">
      <c r="B14" s="95">
        <v>4</v>
      </c>
      <c r="C14" s="241" t="s">
        <v>265</v>
      </c>
      <c r="D14" s="246" t="s">
        <v>266</v>
      </c>
      <c r="E14" s="247" t="s">
        <v>117</v>
      </c>
      <c r="F14" s="223" t="s">
        <v>258</v>
      </c>
      <c r="G14" s="223" t="s">
        <v>258</v>
      </c>
      <c r="H14" s="219">
        <v>7</v>
      </c>
      <c r="I14" s="219">
        <v>7.5</v>
      </c>
      <c r="J14" s="98" t="s">
        <v>25</v>
      </c>
      <c r="K14" s="98" t="s">
        <v>25</v>
      </c>
      <c r="L14" s="99"/>
      <c r="M14" s="99"/>
      <c r="N14" s="99"/>
      <c r="O14" s="99"/>
      <c r="P14" s="267">
        <v>5</v>
      </c>
      <c r="Q14" s="101">
        <f t="shared" si="0"/>
        <v>0</v>
      </c>
      <c r="R14" s="102" t="str">
        <f t="shared" si="3"/>
        <v>F</v>
      </c>
      <c r="S14" s="103" t="str">
        <f t="shared" si="1"/>
        <v>Kém</v>
      </c>
      <c r="T14" s="104" t="str">
        <f t="shared" si="4"/>
        <v/>
      </c>
      <c r="U14" s="86"/>
      <c r="V14" s="84" t="str">
        <f t="shared" si="2"/>
        <v>Học lại</v>
      </c>
      <c r="W14" s="67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2"/>
    </row>
    <row r="15" spans="1:38" ht="7.5" customHeight="1">
      <c r="A15" s="2"/>
      <c r="B15" s="32"/>
      <c r="C15" s="33"/>
      <c r="D15" s="33"/>
      <c r="E15" s="34"/>
      <c r="F15" s="34"/>
      <c r="G15" s="34"/>
      <c r="H15" s="35"/>
      <c r="I15" s="36"/>
      <c r="J15" s="36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"/>
    </row>
    <row r="16" spans="1:38" ht="16.5" hidden="1">
      <c r="A16" s="2"/>
      <c r="B16" s="303" t="s">
        <v>26</v>
      </c>
      <c r="C16" s="303"/>
      <c r="D16" s="33"/>
      <c r="E16" s="34"/>
      <c r="F16" s="34"/>
      <c r="G16" s="34"/>
      <c r="H16" s="35"/>
      <c r="I16" s="36"/>
      <c r="J16" s="36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"/>
    </row>
    <row r="17" spans="1:38" ht="16.5" hidden="1" customHeight="1">
      <c r="A17" s="2"/>
      <c r="B17" s="38" t="s">
        <v>27</v>
      </c>
      <c r="C17" s="38"/>
      <c r="D17" s="39">
        <f>+$Y$9</f>
        <v>4</v>
      </c>
      <c r="E17" s="40" t="s">
        <v>28</v>
      </c>
      <c r="F17" s="40"/>
      <c r="G17" s="324" t="s">
        <v>29</v>
      </c>
      <c r="H17" s="324"/>
      <c r="I17" s="324"/>
      <c r="J17" s="324"/>
      <c r="K17" s="324"/>
      <c r="L17" s="324"/>
      <c r="M17" s="324"/>
      <c r="N17" s="324"/>
      <c r="O17" s="324"/>
      <c r="P17" s="41">
        <f>$Y$9 -COUNTIF($T$10:$T$204,"Vắng") -COUNTIF($T$10:$T$204,"Vắng có phép") - COUNTIF($T$10:$T$204,"Đình chỉ thi") - COUNTIF($T$10:$T$204,"Không đủ ĐKDT")</f>
        <v>4</v>
      </c>
      <c r="Q17" s="41"/>
      <c r="R17" s="42"/>
      <c r="S17" s="43"/>
      <c r="T17" s="43" t="s">
        <v>28</v>
      </c>
      <c r="U17" s="3"/>
    </row>
    <row r="18" spans="1:38" ht="16.5" hidden="1" customHeight="1">
      <c r="A18" s="2"/>
      <c r="B18" s="38" t="s">
        <v>30</v>
      </c>
      <c r="C18" s="38"/>
      <c r="D18" s="39">
        <f>+$AJ$9</f>
        <v>0</v>
      </c>
      <c r="E18" s="40" t="s">
        <v>28</v>
      </c>
      <c r="F18" s="40"/>
      <c r="G18" s="324" t="s">
        <v>31</v>
      </c>
      <c r="H18" s="324"/>
      <c r="I18" s="324"/>
      <c r="J18" s="324"/>
      <c r="K18" s="324"/>
      <c r="L18" s="324"/>
      <c r="M18" s="324"/>
      <c r="N18" s="324"/>
      <c r="O18" s="324"/>
      <c r="P18" s="44">
        <f>COUNTIF($T$10:$T$80,"Vắng")</f>
        <v>0</v>
      </c>
      <c r="Q18" s="44"/>
      <c r="R18" s="45"/>
      <c r="S18" s="43"/>
      <c r="T18" s="43" t="s">
        <v>28</v>
      </c>
      <c r="U18" s="3"/>
    </row>
    <row r="19" spans="1:38" ht="16.5" hidden="1" customHeight="1">
      <c r="A19" s="2"/>
      <c r="B19" s="38" t="s">
        <v>50</v>
      </c>
      <c r="C19" s="38"/>
      <c r="D19" s="78">
        <f>COUNTIF(V11:V14,"Học lại")</f>
        <v>4</v>
      </c>
      <c r="E19" s="40" t="s">
        <v>28</v>
      </c>
      <c r="F19" s="40"/>
      <c r="G19" s="324" t="s">
        <v>51</v>
      </c>
      <c r="H19" s="324"/>
      <c r="I19" s="324"/>
      <c r="J19" s="324"/>
      <c r="K19" s="324"/>
      <c r="L19" s="324"/>
      <c r="M19" s="324"/>
      <c r="N19" s="324"/>
      <c r="O19" s="324"/>
      <c r="P19" s="41">
        <f>COUNTIF($T$10:$T$80,"Vắng có phép")</f>
        <v>0</v>
      </c>
      <c r="Q19" s="41"/>
      <c r="R19" s="42"/>
      <c r="S19" s="43"/>
      <c r="T19" s="43" t="s">
        <v>28</v>
      </c>
      <c r="U19" s="3"/>
    </row>
    <row r="20" spans="1:38" ht="3" hidden="1" customHeight="1">
      <c r="A20" s="2"/>
      <c r="B20" s="32"/>
      <c r="C20" s="33"/>
      <c r="D20" s="33"/>
      <c r="E20" s="34"/>
      <c r="F20" s="34"/>
      <c r="G20" s="34"/>
      <c r="H20" s="35"/>
      <c r="I20" s="36"/>
      <c r="J20" s="36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"/>
    </row>
    <row r="21" spans="1:38" hidden="1">
      <c r="B21" s="79" t="s">
        <v>32</v>
      </c>
      <c r="C21" s="79"/>
      <c r="D21" s="80">
        <f>COUNTIF(V11:V14,"Thi lại")</f>
        <v>0</v>
      </c>
      <c r="E21" s="81" t="s">
        <v>28</v>
      </c>
      <c r="F21" s="3"/>
      <c r="G21" s="3"/>
      <c r="H21" s="3"/>
      <c r="I21" s="3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"/>
    </row>
    <row r="22" spans="1:38">
      <c r="B22" s="79"/>
      <c r="C22" s="79"/>
      <c r="D22" s="80"/>
      <c r="E22" s="81"/>
      <c r="F22" s="3"/>
      <c r="G22" s="3"/>
      <c r="H22" s="3"/>
      <c r="I22" s="3"/>
      <c r="J22" s="323" t="s">
        <v>301</v>
      </c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"/>
    </row>
    <row r="23" spans="1:38">
      <c r="A23" s="46"/>
      <c r="B23" s="291" t="s">
        <v>33</v>
      </c>
      <c r="C23" s="291"/>
      <c r="D23" s="291"/>
      <c r="E23" s="291"/>
      <c r="F23" s="291"/>
      <c r="G23" s="291"/>
      <c r="H23" s="291"/>
      <c r="I23" s="47"/>
      <c r="J23" s="296" t="s">
        <v>34</v>
      </c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3"/>
    </row>
    <row r="24" spans="1:38" ht="4.5" customHeight="1">
      <c r="A24" s="2"/>
      <c r="B24" s="32"/>
      <c r="C24" s="48"/>
      <c r="D24" s="48"/>
      <c r="E24" s="49"/>
      <c r="F24" s="49"/>
      <c r="G24" s="49"/>
      <c r="H24" s="50"/>
      <c r="I24" s="51"/>
      <c r="J24" s="51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38" s="2" customFormat="1">
      <c r="B25" s="291" t="s">
        <v>35</v>
      </c>
      <c r="C25" s="291"/>
      <c r="D25" s="293" t="s">
        <v>36</v>
      </c>
      <c r="E25" s="293"/>
      <c r="F25" s="293"/>
      <c r="G25" s="293"/>
      <c r="H25" s="293"/>
      <c r="I25" s="51"/>
      <c r="J25" s="51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 ht="9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3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18" customHeight="1">
      <c r="A31" s="1"/>
      <c r="B31" s="292" t="s">
        <v>283</v>
      </c>
      <c r="C31" s="292"/>
      <c r="D31" s="292" t="s">
        <v>284</v>
      </c>
      <c r="E31" s="292"/>
      <c r="F31" s="292"/>
      <c r="G31" s="292"/>
      <c r="H31" s="292"/>
      <c r="I31" s="292"/>
      <c r="J31" s="292" t="s">
        <v>37</v>
      </c>
      <c r="K31" s="292"/>
      <c r="L31" s="292"/>
      <c r="M31" s="292"/>
      <c r="N31" s="292"/>
      <c r="O31" s="292"/>
      <c r="P31" s="292"/>
      <c r="Q31" s="292"/>
      <c r="R31" s="292"/>
      <c r="S31" s="292"/>
      <c r="T31" s="292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 ht="4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1:38" s="2" customFormat="1" ht="21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55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1:38" ht="38.25" hidden="1" customHeight="1">
      <c r="B34" s="290" t="s">
        <v>48</v>
      </c>
      <c r="C34" s="291"/>
      <c r="D34" s="291"/>
      <c r="E34" s="291"/>
      <c r="F34" s="291"/>
      <c r="G34" s="291"/>
      <c r="H34" s="290" t="s">
        <v>49</v>
      </c>
      <c r="I34" s="290"/>
      <c r="J34" s="290"/>
      <c r="K34" s="290"/>
      <c r="L34" s="290"/>
      <c r="M34" s="290"/>
      <c r="N34" s="294" t="s">
        <v>53</v>
      </c>
      <c r="O34" s="294"/>
      <c r="P34" s="294"/>
      <c r="Q34" s="294"/>
      <c r="R34" s="294"/>
      <c r="S34" s="294"/>
      <c r="T34" s="294"/>
      <c r="U34" s="294"/>
    </row>
    <row r="35" spans="1:38" hidden="1">
      <c r="B35" s="32"/>
      <c r="C35" s="48"/>
      <c r="D35" s="48"/>
      <c r="E35" s="49"/>
      <c r="F35" s="49"/>
      <c r="G35" s="49"/>
      <c r="H35" s="50"/>
      <c r="I35" s="51"/>
      <c r="J35" s="51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38" hidden="1">
      <c r="B36" s="291" t="s">
        <v>35</v>
      </c>
      <c r="C36" s="291"/>
      <c r="D36" s="293" t="s">
        <v>36</v>
      </c>
      <c r="E36" s="293"/>
      <c r="F36" s="293"/>
      <c r="G36" s="293"/>
      <c r="H36" s="293"/>
      <c r="I36" s="51"/>
      <c r="J36" s="51"/>
      <c r="K36" s="37"/>
      <c r="L36" s="37"/>
      <c r="M36" s="37"/>
      <c r="N36" s="37"/>
      <c r="O36" s="37"/>
      <c r="P36" s="37"/>
      <c r="Q36" s="37"/>
      <c r="R36" s="37"/>
      <c r="S36" s="37"/>
      <c r="T36" s="37"/>
    </row>
    <row r="37" spans="1:38" hidden="1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38" hidden="1"/>
    <row r="39" spans="1:38" hidden="1"/>
    <row r="40" spans="1:38" hidden="1"/>
    <row r="41" spans="1:38" hidden="1"/>
    <row r="42" spans="1:38" hidden="1"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 t="s">
        <v>54</v>
      </c>
      <c r="O42" s="289"/>
      <c r="P42" s="289"/>
      <c r="Q42" s="289"/>
      <c r="R42" s="289"/>
      <c r="S42" s="289"/>
      <c r="T42" s="289"/>
      <c r="U42" s="289"/>
    </row>
    <row r="43" spans="1:38" hidden="1"/>
  </sheetData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25:C25"/>
    <mergeCell ref="D25:H25"/>
    <mergeCell ref="T8:T10"/>
    <mergeCell ref="U8:U10"/>
    <mergeCell ref="B10:G10"/>
    <mergeCell ref="B16:C16"/>
    <mergeCell ref="G17:O17"/>
    <mergeCell ref="G18:O18"/>
    <mergeCell ref="M8:N8"/>
    <mergeCell ref="O8:O9"/>
    <mergeCell ref="P8:P9"/>
    <mergeCell ref="Q8:Q10"/>
    <mergeCell ref="R8:R9"/>
    <mergeCell ref="S8:S9"/>
    <mergeCell ref="G8:G9"/>
    <mergeCell ref="G19:O19"/>
    <mergeCell ref="J21:T21"/>
    <mergeCell ref="J22:T22"/>
    <mergeCell ref="B23:H23"/>
    <mergeCell ref="J23:T23"/>
    <mergeCell ref="N42:U42"/>
    <mergeCell ref="B31:C31"/>
    <mergeCell ref="D31:I31"/>
    <mergeCell ref="J31:T31"/>
    <mergeCell ref="B34:G34"/>
    <mergeCell ref="H34:M34"/>
    <mergeCell ref="N34:U34"/>
    <mergeCell ref="B36:C36"/>
    <mergeCell ref="D36:H36"/>
    <mergeCell ref="B42:D42"/>
    <mergeCell ref="E42:G42"/>
    <mergeCell ref="H42:M42"/>
  </mergeCells>
  <conditionalFormatting sqref="H11:P14">
    <cfRule type="cellIs" dxfId="21" priority="11" operator="greaterThan">
      <formula>10</formula>
    </cfRule>
  </conditionalFormatting>
  <conditionalFormatting sqref="C1:C1048576">
    <cfRule type="duplicateValues" dxfId="20" priority="10"/>
  </conditionalFormatting>
  <conditionalFormatting sqref="C11">
    <cfRule type="duplicateValues" dxfId="19" priority="8"/>
  </conditionalFormatting>
  <conditionalFormatting sqref="H11:K11">
    <cfRule type="cellIs" dxfId="18" priority="5" stopIfTrue="1" operator="greaterThan">
      <formula>10</formula>
    </cfRule>
    <cfRule type="cellIs" dxfId="17" priority="6" stopIfTrue="1" operator="greaterThan">
      <formula>10</formula>
    </cfRule>
    <cfRule type="cellIs" dxfId="16" priority="7" stopIfTrue="1" operator="greaterThan">
      <formula>10</formula>
    </cfRule>
  </conditionalFormatting>
  <conditionalFormatting sqref="C11:C14">
    <cfRule type="duplicateValues" dxfId="15" priority="2"/>
  </conditionalFormatting>
  <conditionalFormatting sqref="C31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19 AL3:AL9 X3:AK4 W5:AK9 V11:W14"/>
  </dataValidations>
  <pageMargins left="0.45" right="0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1"/>
  <sheetViews>
    <sheetView topLeftCell="A7" workbookViewId="0">
      <selection activeCell="B29" sqref="B29:I29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1.75" style="1" customWidth="1"/>
    <col min="5" max="5" width="6" style="1" customWidth="1"/>
    <col min="6" max="6" width="9.375" style="1" hidden="1" customWidth="1"/>
    <col min="7" max="7" width="11.625" style="1" customWidth="1"/>
    <col min="8" max="8" width="8.75" style="1" customWidth="1"/>
    <col min="9" max="9" width="6" style="1" hidden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12.375" style="1" customWidth="1"/>
    <col min="17" max="18" width="6.5" style="1" hidden="1" customWidth="1"/>
    <col min="19" max="19" width="11.875" style="1" hidden="1" customWidth="1"/>
    <col min="20" max="20" width="25.62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281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267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268</v>
      </c>
      <c r="H6" s="312"/>
      <c r="I6" s="312"/>
      <c r="J6" s="312"/>
      <c r="K6" s="312"/>
      <c r="L6" s="312"/>
      <c r="M6" s="312"/>
      <c r="N6" s="312"/>
      <c r="O6" s="312"/>
      <c r="P6" s="312" t="s">
        <v>269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57</v>
      </c>
      <c r="I8" s="311" t="s">
        <v>9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91" t="s">
        <v>46</v>
      </c>
      <c r="N9" s="91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Kỹ năng làm việc nhóm</v>
      </c>
      <c r="X9" s="61" t="str">
        <f>+P5</f>
        <v>Mã HP:</v>
      </c>
      <c r="Y9" s="62">
        <f>+$AH$9+$AJ$9+$AF$9</f>
        <v>2</v>
      </c>
      <c r="Z9" s="56">
        <f>COUNTIF($S$10:$S$72,"Khiển trách")</f>
        <v>0</v>
      </c>
      <c r="AA9" s="56">
        <f>COUNTIF($S$10:$S$72,"Cảnh cáo")</f>
        <v>0</v>
      </c>
      <c r="AB9" s="56">
        <f>COUNTIF($S$10:$S$72,"Đình chỉ thi")</f>
        <v>0</v>
      </c>
      <c r="AC9" s="63">
        <f>+($Z$9+$AA$9+$AB$9)/$Y$9*100%</f>
        <v>0</v>
      </c>
      <c r="AD9" s="56">
        <f>SUM(COUNTIF($S$10:$S$70,"Vắng"),COUNTIF($S$10:$S$70,"Vắng có phép"))</f>
        <v>0</v>
      </c>
      <c r="AE9" s="64">
        <f>+$AD$9/$Y$9</f>
        <v>0</v>
      </c>
      <c r="AF9" s="65">
        <f>COUNTIF($V$10:$V$70,"Thi lại")</f>
        <v>0</v>
      </c>
      <c r="AG9" s="64">
        <f>+$AF$9/$Y$9</f>
        <v>0</v>
      </c>
      <c r="AH9" s="65">
        <f>COUNTIF($V$10:$V$71,"Học lại")</f>
        <v>2</v>
      </c>
      <c r="AI9" s="64">
        <f>+$AH$9/$Y$9</f>
        <v>1</v>
      </c>
      <c r="AJ9" s="56">
        <f>COUNTIF($V$11:$V$71,"Đạt")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248" t="s">
        <v>89</v>
      </c>
      <c r="D11" s="242" t="s">
        <v>270</v>
      </c>
      <c r="E11" s="243" t="s">
        <v>257</v>
      </c>
      <c r="F11" s="249" t="s">
        <v>76</v>
      </c>
      <c r="G11" s="249" t="s">
        <v>76</v>
      </c>
      <c r="H11" s="257">
        <v>5</v>
      </c>
      <c r="I11" s="258"/>
      <c r="J11" s="258"/>
      <c r="K11" s="259"/>
      <c r="L11" s="259"/>
      <c r="M11" s="259"/>
      <c r="N11" s="259"/>
      <c r="O11" s="259"/>
      <c r="P11" s="260">
        <v>7</v>
      </c>
      <c r="Q11" s="18">
        <f t="shared" ref="Q11:Q12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20"/>
      <c r="U11" s="85"/>
      <c r="V11" s="84" t="str">
        <f t="shared" ref="V11:V1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95">
        <v>2</v>
      </c>
      <c r="C12" s="250" t="s">
        <v>118</v>
      </c>
      <c r="D12" s="246" t="s">
        <v>119</v>
      </c>
      <c r="E12" s="247" t="s">
        <v>120</v>
      </c>
      <c r="F12" s="251" t="s">
        <v>76</v>
      </c>
      <c r="G12" s="251" t="s">
        <v>76</v>
      </c>
      <c r="H12" s="261">
        <v>7.5</v>
      </c>
      <c r="I12" s="262"/>
      <c r="J12" s="262" t="s">
        <v>25</v>
      </c>
      <c r="K12" s="262" t="s">
        <v>25</v>
      </c>
      <c r="L12" s="263"/>
      <c r="M12" s="263"/>
      <c r="N12" s="263"/>
      <c r="O12" s="263"/>
      <c r="P12" s="264">
        <v>6</v>
      </c>
      <c r="Q12" s="101">
        <f t="shared" si="0"/>
        <v>0</v>
      </c>
      <c r="R12" s="102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103" t="str">
        <f t="shared" si="1"/>
        <v>Kém</v>
      </c>
      <c r="T12" s="104"/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7.5" customHeight="1">
      <c r="A13" s="2"/>
      <c r="B13" s="32"/>
      <c r="C13" s="33"/>
      <c r="D13" s="33"/>
      <c r="E13" s="34"/>
      <c r="F13" s="34"/>
      <c r="G13" s="34"/>
      <c r="H13" s="35"/>
      <c r="I13" s="36"/>
      <c r="J13" s="36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"/>
    </row>
    <row r="14" spans="1:38" ht="16.5" hidden="1">
      <c r="A14" s="2"/>
      <c r="B14" s="303" t="s">
        <v>26</v>
      </c>
      <c r="C14" s="303"/>
      <c r="D14" s="33"/>
      <c r="E14" s="34"/>
      <c r="F14" s="34"/>
      <c r="G14" s="34"/>
      <c r="H14" s="35"/>
      <c r="I14" s="36"/>
      <c r="J14" s="36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"/>
    </row>
    <row r="15" spans="1:38" ht="16.5" hidden="1" customHeight="1">
      <c r="A15" s="2"/>
      <c r="B15" s="38" t="s">
        <v>27</v>
      </c>
      <c r="C15" s="38"/>
      <c r="D15" s="39">
        <f>+$Y$9</f>
        <v>2</v>
      </c>
      <c r="E15" s="40" t="s">
        <v>28</v>
      </c>
      <c r="F15" s="40"/>
      <c r="G15" s="324" t="s">
        <v>29</v>
      </c>
      <c r="H15" s="324"/>
      <c r="I15" s="324"/>
      <c r="J15" s="324"/>
      <c r="K15" s="324"/>
      <c r="L15" s="324"/>
      <c r="M15" s="324"/>
      <c r="N15" s="324"/>
      <c r="O15" s="324"/>
      <c r="P15" s="41">
        <f>$Y$9 -COUNTIF($T$10:$T$202,"Vắng") -COUNTIF($T$10:$T$202,"Vắng có phép") - COUNTIF($T$10:$T$202,"Đình chỉ thi") - COUNTIF($T$10:$T$202,"Không đủ ĐKDT")</f>
        <v>2</v>
      </c>
      <c r="Q15" s="41"/>
      <c r="R15" s="42"/>
      <c r="S15" s="43"/>
      <c r="T15" s="43" t="s">
        <v>28</v>
      </c>
      <c r="U15" s="3"/>
    </row>
    <row r="16" spans="1:38" ht="16.5" hidden="1" customHeight="1">
      <c r="A16" s="2"/>
      <c r="B16" s="38" t="s">
        <v>30</v>
      </c>
      <c r="C16" s="38"/>
      <c r="D16" s="39">
        <f>+$AJ$9</f>
        <v>0</v>
      </c>
      <c r="E16" s="40" t="s">
        <v>28</v>
      </c>
      <c r="F16" s="40"/>
      <c r="G16" s="324" t="s">
        <v>31</v>
      </c>
      <c r="H16" s="324"/>
      <c r="I16" s="324"/>
      <c r="J16" s="324"/>
      <c r="K16" s="324"/>
      <c r="L16" s="324"/>
      <c r="M16" s="324"/>
      <c r="N16" s="324"/>
      <c r="O16" s="324"/>
      <c r="P16" s="44">
        <f>COUNTIF($T$10:$T$78,"Vắng")</f>
        <v>0</v>
      </c>
      <c r="Q16" s="44"/>
      <c r="R16" s="45"/>
      <c r="S16" s="43"/>
      <c r="T16" s="43" t="s">
        <v>28</v>
      </c>
      <c r="U16" s="3"/>
    </row>
    <row r="17" spans="1:38" ht="16.5" hidden="1" customHeight="1">
      <c r="A17" s="2"/>
      <c r="B17" s="38" t="s">
        <v>50</v>
      </c>
      <c r="C17" s="38"/>
      <c r="D17" s="78">
        <f>COUNTIF(V11:V12,"Học lại")</f>
        <v>2</v>
      </c>
      <c r="E17" s="40" t="s">
        <v>28</v>
      </c>
      <c r="F17" s="40"/>
      <c r="G17" s="324" t="s">
        <v>51</v>
      </c>
      <c r="H17" s="324"/>
      <c r="I17" s="324"/>
      <c r="J17" s="324"/>
      <c r="K17" s="324"/>
      <c r="L17" s="324"/>
      <c r="M17" s="324"/>
      <c r="N17" s="324"/>
      <c r="O17" s="324"/>
      <c r="P17" s="41">
        <f>COUNTIF($T$10:$T$78,"Vắng có phép")</f>
        <v>0</v>
      </c>
      <c r="Q17" s="41"/>
      <c r="R17" s="42"/>
      <c r="S17" s="43"/>
      <c r="T17" s="43" t="s">
        <v>28</v>
      </c>
      <c r="U17" s="3"/>
    </row>
    <row r="18" spans="1:38" ht="3" hidden="1" customHeight="1">
      <c r="A18" s="2"/>
      <c r="B18" s="32"/>
      <c r="C18" s="33"/>
      <c r="D18" s="33"/>
      <c r="E18" s="34"/>
      <c r="F18" s="34"/>
      <c r="G18" s="34"/>
      <c r="H18" s="35"/>
      <c r="I18" s="36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"/>
    </row>
    <row r="19" spans="1:38" hidden="1">
      <c r="B19" s="79" t="s">
        <v>32</v>
      </c>
      <c r="C19" s="79"/>
      <c r="D19" s="80">
        <f>COUNTIF(V11:V12,"Thi lại")</f>
        <v>0</v>
      </c>
      <c r="E19" s="81" t="s">
        <v>28</v>
      </c>
      <c r="F19" s="3"/>
      <c r="G19" s="3"/>
      <c r="H19" s="3"/>
      <c r="I19" s="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"/>
    </row>
    <row r="20" spans="1:38">
      <c r="B20" s="79"/>
      <c r="C20" s="79"/>
      <c r="D20" s="80"/>
      <c r="E20" s="81"/>
      <c r="F20" s="3"/>
      <c r="G20" s="3"/>
      <c r="H20" s="3"/>
      <c r="I20" s="3"/>
      <c r="J20" s="323" t="s">
        <v>282</v>
      </c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"/>
    </row>
    <row r="21" spans="1:38">
      <c r="A21" s="46"/>
      <c r="B21" s="291" t="s">
        <v>33</v>
      </c>
      <c r="C21" s="291"/>
      <c r="D21" s="291"/>
      <c r="E21" s="291"/>
      <c r="F21" s="291"/>
      <c r="G21" s="291"/>
      <c r="H21" s="291"/>
      <c r="I21" s="47"/>
      <c r="J21" s="296" t="s">
        <v>34</v>
      </c>
      <c r="K21" s="296"/>
      <c r="L21" s="296"/>
      <c r="M21" s="296"/>
      <c r="N21" s="296"/>
      <c r="O21" s="296"/>
      <c r="P21" s="296"/>
      <c r="Q21" s="296"/>
      <c r="R21" s="296"/>
      <c r="S21" s="296"/>
      <c r="T21" s="296"/>
      <c r="U21" s="3"/>
    </row>
    <row r="22" spans="1:38" ht="4.5" customHeight="1">
      <c r="A22" s="2"/>
      <c r="B22" s="32"/>
      <c r="C22" s="48"/>
      <c r="D22" s="48"/>
      <c r="E22" s="49"/>
      <c r="F22" s="49"/>
      <c r="G22" s="49"/>
      <c r="H22" s="50"/>
      <c r="I22" s="51"/>
      <c r="J22" s="51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38" s="2" customFormat="1">
      <c r="B23" s="291" t="s">
        <v>35</v>
      </c>
      <c r="C23" s="291"/>
      <c r="D23" s="293" t="s">
        <v>36</v>
      </c>
      <c r="E23" s="293"/>
      <c r="F23" s="293"/>
      <c r="G23" s="293"/>
      <c r="H23" s="293"/>
      <c r="I23" s="51"/>
      <c r="J23" s="51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"/>
      <c r="V23" s="55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55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 ht="3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 ht="3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 ht="18" customHeight="1">
      <c r="A29" s="1"/>
      <c r="B29" s="292" t="s">
        <v>283</v>
      </c>
      <c r="C29" s="292"/>
      <c r="D29" s="292" t="s">
        <v>284</v>
      </c>
      <c r="E29" s="292"/>
      <c r="F29" s="292"/>
      <c r="G29" s="292"/>
      <c r="H29" s="292"/>
      <c r="I29" s="292"/>
      <c r="J29" s="292" t="s">
        <v>37</v>
      </c>
      <c r="K29" s="292"/>
      <c r="L29" s="292"/>
      <c r="M29" s="292"/>
      <c r="N29" s="292"/>
      <c r="O29" s="292"/>
      <c r="P29" s="292"/>
      <c r="Q29" s="292"/>
      <c r="R29" s="292"/>
      <c r="S29" s="292"/>
      <c r="T29" s="292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17.2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ht="38.25" hidden="1" customHeight="1">
      <c r="B32" s="290" t="s">
        <v>48</v>
      </c>
      <c r="C32" s="291"/>
      <c r="D32" s="291"/>
      <c r="E32" s="291"/>
      <c r="F32" s="291"/>
      <c r="G32" s="291"/>
      <c r="H32" s="290" t="s">
        <v>49</v>
      </c>
      <c r="I32" s="290"/>
      <c r="J32" s="290"/>
      <c r="K32" s="290"/>
      <c r="L32" s="290"/>
      <c r="M32" s="290"/>
      <c r="N32" s="294" t="s">
        <v>53</v>
      </c>
      <c r="O32" s="294"/>
      <c r="P32" s="294"/>
      <c r="Q32" s="294"/>
      <c r="R32" s="294"/>
      <c r="S32" s="294"/>
      <c r="T32" s="294"/>
      <c r="U32" s="294"/>
    </row>
    <row r="33" spans="2:21" hidden="1">
      <c r="B33" s="32"/>
      <c r="C33" s="48"/>
      <c r="D33" s="48"/>
      <c r="E33" s="49"/>
      <c r="F33" s="49"/>
      <c r="G33" s="49"/>
      <c r="H33" s="50"/>
      <c r="I33" s="51"/>
      <c r="J33" s="51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2:21" hidden="1">
      <c r="B34" s="291" t="s">
        <v>35</v>
      </c>
      <c r="C34" s="291"/>
      <c r="D34" s="293" t="s">
        <v>36</v>
      </c>
      <c r="E34" s="293"/>
      <c r="F34" s="293"/>
      <c r="G34" s="293"/>
      <c r="H34" s="293"/>
      <c r="I34" s="51"/>
      <c r="J34" s="51"/>
      <c r="K34" s="37"/>
      <c r="L34" s="37"/>
      <c r="M34" s="37"/>
      <c r="N34" s="37"/>
      <c r="O34" s="37"/>
      <c r="P34" s="37"/>
      <c r="Q34" s="37"/>
      <c r="R34" s="37"/>
      <c r="S34" s="37"/>
      <c r="T34" s="37"/>
    </row>
    <row r="35" spans="2:21" hidden="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2:21" hidden="1"/>
    <row r="37" spans="2:21" hidden="1"/>
    <row r="38" spans="2:21" hidden="1"/>
    <row r="39" spans="2:21" hidden="1"/>
    <row r="40" spans="2:21" hidden="1"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 t="s">
        <v>54</v>
      </c>
      <c r="O40" s="289"/>
      <c r="P40" s="289"/>
      <c r="Q40" s="289"/>
      <c r="R40" s="289"/>
      <c r="S40" s="289"/>
      <c r="T40" s="289"/>
      <c r="U40" s="289"/>
    </row>
    <row r="41" spans="2:21" hidden="1"/>
  </sheetData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23:C23"/>
    <mergeCell ref="D23:H23"/>
    <mergeCell ref="T8:T10"/>
    <mergeCell ref="U8:U10"/>
    <mergeCell ref="B10:G10"/>
    <mergeCell ref="B14:C14"/>
    <mergeCell ref="G15:O15"/>
    <mergeCell ref="G16:O16"/>
    <mergeCell ref="M8:N8"/>
    <mergeCell ref="O8:O9"/>
    <mergeCell ref="P8:P9"/>
    <mergeCell ref="Q8:Q10"/>
    <mergeCell ref="R8:R9"/>
    <mergeCell ref="S8:S9"/>
    <mergeCell ref="G8:G9"/>
    <mergeCell ref="G17:O17"/>
    <mergeCell ref="J19:T19"/>
    <mergeCell ref="J20:T20"/>
    <mergeCell ref="B21:H21"/>
    <mergeCell ref="J21:T21"/>
    <mergeCell ref="N40:U40"/>
    <mergeCell ref="B29:C29"/>
    <mergeCell ref="D29:I29"/>
    <mergeCell ref="J29:T29"/>
    <mergeCell ref="B32:G32"/>
    <mergeCell ref="H32:M32"/>
    <mergeCell ref="N32:U32"/>
    <mergeCell ref="B34:C34"/>
    <mergeCell ref="D34:H34"/>
    <mergeCell ref="B40:D40"/>
    <mergeCell ref="E40:G40"/>
    <mergeCell ref="H40:M40"/>
  </mergeCells>
  <conditionalFormatting sqref="H11:P12">
    <cfRule type="cellIs" dxfId="13" priority="11" operator="greaterThan">
      <formula>10</formula>
    </cfRule>
  </conditionalFormatting>
  <conditionalFormatting sqref="C1:C1048576">
    <cfRule type="duplicateValues" dxfId="12" priority="10"/>
  </conditionalFormatting>
  <conditionalFormatting sqref="C11">
    <cfRule type="duplicateValues" dxfId="11" priority="8"/>
  </conditionalFormatting>
  <conditionalFormatting sqref="H11:K11">
    <cfRule type="cellIs" dxfId="10" priority="5" stopIfTrue="1" operator="greaterThan">
      <formula>10</formula>
    </cfRule>
    <cfRule type="cellIs" dxfId="9" priority="6" stopIfTrue="1" operator="greaterThan">
      <formula>10</formula>
    </cfRule>
    <cfRule type="cellIs" dxfId="8" priority="7" stopIfTrue="1" operator="greaterThan">
      <formula>10</formula>
    </cfRule>
  </conditionalFormatting>
  <conditionalFormatting sqref="C11:C12">
    <cfRule type="duplicateValues" dxfId="7" priority="3"/>
  </conditionalFormatting>
  <dataValidations count="1">
    <dataValidation allowBlank="1" showInputMessage="1" showErrorMessage="1" errorTitle="Không xóa dữ liệu" error="Không xóa dữ liệu" prompt="Không xóa dữ liệu" sqref="D17 AL3:AL9 X3:AK4 W5:AK9 V11:W12"/>
  </dataValidations>
  <pageMargins left="0.2" right="0.2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AL41"/>
  <sheetViews>
    <sheetView workbookViewId="0">
      <selection activeCell="T26" sqref="T26"/>
    </sheetView>
  </sheetViews>
  <sheetFormatPr defaultRowHeight="15.75"/>
  <cols>
    <col min="1" max="1" width="0.125" style="1" customWidth="1"/>
    <col min="2" max="2" width="4.25" style="1" customWidth="1"/>
    <col min="3" max="3" width="12.125" style="1" customWidth="1"/>
    <col min="4" max="4" width="14" style="1" customWidth="1"/>
    <col min="5" max="5" width="7.875" style="1" customWidth="1"/>
    <col min="6" max="6" width="9.375" style="1" hidden="1" customWidth="1"/>
    <col min="7" max="7" width="11.25" style="1" customWidth="1"/>
    <col min="8" max="8" width="6.375" style="1" customWidth="1"/>
    <col min="9" max="9" width="4.875" style="1" hidden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6.375" style="1" hidden="1" customWidth="1"/>
    <col min="15" max="15" width="7.125" style="1" hidden="1" customWidth="1"/>
    <col min="16" max="16" width="8" style="1" customWidth="1"/>
    <col min="17" max="18" width="6.5" style="1" hidden="1" customWidth="1"/>
    <col min="19" max="19" width="11.875" style="1" hidden="1" customWidth="1"/>
    <col min="20" max="20" width="25.2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281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279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6" t="s">
        <v>56</v>
      </c>
      <c r="Q5" s="326"/>
      <c r="R5" s="326"/>
      <c r="S5" s="326"/>
      <c r="T5" s="326"/>
      <c r="U5" s="326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280</v>
      </c>
      <c r="H6" s="312"/>
      <c r="I6" s="312"/>
      <c r="J6" s="312"/>
      <c r="K6" s="312"/>
      <c r="L6" s="312"/>
      <c r="M6" s="312"/>
      <c r="N6" s="312"/>
      <c r="O6" s="312"/>
      <c r="P6" s="325" t="s">
        <v>269</v>
      </c>
      <c r="Q6" s="325"/>
      <c r="R6" s="325"/>
      <c r="S6" s="325"/>
      <c r="T6" s="325"/>
      <c r="U6" s="32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57</v>
      </c>
      <c r="I8" s="311" t="s">
        <v>57</v>
      </c>
      <c r="J8" s="311" t="s">
        <v>57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91" t="s">
        <v>46</v>
      </c>
      <c r="N9" s="91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Kỹ năng học tập hiệu quả</v>
      </c>
      <c r="X9" s="61" t="str">
        <f>+P5</f>
        <v>Mã HP:</v>
      </c>
      <c r="Y9" s="62">
        <f>+$AH$9+$AJ$9+$AF$9</f>
        <v>3</v>
      </c>
      <c r="Z9" s="56">
        <f>COUNTIF($S$10:$S$73,"Khiển trách")</f>
        <v>0</v>
      </c>
      <c r="AA9" s="56">
        <f>COUNTIF($S$10:$S$73,"Cảnh cáo")</f>
        <v>0</v>
      </c>
      <c r="AB9" s="56">
        <f>COUNTIF($S$10:$S$73,"Đình chỉ thi")</f>
        <v>0</v>
      </c>
      <c r="AC9" s="63">
        <f>+($Z$9+$AA$9+$AB$9)/$Y$9*100%</f>
        <v>0</v>
      </c>
      <c r="AD9" s="56">
        <f>SUM(COUNTIF($S$10:$S$71,"Vắng"),COUNTIF($S$10:$S$71,"Vắng có phép"))</f>
        <v>0</v>
      </c>
      <c r="AE9" s="64">
        <f>+$AD$9/$Y$9</f>
        <v>0</v>
      </c>
      <c r="AF9" s="65">
        <f>COUNTIF($V$10:$V$71,"Thi lại")</f>
        <v>0</v>
      </c>
      <c r="AG9" s="64">
        <f>+$AF$9/$Y$9</f>
        <v>0</v>
      </c>
      <c r="AH9" s="65">
        <f>COUNTIF($V$10:$V$72,"Học lại")</f>
        <v>3</v>
      </c>
      <c r="AI9" s="64">
        <f>+$AH$9/$Y$9</f>
        <v>1</v>
      </c>
      <c r="AJ9" s="56">
        <f>COUNTIF($V$11:$V$72,"Đạt")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252" t="s">
        <v>271</v>
      </c>
      <c r="D11" s="255" t="s">
        <v>272</v>
      </c>
      <c r="E11" s="256" t="s">
        <v>154</v>
      </c>
      <c r="F11" s="252" t="s">
        <v>216</v>
      </c>
      <c r="G11" s="252" t="s">
        <v>216</v>
      </c>
      <c r="H11" s="210">
        <v>7</v>
      </c>
      <c r="I11" s="113"/>
      <c r="J11" s="113"/>
      <c r="K11" s="16"/>
      <c r="L11" s="16"/>
      <c r="M11" s="16"/>
      <c r="N11" s="16"/>
      <c r="O11" s="16"/>
      <c r="P11" s="17">
        <v>0</v>
      </c>
      <c r="Q11" s="18">
        <f t="shared" ref="Q11:Q13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20" t="s">
        <v>243</v>
      </c>
      <c r="U11" s="85"/>
      <c r="V11" s="84" t="str">
        <f t="shared" ref="V11:V1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21">
        <v>2</v>
      </c>
      <c r="C12" s="253" t="s">
        <v>273</v>
      </c>
      <c r="D12" s="226" t="s">
        <v>274</v>
      </c>
      <c r="E12" s="227" t="s">
        <v>275</v>
      </c>
      <c r="F12" s="253" t="s">
        <v>216</v>
      </c>
      <c r="G12" s="253" t="s">
        <v>216</v>
      </c>
      <c r="H12" s="214">
        <v>7</v>
      </c>
      <c r="I12" s="24" t="s">
        <v>25</v>
      </c>
      <c r="J12" s="24" t="s">
        <v>25</v>
      </c>
      <c r="K12" s="24" t="s">
        <v>25</v>
      </c>
      <c r="L12" s="25"/>
      <c r="M12" s="25"/>
      <c r="N12" s="25"/>
      <c r="O12" s="25"/>
      <c r="P12" s="26">
        <v>0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 t="s">
        <v>243</v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18.75" customHeight="1">
      <c r="B13" s="95">
        <v>3</v>
      </c>
      <c r="C13" s="254" t="s">
        <v>276</v>
      </c>
      <c r="D13" s="228" t="s">
        <v>277</v>
      </c>
      <c r="E13" s="229" t="s">
        <v>278</v>
      </c>
      <c r="F13" s="254" t="s">
        <v>216</v>
      </c>
      <c r="G13" s="254" t="s">
        <v>216</v>
      </c>
      <c r="H13" s="219">
        <v>8</v>
      </c>
      <c r="I13" s="98" t="s">
        <v>25</v>
      </c>
      <c r="J13" s="98" t="s">
        <v>25</v>
      </c>
      <c r="K13" s="98" t="s">
        <v>25</v>
      </c>
      <c r="L13" s="99"/>
      <c r="M13" s="99"/>
      <c r="N13" s="99"/>
      <c r="O13" s="99"/>
      <c r="P13" s="100">
        <v>0</v>
      </c>
      <c r="Q13" s="101">
        <f t="shared" si="0"/>
        <v>0</v>
      </c>
      <c r="R13" s="102" t="str">
        <f t="shared" ref="R1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103" t="str">
        <f t="shared" si="1"/>
        <v>Kém</v>
      </c>
      <c r="T13" s="104" t="s">
        <v>243</v>
      </c>
      <c r="U13" s="86"/>
      <c r="V13" s="84" t="str">
        <f t="shared" si="2"/>
        <v>Học lại</v>
      </c>
      <c r="W13" s="67"/>
      <c r="X13" s="68"/>
      <c r="Y13" s="68"/>
      <c r="Z13" s="90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1:38" ht="7.5" customHeight="1">
      <c r="A14" s="2"/>
      <c r="B14" s="32"/>
      <c r="C14" s="33"/>
      <c r="D14" s="33"/>
      <c r="E14" s="34"/>
      <c r="F14" s="34"/>
      <c r="G14" s="34"/>
      <c r="H14" s="35"/>
      <c r="I14" s="36"/>
      <c r="J14" s="36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"/>
    </row>
    <row r="15" spans="1:38" ht="16.5" hidden="1">
      <c r="A15" s="2"/>
      <c r="B15" s="303" t="s">
        <v>26</v>
      </c>
      <c r="C15" s="303"/>
      <c r="D15" s="33"/>
      <c r="E15" s="34"/>
      <c r="F15" s="34"/>
      <c r="G15" s="34"/>
      <c r="H15" s="35"/>
      <c r="I15" s="36"/>
      <c r="J15" s="36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"/>
    </row>
    <row r="16" spans="1:38" ht="16.5" hidden="1" customHeight="1">
      <c r="A16" s="2"/>
      <c r="B16" s="38" t="s">
        <v>27</v>
      </c>
      <c r="C16" s="38"/>
      <c r="D16" s="39">
        <f>+$Y$9</f>
        <v>3</v>
      </c>
      <c r="E16" s="40" t="s">
        <v>28</v>
      </c>
      <c r="F16" s="40"/>
      <c r="G16" s="324" t="s">
        <v>29</v>
      </c>
      <c r="H16" s="324"/>
      <c r="I16" s="324"/>
      <c r="J16" s="324"/>
      <c r="K16" s="324"/>
      <c r="L16" s="324"/>
      <c r="M16" s="324"/>
      <c r="N16" s="324"/>
      <c r="O16" s="324"/>
      <c r="P16" s="41">
        <f>$Y$9 -COUNTIF($T$10:$T$203,"Vắng") -COUNTIF($T$10:$T$203,"Vắng có phép") - COUNTIF($T$10:$T$203,"Đình chỉ thi") - COUNTIF($T$10:$T$203,"Không đủ ĐKDT")</f>
        <v>3</v>
      </c>
      <c r="Q16" s="41"/>
      <c r="R16" s="42"/>
      <c r="S16" s="43"/>
      <c r="T16" s="43" t="s">
        <v>28</v>
      </c>
      <c r="U16" s="3"/>
    </row>
    <row r="17" spans="1:38" ht="16.5" hidden="1" customHeight="1">
      <c r="A17" s="2"/>
      <c r="B17" s="38" t="s">
        <v>30</v>
      </c>
      <c r="C17" s="38"/>
      <c r="D17" s="39">
        <f>+$AJ$9</f>
        <v>0</v>
      </c>
      <c r="E17" s="40" t="s">
        <v>28</v>
      </c>
      <c r="F17" s="40"/>
      <c r="G17" s="324" t="s">
        <v>31</v>
      </c>
      <c r="H17" s="324"/>
      <c r="I17" s="324"/>
      <c r="J17" s="324"/>
      <c r="K17" s="324"/>
      <c r="L17" s="324"/>
      <c r="M17" s="324"/>
      <c r="N17" s="324"/>
      <c r="O17" s="324"/>
      <c r="P17" s="44">
        <f>COUNTIF($T$10:$T$79,"Vắng")</f>
        <v>0</v>
      </c>
      <c r="Q17" s="44"/>
      <c r="R17" s="45"/>
      <c r="S17" s="43"/>
      <c r="T17" s="43" t="s">
        <v>28</v>
      </c>
      <c r="U17" s="3"/>
    </row>
    <row r="18" spans="1:38" ht="16.5" hidden="1" customHeight="1">
      <c r="A18" s="2"/>
      <c r="B18" s="38" t="s">
        <v>50</v>
      </c>
      <c r="C18" s="38"/>
      <c r="D18" s="78">
        <f>COUNTIF(V11:V13,"Học lại")</f>
        <v>3</v>
      </c>
      <c r="E18" s="40" t="s">
        <v>28</v>
      </c>
      <c r="F18" s="40"/>
      <c r="G18" s="324" t="s">
        <v>51</v>
      </c>
      <c r="H18" s="324"/>
      <c r="I18" s="324"/>
      <c r="J18" s="324"/>
      <c r="K18" s="324"/>
      <c r="L18" s="324"/>
      <c r="M18" s="324"/>
      <c r="N18" s="324"/>
      <c r="O18" s="324"/>
      <c r="P18" s="41">
        <f>COUNTIF($T$10:$T$79,"Vắng có phép")</f>
        <v>0</v>
      </c>
      <c r="Q18" s="41"/>
      <c r="R18" s="42"/>
      <c r="S18" s="43"/>
      <c r="T18" s="43" t="s">
        <v>28</v>
      </c>
      <c r="U18" s="3"/>
    </row>
    <row r="19" spans="1:38" ht="3" hidden="1" customHeight="1">
      <c r="A19" s="2"/>
      <c r="B19" s="32"/>
      <c r="C19" s="33"/>
      <c r="D19" s="33"/>
      <c r="E19" s="34"/>
      <c r="F19" s="34"/>
      <c r="G19" s="34"/>
      <c r="H19" s="35"/>
      <c r="I19" s="36"/>
      <c r="J19" s="36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"/>
    </row>
    <row r="20" spans="1:38" hidden="1">
      <c r="B20" s="79" t="s">
        <v>32</v>
      </c>
      <c r="C20" s="79"/>
      <c r="D20" s="80">
        <f>COUNTIF(V11:V13,"Thi lại")</f>
        <v>0</v>
      </c>
      <c r="E20" s="81" t="s">
        <v>28</v>
      </c>
      <c r="F20" s="3"/>
      <c r="G20" s="3"/>
      <c r="H20" s="3"/>
      <c r="I20" s="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"/>
    </row>
    <row r="21" spans="1:38">
      <c r="B21" s="79"/>
      <c r="C21" s="79"/>
      <c r="D21" s="80"/>
      <c r="E21" s="81"/>
      <c r="F21" s="3"/>
      <c r="G21" s="3"/>
      <c r="H21" s="3"/>
      <c r="I21" s="3"/>
      <c r="J21" s="323" t="s">
        <v>288</v>
      </c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"/>
    </row>
    <row r="22" spans="1:38">
      <c r="A22" s="46"/>
      <c r="B22" s="291" t="s">
        <v>33</v>
      </c>
      <c r="C22" s="291"/>
      <c r="D22" s="291"/>
      <c r="E22" s="291"/>
      <c r="F22" s="291"/>
      <c r="G22" s="291"/>
      <c r="H22" s="291"/>
      <c r="I22" s="47"/>
      <c r="J22" s="296" t="s">
        <v>34</v>
      </c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3"/>
    </row>
    <row r="23" spans="1:38" ht="4.5" customHeight="1">
      <c r="A23" s="2"/>
      <c r="B23" s="32"/>
      <c r="C23" s="48"/>
      <c r="D23" s="48"/>
      <c r="E23" s="49"/>
      <c r="F23" s="49"/>
      <c r="G23" s="49"/>
      <c r="H23" s="50"/>
      <c r="I23" s="51"/>
      <c r="J23" s="51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38" s="2" customFormat="1">
      <c r="B24" s="291" t="s">
        <v>35</v>
      </c>
      <c r="C24" s="291"/>
      <c r="D24" s="293" t="s">
        <v>36</v>
      </c>
      <c r="E24" s="293"/>
      <c r="F24" s="293"/>
      <c r="G24" s="293"/>
      <c r="H24" s="293"/>
      <c r="I24" s="51"/>
      <c r="J24" s="51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"/>
      <c r="V24" s="55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 ht="9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 ht="3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18" customHeight="1">
      <c r="A30" s="1"/>
      <c r="B30" s="292" t="s">
        <v>283</v>
      </c>
      <c r="C30" s="292"/>
      <c r="D30" s="292" t="s">
        <v>284</v>
      </c>
      <c r="E30" s="292"/>
      <c r="F30" s="292"/>
      <c r="G30" s="292"/>
      <c r="H30" s="292"/>
      <c r="I30" s="292"/>
      <c r="J30" s="292" t="s">
        <v>37</v>
      </c>
      <c r="K30" s="292"/>
      <c r="L30" s="292"/>
      <c r="M30" s="292"/>
      <c r="N30" s="292"/>
      <c r="O30" s="292"/>
      <c r="P30" s="292"/>
      <c r="Q30" s="292"/>
      <c r="R30" s="292"/>
      <c r="S30" s="292"/>
      <c r="T30" s="292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4.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 ht="23.2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21" ht="38.25" hidden="1" customHeight="1">
      <c r="B33" s="290" t="s">
        <v>48</v>
      </c>
      <c r="C33" s="291"/>
      <c r="D33" s="291"/>
      <c r="E33" s="291"/>
      <c r="F33" s="291"/>
      <c r="G33" s="291"/>
      <c r="H33" s="290" t="s">
        <v>49</v>
      </c>
      <c r="I33" s="290"/>
      <c r="J33" s="290"/>
      <c r="K33" s="290"/>
      <c r="L33" s="290"/>
      <c r="M33" s="290"/>
      <c r="N33" s="294" t="s">
        <v>53</v>
      </c>
      <c r="O33" s="294"/>
      <c r="P33" s="294"/>
      <c r="Q33" s="294"/>
      <c r="R33" s="294"/>
      <c r="S33" s="294"/>
      <c r="T33" s="294"/>
      <c r="U33" s="294"/>
    </row>
    <row r="34" spans="2:21" hidden="1">
      <c r="B34" s="32"/>
      <c r="C34" s="48"/>
      <c r="D34" s="48"/>
      <c r="E34" s="49"/>
      <c r="F34" s="49"/>
      <c r="G34" s="49"/>
      <c r="H34" s="50"/>
      <c r="I34" s="51"/>
      <c r="J34" s="51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1" hidden="1">
      <c r="B35" s="291" t="s">
        <v>35</v>
      </c>
      <c r="C35" s="291"/>
      <c r="D35" s="293" t="s">
        <v>36</v>
      </c>
      <c r="E35" s="293"/>
      <c r="F35" s="293"/>
      <c r="G35" s="293"/>
      <c r="H35" s="293"/>
      <c r="I35" s="51"/>
      <c r="J35" s="51"/>
      <c r="K35" s="37"/>
      <c r="L35" s="37"/>
      <c r="M35" s="37"/>
      <c r="N35" s="37"/>
      <c r="O35" s="37"/>
      <c r="P35" s="37"/>
      <c r="Q35" s="37"/>
      <c r="R35" s="37"/>
      <c r="S35" s="37"/>
      <c r="T35" s="37"/>
    </row>
    <row r="36" spans="2:21" hidden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2:21" hidden="1"/>
    <row r="38" spans="2:21" hidden="1"/>
    <row r="39" spans="2:21" hidden="1"/>
    <row r="40" spans="2:21" hidden="1"/>
    <row r="41" spans="2:21" hidden="1"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 t="s">
        <v>54</v>
      </c>
      <c r="O41" s="289"/>
      <c r="P41" s="289"/>
      <c r="Q41" s="289"/>
      <c r="R41" s="289"/>
      <c r="S41" s="289"/>
      <c r="T41" s="289"/>
      <c r="U41" s="289"/>
    </row>
  </sheetData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24:C24"/>
    <mergeCell ref="D24:H24"/>
    <mergeCell ref="T8:T10"/>
    <mergeCell ref="U8:U10"/>
    <mergeCell ref="B10:G10"/>
    <mergeCell ref="B15:C15"/>
    <mergeCell ref="G16:O16"/>
    <mergeCell ref="G17:O17"/>
    <mergeCell ref="M8:N8"/>
    <mergeCell ref="O8:O9"/>
    <mergeCell ref="P8:P9"/>
    <mergeCell ref="Q8:Q10"/>
    <mergeCell ref="R8:R9"/>
    <mergeCell ref="S8:S9"/>
    <mergeCell ref="G8:G9"/>
    <mergeCell ref="G18:O18"/>
    <mergeCell ref="J20:T20"/>
    <mergeCell ref="J21:T21"/>
    <mergeCell ref="B22:H22"/>
    <mergeCell ref="J22:T22"/>
    <mergeCell ref="N41:U41"/>
    <mergeCell ref="B30:C30"/>
    <mergeCell ref="D30:I30"/>
    <mergeCell ref="J30:T30"/>
    <mergeCell ref="B33:G33"/>
    <mergeCell ref="H33:M33"/>
    <mergeCell ref="N33:U33"/>
    <mergeCell ref="B35:C35"/>
    <mergeCell ref="D35:H35"/>
    <mergeCell ref="B41:D41"/>
    <mergeCell ref="E41:G41"/>
    <mergeCell ref="H41:M41"/>
  </mergeCells>
  <conditionalFormatting sqref="I11:P13">
    <cfRule type="cellIs" dxfId="6" priority="10" operator="greaterThan">
      <formula>10</formula>
    </cfRule>
  </conditionalFormatting>
  <conditionalFormatting sqref="C1:C10 C14:C1048576">
    <cfRule type="duplicateValues" dxfId="5" priority="9"/>
  </conditionalFormatting>
  <conditionalFormatting sqref="I11:K11">
    <cfRule type="cellIs" dxfId="4" priority="4" stopIfTrue="1" operator="greaterThan">
      <formula>10</formula>
    </cfRule>
    <cfRule type="cellIs" dxfId="3" priority="5" stopIfTrue="1" operator="greaterThan">
      <formula>10</formula>
    </cfRule>
    <cfRule type="cellIs" dxfId="2" priority="6" stopIfTrue="1" operator="greaterThan">
      <formula>10</formula>
    </cfRule>
  </conditionalFormatting>
  <conditionalFormatting sqref="C30">
    <cfRule type="duplicateValues" dxfId="1" priority="2"/>
  </conditionalFormatting>
  <conditionalFormatting sqref="C30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8 AL3:AL9 X3:AK4 W5:AK9 V11:W13"/>
  </dataValidations>
  <pageMargins left="0.45" right="0.2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5"/>
  <sheetViews>
    <sheetView topLeftCell="A3" workbookViewId="0">
      <selection activeCell="E47" sqref="E47"/>
    </sheetView>
  </sheetViews>
  <sheetFormatPr defaultRowHeight="15.75"/>
  <cols>
    <col min="1" max="1" width="0.125" style="1" customWidth="1"/>
    <col min="2" max="2" width="4" style="1" customWidth="1"/>
    <col min="3" max="4" width="12.625" style="1" customWidth="1"/>
    <col min="5" max="5" width="9.375" style="1" customWidth="1"/>
    <col min="6" max="6" width="9.375" style="1" hidden="1" customWidth="1"/>
    <col min="7" max="7" width="15" style="1" customWidth="1"/>
    <col min="8" max="8" width="8.5" style="1" customWidth="1"/>
    <col min="9" max="11" width="4.375" style="1" hidden="1" customWidth="1"/>
    <col min="12" max="12" width="5.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7.625" style="1" customWidth="1"/>
    <col min="17" max="18" width="6.5" style="1" hidden="1" customWidth="1"/>
    <col min="19" max="19" width="11.875" style="1" hidden="1" customWidth="1"/>
    <col min="20" max="20" width="21.125" style="1" customWidth="1"/>
    <col min="21" max="21" width="7" style="1" hidden="1" customWidth="1"/>
    <col min="22" max="22" width="6.5" style="55" customWidth="1"/>
    <col min="23" max="38" width="9" style="54"/>
    <col min="39" max="16384" width="9" style="1"/>
  </cols>
  <sheetData>
    <row r="1" spans="2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2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2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2:38" ht="23.25" customHeight="1">
      <c r="B5" s="317" t="s">
        <v>2</v>
      </c>
      <c r="C5" s="317"/>
      <c r="D5" s="318" t="s">
        <v>63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6" t="s">
        <v>56</v>
      </c>
      <c r="Q5" s="326"/>
      <c r="R5" s="326"/>
      <c r="S5" s="326"/>
      <c r="T5" s="326"/>
      <c r="U5" s="326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2:38" ht="17.25" customHeight="1">
      <c r="B6" s="316" t="s">
        <v>3</v>
      </c>
      <c r="C6" s="316"/>
      <c r="D6" s="8"/>
      <c r="G6" s="312" t="s">
        <v>64</v>
      </c>
      <c r="H6" s="312"/>
      <c r="I6" s="312"/>
      <c r="J6" s="312"/>
      <c r="K6" s="312"/>
      <c r="L6" s="312"/>
      <c r="M6" s="312"/>
      <c r="N6" s="312"/>
      <c r="O6" s="312"/>
      <c r="P6" s="325" t="s">
        <v>62</v>
      </c>
      <c r="Q6" s="325"/>
      <c r="R6" s="325"/>
      <c r="S6" s="325"/>
      <c r="T6" s="325"/>
      <c r="U6" s="32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2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57</v>
      </c>
      <c r="I8" s="311" t="s">
        <v>59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2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An toàn và bảo mật thông tin</v>
      </c>
      <c r="X9" s="61" t="str">
        <f>+P5</f>
        <v>Mã HP:</v>
      </c>
      <c r="Y9" s="62">
        <f>+$AH$9+$AJ$9+$AF$9</f>
        <v>7</v>
      </c>
      <c r="Z9" s="56">
        <f>COUNTIF($S$10:$S$77,"Khiển trách")</f>
        <v>0</v>
      </c>
      <c r="AA9" s="56">
        <f>COUNTIF($S$10:$S$77,"Cảnh cáo")</f>
        <v>0</v>
      </c>
      <c r="AB9" s="56">
        <f>COUNTIF($S$10:$S$77,"Đình chỉ thi")</f>
        <v>0</v>
      </c>
      <c r="AC9" s="63">
        <f>+($Z$9+$AA$9+$AB$9)/$Y$9*100%</f>
        <v>0</v>
      </c>
      <c r="AD9" s="56">
        <f>SUM(COUNTIF($S$10:$S$75,"Vắng"),COUNTIF($S$10:$S$75,"Vắng có phép"))</f>
        <v>0</v>
      </c>
      <c r="AE9" s="64">
        <f>+$AD$9/$Y$9</f>
        <v>0</v>
      </c>
      <c r="AF9" s="65">
        <f>COUNTIF($V$10:$V$75,"Thi lại")</f>
        <v>0</v>
      </c>
      <c r="AG9" s="64">
        <f>+$AF$9/$Y$9</f>
        <v>0</v>
      </c>
      <c r="AH9" s="65">
        <f>COUNTIF($V$10:$V$76,"Học lại")</f>
        <v>7</v>
      </c>
      <c r="AI9" s="64">
        <f>+$AH$9/$Y$9</f>
        <v>1</v>
      </c>
      <c r="AJ9" s="56">
        <f>COUNTIF($V$11:$V$76,"Đạt")</f>
        <v>0</v>
      </c>
      <c r="AK9" s="63">
        <f>+$AJ$9/$Y$9</f>
        <v>0</v>
      </c>
      <c r="AL9" s="75"/>
    </row>
    <row r="10" spans="2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2:38" ht="18.75" customHeight="1">
      <c r="B11" s="268">
        <v>1</v>
      </c>
      <c r="C11" s="269" t="s">
        <v>83</v>
      </c>
      <c r="D11" s="270" t="s">
        <v>84</v>
      </c>
      <c r="E11" s="271" t="s">
        <v>85</v>
      </c>
      <c r="F11" s="209" t="s">
        <v>76</v>
      </c>
      <c r="G11" s="209" t="s">
        <v>76</v>
      </c>
      <c r="H11" s="112">
        <v>5</v>
      </c>
      <c r="I11" s="272"/>
      <c r="J11" s="272"/>
      <c r="K11" s="273"/>
      <c r="L11" s="273"/>
      <c r="M11" s="273"/>
      <c r="N11" s="273"/>
      <c r="O11" s="273"/>
      <c r="P11" s="265">
        <v>5</v>
      </c>
      <c r="Q11" s="18">
        <f t="shared" ref="Q11:Q17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7" si="1">IF($Q11&lt;4,"Kém",IF(AND($Q11&gt;=4,$Q11&lt;=5.4),"Trung bình yếu",IF(AND($Q11&gt;=5.5,$Q11&lt;=6.9),"Trung bình",IF(AND($Q11&gt;=7,$Q11&lt;=8.4),"Khá",IF(AND($Q11&gt;=8.5,$Q11&lt;=10),"Giỏi","")))))</f>
        <v>Kém</v>
      </c>
      <c r="T11" s="20"/>
      <c r="U11" s="85"/>
      <c r="V11" s="84" t="str">
        <f t="shared" ref="V11:V1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2:38" ht="18.75" customHeight="1">
      <c r="B12" s="274">
        <v>2</v>
      </c>
      <c r="C12" s="275" t="s">
        <v>128</v>
      </c>
      <c r="D12" s="276" t="s">
        <v>129</v>
      </c>
      <c r="E12" s="277" t="s">
        <v>75</v>
      </c>
      <c r="F12" s="211" t="s">
        <v>130</v>
      </c>
      <c r="G12" s="211" t="s">
        <v>130</v>
      </c>
      <c r="H12" s="199">
        <v>6</v>
      </c>
      <c r="I12" s="278" t="s">
        <v>25</v>
      </c>
      <c r="J12" s="278" t="s">
        <v>25</v>
      </c>
      <c r="K12" s="278" t="s">
        <v>25</v>
      </c>
      <c r="L12" s="279"/>
      <c r="M12" s="279"/>
      <c r="N12" s="279"/>
      <c r="O12" s="279"/>
      <c r="P12" s="266">
        <v>6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 t="str">
        <f>+IF(OR($H12=0,$I12=0,$J12=0,$K12=0),"Không đủ ĐKDT","")</f>
        <v/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2:38" ht="18.75" customHeight="1">
      <c r="B13" s="274">
        <v>3</v>
      </c>
      <c r="C13" s="275" t="s">
        <v>131</v>
      </c>
      <c r="D13" s="276" t="s">
        <v>99</v>
      </c>
      <c r="E13" s="277" t="s">
        <v>132</v>
      </c>
      <c r="F13" s="211" t="s">
        <v>130</v>
      </c>
      <c r="G13" s="211" t="s">
        <v>130</v>
      </c>
      <c r="H13" s="280">
        <v>6</v>
      </c>
      <c r="I13" s="278" t="s">
        <v>25</v>
      </c>
      <c r="J13" s="278" t="s">
        <v>25</v>
      </c>
      <c r="K13" s="278" t="s">
        <v>25</v>
      </c>
      <c r="L13" s="281"/>
      <c r="M13" s="281"/>
      <c r="N13" s="281"/>
      <c r="O13" s="281"/>
      <c r="P13" s="266">
        <v>5</v>
      </c>
      <c r="Q13" s="27">
        <f t="shared" si="0"/>
        <v>0</v>
      </c>
      <c r="R13" s="28" t="str">
        <f t="shared" ref="R13:R1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9" t="str">
        <f t="shared" si="1"/>
        <v>Kém</v>
      </c>
      <c r="T13" s="30" t="str">
        <f t="shared" ref="T13:T17" si="4">+IF(OR($H13=0,$I13=0,$J13=0,$K13=0),"Không đủ ĐKDT","")</f>
        <v/>
      </c>
      <c r="U13" s="86"/>
      <c r="V13" s="84" t="str">
        <f t="shared" si="2"/>
        <v>Học lại</v>
      </c>
      <c r="W13" s="67"/>
      <c r="X13" s="68"/>
      <c r="Y13" s="68"/>
      <c r="Z13" s="89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2:38" ht="18.75" customHeight="1">
      <c r="B14" s="274">
        <v>4</v>
      </c>
      <c r="C14" s="275" t="s">
        <v>135</v>
      </c>
      <c r="D14" s="276" t="s">
        <v>136</v>
      </c>
      <c r="E14" s="277" t="s">
        <v>137</v>
      </c>
      <c r="F14" s="211" t="s">
        <v>130</v>
      </c>
      <c r="G14" s="211" t="s">
        <v>130</v>
      </c>
      <c r="H14" s="280">
        <v>6</v>
      </c>
      <c r="I14" s="278" t="s">
        <v>25</v>
      </c>
      <c r="J14" s="278" t="s">
        <v>25</v>
      </c>
      <c r="K14" s="278" t="s">
        <v>25</v>
      </c>
      <c r="L14" s="281"/>
      <c r="M14" s="281"/>
      <c r="N14" s="281"/>
      <c r="O14" s="281"/>
      <c r="P14" s="266">
        <v>7</v>
      </c>
      <c r="Q14" s="27">
        <f t="shared" si="0"/>
        <v>0</v>
      </c>
      <c r="R14" s="28" t="str">
        <f t="shared" si="3"/>
        <v>F</v>
      </c>
      <c r="S14" s="29" t="str">
        <f t="shared" si="1"/>
        <v>Kém</v>
      </c>
      <c r="T14" s="30" t="str">
        <f t="shared" si="4"/>
        <v/>
      </c>
      <c r="U14" s="86"/>
      <c r="V14" s="84" t="str">
        <f t="shared" si="2"/>
        <v>Học lại</v>
      </c>
      <c r="W14" s="67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2"/>
    </row>
    <row r="15" spans="2:38" ht="18.75" customHeight="1">
      <c r="B15" s="274">
        <v>5</v>
      </c>
      <c r="C15" s="275" t="s">
        <v>147</v>
      </c>
      <c r="D15" s="276" t="s">
        <v>148</v>
      </c>
      <c r="E15" s="277" t="s">
        <v>149</v>
      </c>
      <c r="F15" s="211" t="s">
        <v>130</v>
      </c>
      <c r="G15" s="211" t="s">
        <v>130</v>
      </c>
      <c r="H15" s="280">
        <v>7</v>
      </c>
      <c r="I15" s="278" t="s">
        <v>25</v>
      </c>
      <c r="J15" s="278" t="s">
        <v>25</v>
      </c>
      <c r="K15" s="278" t="s">
        <v>25</v>
      </c>
      <c r="L15" s="281"/>
      <c r="M15" s="281"/>
      <c r="N15" s="281"/>
      <c r="O15" s="281"/>
      <c r="P15" s="266">
        <v>6</v>
      </c>
      <c r="Q15" s="27">
        <f t="shared" si="0"/>
        <v>0</v>
      </c>
      <c r="R15" s="28" t="str">
        <f t="shared" si="3"/>
        <v>F</v>
      </c>
      <c r="S15" s="29" t="str">
        <f t="shared" si="1"/>
        <v>Kém</v>
      </c>
      <c r="T15" s="30" t="str">
        <f t="shared" si="4"/>
        <v/>
      </c>
      <c r="U15" s="86"/>
      <c r="V15" s="84" t="str">
        <f t="shared" si="2"/>
        <v>Học lại</v>
      </c>
      <c r="W15" s="67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2"/>
    </row>
    <row r="16" spans="2:38" ht="18.75" customHeight="1">
      <c r="B16" s="274">
        <v>6</v>
      </c>
      <c r="C16" s="275" t="s">
        <v>140</v>
      </c>
      <c r="D16" s="276" t="s">
        <v>141</v>
      </c>
      <c r="E16" s="277" t="s">
        <v>142</v>
      </c>
      <c r="F16" s="211" t="s">
        <v>130</v>
      </c>
      <c r="G16" s="211" t="s">
        <v>130</v>
      </c>
      <c r="H16" s="280">
        <v>6</v>
      </c>
      <c r="I16" s="278" t="s">
        <v>25</v>
      </c>
      <c r="J16" s="278" t="s">
        <v>25</v>
      </c>
      <c r="K16" s="278" t="s">
        <v>25</v>
      </c>
      <c r="L16" s="281"/>
      <c r="M16" s="281"/>
      <c r="N16" s="281"/>
      <c r="O16" s="281"/>
      <c r="P16" s="266">
        <v>5</v>
      </c>
      <c r="Q16" s="27">
        <f t="shared" si="0"/>
        <v>0</v>
      </c>
      <c r="R16" s="28" t="str">
        <f t="shared" si="3"/>
        <v>F</v>
      </c>
      <c r="S16" s="29" t="str">
        <f t="shared" si="1"/>
        <v>Kém</v>
      </c>
      <c r="T16" s="30" t="str">
        <f t="shared" si="4"/>
        <v/>
      </c>
      <c r="U16" s="86"/>
      <c r="V16" s="84" t="str">
        <f t="shared" si="2"/>
        <v>Học lại</v>
      </c>
      <c r="W16" s="67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2"/>
    </row>
    <row r="17" spans="1:38" ht="18.75" customHeight="1">
      <c r="B17" s="282">
        <v>7</v>
      </c>
      <c r="C17" s="283" t="s">
        <v>150</v>
      </c>
      <c r="D17" s="284" t="s">
        <v>151</v>
      </c>
      <c r="E17" s="285" t="s">
        <v>117</v>
      </c>
      <c r="F17" s="216" t="s">
        <v>130</v>
      </c>
      <c r="G17" s="216" t="s">
        <v>130</v>
      </c>
      <c r="H17" s="286">
        <v>8</v>
      </c>
      <c r="I17" s="287" t="s">
        <v>25</v>
      </c>
      <c r="J17" s="287" t="s">
        <v>25</v>
      </c>
      <c r="K17" s="287" t="s">
        <v>25</v>
      </c>
      <c r="L17" s="288"/>
      <c r="M17" s="288"/>
      <c r="N17" s="288"/>
      <c r="O17" s="288"/>
      <c r="P17" s="267">
        <v>8</v>
      </c>
      <c r="Q17" s="101">
        <f t="shared" si="0"/>
        <v>0</v>
      </c>
      <c r="R17" s="102" t="str">
        <f t="shared" si="3"/>
        <v>F</v>
      </c>
      <c r="S17" s="103" t="str">
        <f t="shared" si="1"/>
        <v>Kém</v>
      </c>
      <c r="T17" s="104" t="str">
        <f t="shared" si="4"/>
        <v/>
      </c>
      <c r="U17" s="87"/>
      <c r="V17" s="84" t="str">
        <f t="shared" si="2"/>
        <v>Học lại</v>
      </c>
      <c r="W17" s="67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2"/>
    </row>
    <row r="18" spans="1:38" ht="7.5" customHeight="1">
      <c r="A18" s="2"/>
      <c r="B18" s="32"/>
      <c r="C18" s="33"/>
      <c r="D18" s="33"/>
      <c r="E18" s="34"/>
      <c r="F18" s="34"/>
      <c r="G18" s="34"/>
      <c r="H18" s="35"/>
      <c r="I18" s="36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"/>
    </row>
    <row r="19" spans="1:38" ht="16.5" hidden="1">
      <c r="A19" s="2"/>
      <c r="B19" s="303" t="s">
        <v>26</v>
      </c>
      <c r="C19" s="303"/>
      <c r="D19" s="33"/>
      <c r="E19" s="34"/>
      <c r="F19" s="34"/>
      <c r="G19" s="34"/>
      <c r="H19" s="35"/>
      <c r="I19" s="36"/>
      <c r="J19" s="36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"/>
    </row>
    <row r="20" spans="1:38" ht="16.5" hidden="1" customHeight="1">
      <c r="A20" s="2"/>
      <c r="B20" s="38" t="s">
        <v>27</v>
      </c>
      <c r="C20" s="38"/>
      <c r="D20" s="39">
        <f>+$Y$9</f>
        <v>7</v>
      </c>
      <c r="E20" s="40" t="s">
        <v>28</v>
      </c>
      <c r="F20" s="40"/>
      <c r="G20" s="324" t="s">
        <v>29</v>
      </c>
      <c r="H20" s="324"/>
      <c r="I20" s="324"/>
      <c r="J20" s="324"/>
      <c r="K20" s="324"/>
      <c r="L20" s="324"/>
      <c r="M20" s="324"/>
      <c r="N20" s="324"/>
      <c r="O20" s="324"/>
      <c r="P20" s="41">
        <f>$Y$9 -COUNTIF($T$10:$T$207,"Vắng") -COUNTIF($T$10:$T$207,"Vắng có phép") - COUNTIF($T$10:$T$207,"Đình chỉ thi") - COUNTIF($T$10:$T$207,"Không đủ ĐKDT")</f>
        <v>7</v>
      </c>
      <c r="Q20" s="41"/>
      <c r="R20" s="42"/>
      <c r="S20" s="43"/>
      <c r="T20" s="43" t="s">
        <v>28</v>
      </c>
      <c r="U20" s="3"/>
    </row>
    <row r="21" spans="1:38" ht="16.5" hidden="1" customHeight="1">
      <c r="A21" s="2"/>
      <c r="B21" s="38" t="s">
        <v>30</v>
      </c>
      <c r="C21" s="38"/>
      <c r="D21" s="39">
        <f>+$AJ$9</f>
        <v>0</v>
      </c>
      <c r="E21" s="40" t="s">
        <v>28</v>
      </c>
      <c r="F21" s="40"/>
      <c r="G21" s="324" t="s">
        <v>31</v>
      </c>
      <c r="H21" s="324"/>
      <c r="I21" s="324"/>
      <c r="J21" s="324"/>
      <c r="K21" s="324"/>
      <c r="L21" s="324"/>
      <c r="M21" s="324"/>
      <c r="N21" s="324"/>
      <c r="O21" s="324"/>
      <c r="P21" s="44">
        <f>COUNTIF($T$10:$T$83,"Vắng")</f>
        <v>0</v>
      </c>
      <c r="Q21" s="44"/>
      <c r="R21" s="45"/>
      <c r="S21" s="43"/>
      <c r="T21" s="43" t="s">
        <v>28</v>
      </c>
      <c r="U21" s="3"/>
    </row>
    <row r="22" spans="1:38" ht="16.5" hidden="1" customHeight="1">
      <c r="A22" s="2"/>
      <c r="B22" s="38" t="s">
        <v>50</v>
      </c>
      <c r="C22" s="38"/>
      <c r="D22" s="78">
        <f>COUNTIF(V11:V17,"Học lại")</f>
        <v>7</v>
      </c>
      <c r="E22" s="40" t="s">
        <v>28</v>
      </c>
      <c r="F22" s="40"/>
      <c r="G22" s="324" t="s">
        <v>51</v>
      </c>
      <c r="H22" s="324"/>
      <c r="I22" s="324"/>
      <c r="J22" s="324"/>
      <c r="K22" s="324"/>
      <c r="L22" s="324"/>
      <c r="M22" s="324"/>
      <c r="N22" s="324"/>
      <c r="O22" s="324"/>
      <c r="P22" s="41">
        <f>COUNTIF($T$10:$T$83,"Vắng có phép")</f>
        <v>0</v>
      </c>
      <c r="Q22" s="41"/>
      <c r="R22" s="42"/>
      <c r="S22" s="43"/>
      <c r="T22" s="43" t="s">
        <v>28</v>
      </c>
      <c r="U22" s="3"/>
    </row>
    <row r="23" spans="1:38" ht="3" hidden="1" customHeight="1">
      <c r="A23" s="2"/>
      <c r="B23" s="32"/>
      <c r="C23" s="33"/>
      <c r="D23" s="33"/>
      <c r="E23" s="34"/>
      <c r="F23" s="34"/>
      <c r="G23" s="34"/>
      <c r="H23" s="35"/>
      <c r="I23" s="36"/>
      <c r="J23" s="36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"/>
    </row>
    <row r="24" spans="1:38" hidden="1">
      <c r="B24" s="79" t="s">
        <v>32</v>
      </c>
      <c r="C24" s="79"/>
      <c r="D24" s="80">
        <f>COUNTIF(V11:V17,"Thi lại")</f>
        <v>0</v>
      </c>
      <c r="E24" s="81" t="s">
        <v>28</v>
      </c>
      <c r="F24" s="3"/>
      <c r="G24" s="3"/>
      <c r="H24" s="3"/>
      <c r="I24" s="3"/>
      <c r="J24" s="323"/>
      <c r="K24" s="323"/>
      <c r="L24" s="323"/>
      <c r="M24" s="323"/>
      <c r="N24" s="323"/>
      <c r="O24" s="323"/>
      <c r="P24" s="323"/>
      <c r="Q24" s="323"/>
      <c r="R24" s="323"/>
      <c r="S24" s="323"/>
      <c r="T24" s="323"/>
      <c r="U24" s="3"/>
    </row>
    <row r="25" spans="1:38">
      <c r="B25" s="79"/>
      <c r="C25" s="79"/>
      <c r="D25" s="80"/>
      <c r="E25" s="81"/>
      <c r="F25" s="3"/>
      <c r="G25" s="3"/>
      <c r="H25" s="3"/>
      <c r="I25" s="3"/>
      <c r="J25" s="323" t="s">
        <v>300</v>
      </c>
      <c r="K25" s="323"/>
      <c r="L25" s="323"/>
      <c r="M25" s="323"/>
      <c r="N25" s="323"/>
      <c r="O25" s="323"/>
      <c r="P25" s="323"/>
      <c r="Q25" s="323"/>
      <c r="R25" s="323"/>
      <c r="S25" s="323"/>
      <c r="T25" s="323"/>
      <c r="U25" s="3"/>
    </row>
    <row r="26" spans="1:38">
      <c r="A26" s="46"/>
      <c r="B26" s="291" t="s">
        <v>33</v>
      </c>
      <c r="C26" s="291"/>
      <c r="D26" s="291"/>
      <c r="E26" s="291"/>
      <c r="F26" s="291"/>
      <c r="G26" s="291"/>
      <c r="H26" s="291"/>
      <c r="I26" s="47"/>
      <c r="J26" s="296" t="s">
        <v>34</v>
      </c>
      <c r="K26" s="296"/>
      <c r="L26" s="296"/>
      <c r="M26" s="296"/>
      <c r="N26" s="296"/>
      <c r="O26" s="296"/>
      <c r="P26" s="296"/>
      <c r="Q26" s="296"/>
      <c r="R26" s="296"/>
      <c r="S26" s="296"/>
      <c r="T26" s="296"/>
      <c r="U26" s="3"/>
    </row>
    <row r="27" spans="1:38" ht="4.5" customHeight="1">
      <c r="A27" s="2"/>
      <c r="B27" s="32"/>
      <c r="C27" s="48"/>
      <c r="D27" s="48"/>
      <c r="E27" s="49"/>
      <c r="F27" s="49"/>
      <c r="G27" s="49"/>
      <c r="H27" s="50"/>
      <c r="I27" s="51"/>
      <c r="J27" s="51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38" s="2" customFormat="1">
      <c r="B28" s="291" t="s">
        <v>35</v>
      </c>
      <c r="C28" s="291"/>
      <c r="D28" s="293" t="s">
        <v>36</v>
      </c>
      <c r="E28" s="293"/>
      <c r="F28" s="293"/>
      <c r="G28" s="293"/>
      <c r="H28" s="293"/>
      <c r="I28" s="51"/>
      <c r="J28" s="51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 ht="9.7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1:38" s="2" customFormat="1" ht="3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55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1:38" s="2" customFormat="1" ht="18" customHeight="1">
      <c r="A34" s="1"/>
      <c r="B34" s="292" t="s">
        <v>283</v>
      </c>
      <c r="C34" s="292"/>
      <c r="D34" s="292" t="s">
        <v>284</v>
      </c>
      <c r="E34" s="292"/>
      <c r="F34" s="292"/>
      <c r="G34" s="292"/>
      <c r="H34" s="292"/>
      <c r="I34" s="292"/>
      <c r="J34" s="292" t="s">
        <v>37</v>
      </c>
      <c r="K34" s="292"/>
      <c r="L34" s="292"/>
      <c r="M34" s="292"/>
      <c r="N34" s="292"/>
      <c r="O34" s="292"/>
      <c r="P34" s="292"/>
      <c r="Q34" s="292"/>
      <c r="R34" s="292"/>
      <c r="S34" s="292"/>
      <c r="T34" s="292"/>
      <c r="U34" s="3"/>
      <c r="V34" s="55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1:38" s="2" customFormat="1" ht="4.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55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1:38" s="2" customFormat="1" ht="26.25" hidden="1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55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1:38" ht="38.25" hidden="1" customHeight="1">
      <c r="B37" s="290" t="s">
        <v>48</v>
      </c>
      <c r="C37" s="291"/>
      <c r="D37" s="291"/>
      <c r="E37" s="291"/>
      <c r="F37" s="291"/>
      <c r="G37" s="291"/>
      <c r="H37" s="290" t="s">
        <v>152</v>
      </c>
      <c r="I37" s="290"/>
      <c r="J37" s="290"/>
      <c r="K37" s="290"/>
      <c r="L37" s="290"/>
      <c r="M37" s="290"/>
      <c r="N37" s="294" t="s">
        <v>53</v>
      </c>
      <c r="O37" s="294"/>
      <c r="P37" s="294"/>
      <c r="Q37" s="294"/>
      <c r="R37" s="294"/>
      <c r="S37" s="294"/>
      <c r="T37" s="294"/>
      <c r="U37" s="294"/>
    </row>
    <row r="38" spans="1:38" hidden="1">
      <c r="B38" s="32"/>
      <c r="C38" s="48"/>
      <c r="D38" s="48"/>
      <c r="E38" s="49"/>
      <c r="F38" s="49"/>
      <c r="G38" s="49"/>
      <c r="H38" s="50"/>
      <c r="I38" s="51"/>
      <c r="J38" s="51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38" hidden="1">
      <c r="B39" s="291" t="s">
        <v>35</v>
      </c>
      <c r="C39" s="291"/>
      <c r="D39" s="293" t="s">
        <v>36</v>
      </c>
      <c r="E39" s="293"/>
      <c r="F39" s="293"/>
      <c r="G39" s="293"/>
      <c r="H39" s="293"/>
      <c r="I39" s="51"/>
      <c r="J39" s="51"/>
      <c r="K39" s="37"/>
      <c r="L39" s="37"/>
      <c r="M39" s="37"/>
      <c r="N39" s="37"/>
      <c r="O39" s="37"/>
      <c r="P39" s="37"/>
      <c r="Q39" s="37"/>
      <c r="R39" s="37"/>
      <c r="S39" s="37"/>
      <c r="T39" s="37"/>
    </row>
    <row r="40" spans="1:38" hidden="1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38" hidden="1"/>
    <row r="42" spans="1:38" hidden="1"/>
    <row r="43" spans="1:38" hidden="1"/>
    <row r="44" spans="1:38" hidden="1"/>
    <row r="45" spans="1:38" hidden="1">
      <c r="B45" s="289"/>
      <c r="C45" s="289"/>
      <c r="D45" s="289"/>
      <c r="E45" s="289"/>
      <c r="F45" s="289"/>
      <c r="G45" s="289"/>
      <c r="H45" s="289"/>
      <c r="I45" s="289"/>
      <c r="J45" s="289"/>
      <c r="K45" s="289"/>
      <c r="L45" s="289"/>
      <c r="M45" s="289"/>
      <c r="N45" s="289" t="s">
        <v>54</v>
      </c>
      <c r="O45" s="289"/>
      <c r="P45" s="289"/>
      <c r="Q45" s="289"/>
      <c r="R45" s="289"/>
      <c r="S45" s="289"/>
      <c r="T45" s="289"/>
      <c r="U45" s="289"/>
    </row>
  </sheetData>
  <mergeCells count="61">
    <mergeCell ref="N45:U45"/>
    <mergeCell ref="B34:C34"/>
    <mergeCell ref="D34:I34"/>
    <mergeCell ref="J34:T34"/>
    <mergeCell ref="B37:G37"/>
    <mergeCell ref="H37:M37"/>
    <mergeCell ref="N37:U37"/>
    <mergeCell ref="B39:C39"/>
    <mergeCell ref="D39:H39"/>
    <mergeCell ref="B45:D45"/>
    <mergeCell ref="E45:G45"/>
    <mergeCell ref="H45:M45"/>
    <mergeCell ref="G22:O22"/>
    <mergeCell ref="J24:T24"/>
    <mergeCell ref="J25:T25"/>
    <mergeCell ref="B26:H26"/>
    <mergeCell ref="J26:T26"/>
    <mergeCell ref="Z5:AC7"/>
    <mergeCell ref="B28:C28"/>
    <mergeCell ref="D28:H28"/>
    <mergeCell ref="T8:T10"/>
    <mergeCell ref="U8:U10"/>
    <mergeCell ref="B10:G10"/>
    <mergeCell ref="B19:C19"/>
    <mergeCell ref="G20:O20"/>
    <mergeCell ref="G21:O21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17">
    <cfRule type="cellIs" dxfId="123" priority="16" operator="greaterThan">
      <formula>10</formula>
    </cfRule>
  </conditionalFormatting>
  <conditionalFormatting sqref="C1:C1048576">
    <cfRule type="duplicateValues" dxfId="122" priority="15"/>
  </conditionalFormatting>
  <conditionalFormatting sqref="C11">
    <cfRule type="duplicateValues" dxfId="121" priority="13"/>
  </conditionalFormatting>
  <conditionalFormatting sqref="H11:K11">
    <cfRule type="cellIs" dxfId="120" priority="10" stopIfTrue="1" operator="greaterThan">
      <formula>10</formula>
    </cfRule>
    <cfRule type="cellIs" dxfId="119" priority="11" stopIfTrue="1" operator="greaterThan">
      <formula>10</formula>
    </cfRule>
    <cfRule type="cellIs" dxfId="118" priority="12" stopIfTrue="1" operator="greaterThan">
      <formula>10</formula>
    </cfRule>
  </conditionalFormatting>
  <conditionalFormatting sqref="C11:C17">
    <cfRule type="duplicateValues" dxfId="117" priority="8"/>
  </conditionalFormatting>
  <conditionalFormatting sqref="C12:C16">
    <cfRule type="duplicateValues" dxfId="116" priority="7"/>
  </conditionalFormatting>
  <conditionalFormatting sqref="C12:C17">
    <cfRule type="duplicateValues" dxfId="115" priority="6"/>
  </conditionalFormatting>
  <conditionalFormatting sqref="C34">
    <cfRule type="duplicateValues" dxfId="114" priority="4"/>
  </conditionalFormatting>
  <conditionalFormatting sqref="C34">
    <cfRule type="duplicateValues" dxfId="113" priority="3"/>
  </conditionalFormatting>
  <conditionalFormatting sqref="C34">
    <cfRule type="duplicateValues" dxfId="112" priority="2"/>
  </conditionalFormatting>
  <conditionalFormatting sqref="C34">
    <cfRule type="duplicateValues" dxfId="111" priority="1"/>
  </conditionalFormatting>
  <dataValidations count="1">
    <dataValidation allowBlank="1" showInputMessage="1" showErrorMessage="1" errorTitle="Không xóa dữ liệu" error="Không xóa dữ liệu" prompt="Không xóa dữ liệu" sqref="D22 AL3:AL9 X3:AK4 W5:AK9 V11:W17"/>
  </dataValidations>
  <pageMargins left="0.45" right="0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8"/>
  <sheetViews>
    <sheetView workbookViewId="0">
      <selection activeCell="T19" sqref="T19"/>
    </sheetView>
  </sheetViews>
  <sheetFormatPr defaultRowHeight="15.75"/>
  <cols>
    <col min="1" max="1" width="0.125" style="1" customWidth="1"/>
    <col min="2" max="2" width="3.375" style="1" customWidth="1"/>
    <col min="3" max="3" width="12" style="1" customWidth="1"/>
    <col min="4" max="4" width="13.625" style="1" customWidth="1"/>
    <col min="5" max="5" width="5.875" style="1" customWidth="1"/>
    <col min="6" max="6" width="9.375" style="1" hidden="1" customWidth="1"/>
    <col min="7" max="7" width="11.875" style="1" customWidth="1"/>
    <col min="8" max="8" width="3.625" style="1" customWidth="1"/>
    <col min="9" max="9" width="3.5" style="1" customWidth="1"/>
    <col min="10" max="10" width="3.375" style="1" customWidth="1"/>
    <col min="11" max="11" width="4.375" style="1" customWidth="1"/>
    <col min="12" max="12" width="3.25" style="1" hidden="1" customWidth="1"/>
    <col min="13" max="13" width="4.875" style="1" hidden="1" customWidth="1"/>
    <col min="14" max="14" width="6.625" style="1" hidden="1" customWidth="1"/>
    <col min="15" max="15" width="8.125" style="1" hidden="1" customWidth="1"/>
    <col min="16" max="16" width="8" style="1" customWidth="1"/>
    <col min="17" max="18" width="6.5" style="1" hidden="1" customWidth="1"/>
    <col min="19" max="19" width="11.875" style="1" hidden="1" customWidth="1"/>
    <col min="20" max="20" width="23.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2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2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2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2:38" ht="23.25" customHeight="1">
      <c r="B5" s="317" t="s">
        <v>2</v>
      </c>
      <c r="C5" s="317"/>
      <c r="D5" s="318" t="s">
        <v>65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2:38" ht="17.25" customHeight="1">
      <c r="B6" s="316" t="s">
        <v>3</v>
      </c>
      <c r="C6" s="316"/>
      <c r="D6" s="8"/>
      <c r="G6" s="312" t="s">
        <v>66</v>
      </c>
      <c r="H6" s="312"/>
      <c r="I6" s="312"/>
      <c r="J6" s="312"/>
      <c r="K6" s="312"/>
      <c r="L6" s="312"/>
      <c r="M6" s="312"/>
      <c r="N6" s="312"/>
      <c r="O6" s="312"/>
      <c r="P6" s="312" t="s">
        <v>67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2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2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 xml:space="preserve">Hệ điều hành Linux </v>
      </c>
      <c r="X9" s="61" t="str">
        <f>+P5</f>
        <v>Mã HP:</v>
      </c>
      <c r="Y9" s="62">
        <f>+$AH$9+$AJ$9+$AF$9</f>
        <v>10</v>
      </c>
      <c r="Z9" s="56">
        <f>COUNTIF($S$10:$S$80,"Khiển trách")</f>
        <v>0</v>
      </c>
      <c r="AA9" s="56">
        <f>COUNTIF($S$10:$S$80,"Cảnh cáo")</f>
        <v>0</v>
      </c>
      <c r="AB9" s="56">
        <f>COUNTIF($S$10:$S$80,"Đình chỉ thi")</f>
        <v>0</v>
      </c>
      <c r="AC9" s="63">
        <f>+($Z$9+$AA$9+$AB$9)/$Y$9*100%</f>
        <v>0</v>
      </c>
      <c r="AD9" s="56">
        <f>SUM(COUNTIF($S$10:$S$78,"Vắng"),COUNTIF($S$10:$S$78,"Vắng có phép"))</f>
        <v>0</v>
      </c>
      <c r="AE9" s="64">
        <f>+$AD$9/$Y$9</f>
        <v>0</v>
      </c>
      <c r="AF9" s="65">
        <f>COUNTIF($V$10:$V$78,"Thi lại")</f>
        <v>0</v>
      </c>
      <c r="AG9" s="64">
        <f>+$AF$9/$Y$9</f>
        <v>0</v>
      </c>
      <c r="AH9" s="65">
        <f>COUNTIF($V$10:$V$79,"Học lại")</f>
        <v>10</v>
      </c>
      <c r="AI9" s="64">
        <f>+$AH$9/$Y$9</f>
        <v>1</v>
      </c>
      <c r="AJ9" s="56">
        <f>COUNTIF($V$11:$V$79,"Đạt")</f>
        <v>0</v>
      </c>
      <c r="AK9" s="63">
        <f>+$AJ$9/$Y$9</f>
        <v>0</v>
      </c>
      <c r="AL9" s="75"/>
    </row>
    <row r="10" spans="2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2:38" ht="18.75" customHeight="1">
      <c r="B11" s="15">
        <v>1</v>
      </c>
      <c r="C11" s="118" t="s">
        <v>153</v>
      </c>
      <c r="D11" s="140" t="s">
        <v>74</v>
      </c>
      <c r="E11" s="141" t="s">
        <v>154</v>
      </c>
      <c r="F11" s="119"/>
      <c r="G11" s="151" t="s">
        <v>155</v>
      </c>
      <c r="H11" s="120">
        <v>5</v>
      </c>
      <c r="I11" s="121">
        <v>5</v>
      </c>
      <c r="J11" s="122">
        <v>5</v>
      </c>
      <c r="K11" s="123">
        <f>SUM(H11:J11)/3</f>
        <v>5</v>
      </c>
      <c r="L11" s="16"/>
      <c r="M11" s="16"/>
      <c r="N11" s="16"/>
      <c r="O11" s="16"/>
      <c r="P11" s="265"/>
      <c r="Q11" s="18">
        <f t="shared" ref="Q11:Q20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20" si="1">IF($Q11&lt;4,"Kém",IF(AND($Q11&gt;=4,$Q11&lt;=5.4),"Trung bình yếu",IF(AND($Q11&gt;=5.5,$Q11&lt;=6.9),"Trung bình",IF(AND($Q11&gt;=7,$Q11&lt;=8.4),"Khá",IF(AND($Q11&gt;=8.5,$Q11&lt;=10),"Giỏi","")))))</f>
        <v>Kém</v>
      </c>
      <c r="T11" s="155" t="s">
        <v>170</v>
      </c>
      <c r="U11" s="85"/>
      <c r="V11" s="84" t="str">
        <f t="shared" ref="V11:V2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2:38" ht="18.75" customHeight="1">
      <c r="B12" s="21">
        <v>2</v>
      </c>
      <c r="C12" s="114" t="s">
        <v>156</v>
      </c>
      <c r="D12" s="142" t="s">
        <v>157</v>
      </c>
      <c r="E12" s="143" t="s">
        <v>75</v>
      </c>
      <c r="F12" s="124"/>
      <c r="G12" s="152" t="s">
        <v>155</v>
      </c>
      <c r="H12" s="125">
        <v>4</v>
      </c>
      <c r="I12" s="115">
        <v>5</v>
      </c>
      <c r="J12" s="126">
        <v>6</v>
      </c>
      <c r="K12" s="127">
        <f t="shared" ref="K12:K20" si="3">SUM(H12:J12)/3</f>
        <v>5</v>
      </c>
      <c r="L12" s="25"/>
      <c r="M12" s="25"/>
      <c r="N12" s="25"/>
      <c r="O12" s="25"/>
      <c r="P12" s="266"/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156" t="s">
        <v>171</v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2:38" ht="18.75" customHeight="1">
      <c r="B13" s="21">
        <v>3</v>
      </c>
      <c r="C13" s="114" t="s">
        <v>158</v>
      </c>
      <c r="D13" s="142" t="s">
        <v>159</v>
      </c>
      <c r="E13" s="143" t="s">
        <v>75</v>
      </c>
      <c r="F13" s="124"/>
      <c r="G13" s="152" t="s">
        <v>155</v>
      </c>
      <c r="H13" s="125">
        <v>5</v>
      </c>
      <c r="I13" s="115">
        <v>5</v>
      </c>
      <c r="J13" s="126">
        <v>6</v>
      </c>
      <c r="K13" s="127">
        <f t="shared" si="3"/>
        <v>5.333333333333333</v>
      </c>
      <c r="L13" s="31"/>
      <c r="M13" s="31"/>
      <c r="N13" s="31"/>
      <c r="O13" s="31"/>
      <c r="P13" s="266"/>
      <c r="Q13" s="27">
        <f t="shared" si="0"/>
        <v>0</v>
      </c>
      <c r="R13" s="28" t="str">
        <f t="shared" ref="R13:R20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9" t="str">
        <f t="shared" si="1"/>
        <v>Kém</v>
      </c>
      <c r="T13" s="156" t="s">
        <v>171</v>
      </c>
      <c r="U13" s="86"/>
      <c r="V13" s="84" t="str">
        <f t="shared" si="2"/>
        <v>Học lại</v>
      </c>
      <c r="W13" s="67"/>
      <c r="X13" s="68"/>
      <c r="Y13" s="68"/>
      <c r="Z13" s="89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2:38" ht="18.75" customHeight="1">
      <c r="B14" s="21">
        <v>4</v>
      </c>
      <c r="C14" s="114" t="s">
        <v>160</v>
      </c>
      <c r="D14" s="142" t="s">
        <v>161</v>
      </c>
      <c r="E14" s="143" t="s">
        <v>88</v>
      </c>
      <c r="F14" s="128"/>
      <c r="G14" s="152" t="s">
        <v>155</v>
      </c>
      <c r="H14" s="125">
        <v>5</v>
      </c>
      <c r="I14" s="129">
        <v>5</v>
      </c>
      <c r="J14" s="130">
        <v>5</v>
      </c>
      <c r="K14" s="127">
        <f t="shared" si="3"/>
        <v>5</v>
      </c>
      <c r="L14" s="31"/>
      <c r="M14" s="31"/>
      <c r="N14" s="31"/>
      <c r="O14" s="31"/>
      <c r="P14" s="266"/>
      <c r="Q14" s="27">
        <f t="shared" si="0"/>
        <v>0</v>
      </c>
      <c r="R14" s="28" t="str">
        <f t="shared" si="4"/>
        <v>F</v>
      </c>
      <c r="S14" s="29" t="str">
        <f t="shared" si="1"/>
        <v>Kém</v>
      </c>
      <c r="T14" s="156" t="s">
        <v>171</v>
      </c>
      <c r="U14" s="86"/>
      <c r="V14" s="84" t="str">
        <f t="shared" si="2"/>
        <v>Học lại</v>
      </c>
      <c r="W14" s="67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2"/>
    </row>
    <row r="15" spans="2:38" ht="18.75" customHeight="1">
      <c r="B15" s="21">
        <v>5</v>
      </c>
      <c r="C15" s="114" t="s">
        <v>150</v>
      </c>
      <c r="D15" s="142" t="s">
        <v>151</v>
      </c>
      <c r="E15" s="143" t="s">
        <v>117</v>
      </c>
      <c r="F15" s="128"/>
      <c r="G15" s="152" t="s">
        <v>155</v>
      </c>
      <c r="H15" s="125">
        <v>6</v>
      </c>
      <c r="I15" s="129">
        <v>6</v>
      </c>
      <c r="J15" s="130">
        <v>5</v>
      </c>
      <c r="K15" s="127">
        <f t="shared" si="3"/>
        <v>5.666666666666667</v>
      </c>
      <c r="L15" s="31"/>
      <c r="M15" s="31"/>
      <c r="N15" s="31"/>
      <c r="O15" s="31"/>
      <c r="P15" s="266">
        <v>5</v>
      </c>
      <c r="Q15" s="27">
        <f t="shared" si="0"/>
        <v>0</v>
      </c>
      <c r="R15" s="28" t="str">
        <f t="shared" si="4"/>
        <v>F</v>
      </c>
      <c r="S15" s="29" t="str">
        <f t="shared" si="1"/>
        <v>Kém</v>
      </c>
      <c r="T15" s="157"/>
      <c r="U15" s="86"/>
      <c r="V15" s="84" t="str">
        <f t="shared" si="2"/>
        <v>Học lại</v>
      </c>
      <c r="W15" s="67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2"/>
    </row>
    <row r="16" spans="2:38" ht="18.75" customHeight="1">
      <c r="B16" s="21">
        <v>6</v>
      </c>
      <c r="C16" s="114" t="s">
        <v>162</v>
      </c>
      <c r="D16" s="142" t="s">
        <v>113</v>
      </c>
      <c r="E16" s="143" t="s">
        <v>163</v>
      </c>
      <c r="F16" s="128"/>
      <c r="G16" s="152" t="s">
        <v>155</v>
      </c>
      <c r="H16" s="125">
        <v>6</v>
      </c>
      <c r="I16" s="129">
        <v>6</v>
      </c>
      <c r="J16" s="130">
        <v>6</v>
      </c>
      <c r="K16" s="127">
        <f t="shared" si="3"/>
        <v>6</v>
      </c>
      <c r="L16" s="31"/>
      <c r="M16" s="31"/>
      <c r="N16" s="31"/>
      <c r="O16" s="31"/>
      <c r="P16" s="266"/>
      <c r="Q16" s="27">
        <f t="shared" si="0"/>
        <v>0</v>
      </c>
      <c r="R16" s="28" t="str">
        <f t="shared" si="4"/>
        <v>F</v>
      </c>
      <c r="S16" s="29" t="str">
        <f t="shared" si="1"/>
        <v>Kém</v>
      </c>
      <c r="T16" s="156" t="s">
        <v>171</v>
      </c>
      <c r="U16" s="86"/>
      <c r="V16" s="84" t="str">
        <f t="shared" si="2"/>
        <v>Học lại</v>
      </c>
      <c r="W16" s="67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2"/>
    </row>
    <row r="17" spans="1:38" ht="18.75" customHeight="1">
      <c r="B17" s="21">
        <v>7</v>
      </c>
      <c r="C17" s="114" t="s">
        <v>164</v>
      </c>
      <c r="D17" s="142" t="s">
        <v>125</v>
      </c>
      <c r="E17" s="144" t="s">
        <v>165</v>
      </c>
      <c r="F17" s="128"/>
      <c r="G17" s="152" t="s">
        <v>166</v>
      </c>
      <c r="H17" s="125">
        <v>5</v>
      </c>
      <c r="I17" s="129">
        <v>6</v>
      </c>
      <c r="J17" s="130">
        <v>6</v>
      </c>
      <c r="K17" s="127">
        <f t="shared" si="3"/>
        <v>5.666666666666667</v>
      </c>
      <c r="L17" s="31"/>
      <c r="M17" s="31"/>
      <c r="N17" s="31"/>
      <c r="O17" s="31"/>
      <c r="P17" s="266">
        <v>5</v>
      </c>
      <c r="Q17" s="27">
        <f t="shared" si="0"/>
        <v>0</v>
      </c>
      <c r="R17" s="28" t="str">
        <f t="shared" si="4"/>
        <v>F</v>
      </c>
      <c r="S17" s="29" t="str">
        <f t="shared" si="1"/>
        <v>Kém</v>
      </c>
      <c r="T17" s="157"/>
      <c r="U17" s="86"/>
      <c r="V17" s="84" t="str">
        <f t="shared" si="2"/>
        <v>Học lại</v>
      </c>
      <c r="W17" s="67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2"/>
    </row>
    <row r="18" spans="1:38" ht="18.75" customHeight="1">
      <c r="B18" s="21">
        <v>8</v>
      </c>
      <c r="C18" s="131" t="s">
        <v>167</v>
      </c>
      <c r="D18" s="145" t="s">
        <v>168</v>
      </c>
      <c r="E18" s="146" t="s">
        <v>91</v>
      </c>
      <c r="F18" s="132" t="s">
        <v>169</v>
      </c>
      <c r="G18" s="153" t="s">
        <v>169</v>
      </c>
      <c r="H18" s="125">
        <v>6</v>
      </c>
      <c r="I18" s="129">
        <v>5</v>
      </c>
      <c r="J18" s="130">
        <v>6</v>
      </c>
      <c r="K18" s="133">
        <f t="shared" si="3"/>
        <v>5.666666666666667</v>
      </c>
      <c r="L18" s="31"/>
      <c r="M18" s="31"/>
      <c r="N18" s="31"/>
      <c r="O18" s="31"/>
      <c r="P18" s="266">
        <v>6</v>
      </c>
      <c r="Q18" s="27">
        <f t="shared" si="0"/>
        <v>0</v>
      </c>
      <c r="R18" s="28" t="str">
        <f t="shared" si="4"/>
        <v>F</v>
      </c>
      <c r="S18" s="29" t="str">
        <f t="shared" si="1"/>
        <v>Kém</v>
      </c>
      <c r="T18" s="156"/>
      <c r="U18" s="86"/>
      <c r="V18" s="84" t="str">
        <f t="shared" si="2"/>
        <v>Học lại</v>
      </c>
      <c r="W18" s="67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2"/>
    </row>
    <row r="19" spans="1:38" ht="18.75" customHeight="1">
      <c r="B19" s="21">
        <v>9</v>
      </c>
      <c r="C19" s="131" t="s">
        <v>92</v>
      </c>
      <c r="D19" s="147" t="s">
        <v>93</v>
      </c>
      <c r="E19" s="148" t="s">
        <v>94</v>
      </c>
      <c r="F19" s="132" t="s">
        <v>169</v>
      </c>
      <c r="G19" s="153" t="s">
        <v>169</v>
      </c>
      <c r="H19" s="125">
        <v>6</v>
      </c>
      <c r="I19" s="129">
        <v>5</v>
      </c>
      <c r="J19" s="130">
        <v>5</v>
      </c>
      <c r="K19" s="133">
        <f t="shared" si="3"/>
        <v>5.333333333333333</v>
      </c>
      <c r="L19" s="31"/>
      <c r="M19" s="31"/>
      <c r="N19" s="31"/>
      <c r="O19" s="31"/>
      <c r="P19" s="266">
        <v>5</v>
      </c>
      <c r="Q19" s="27">
        <f t="shared" si="0"/>
        <v>0</v>
      </c>
      <c r="R19" s="28" t="str">
        <f t="shared" si="4"/>
        <v>F</v>
      </c>
      <c r="S19" s="29" t="str">
        <f t="shared" si="1"/>
        <v>Kém</v>
      </c>
      <c r="T19" s="156"/>
      <c r="U19" s="86"/>
      <c r="V19" s="84" t="str">
        <f t="shared" si="2"/>
        <v>Học lại</v>
      </c>
      <c r="W19" s="67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2"/>
    </row>
    <row r="20" spans="1:38" ht="18.75" customHeight="1">
      <c r="B20" s="95">
        <v>10</v>
      </c>
      <c r="C20" s="134" t="s">
        <v>118</v>
      </c>
      <c r="D20" s="149" t="s">
        <v>119</v>
      </c>
      <c r="E20" s="150" t="s">
        <v>120</v>
      </c>
      <c r="F20" s="135" t="s">
        <v>169</v>
      </c>
      <c r="G20" s="154" t="s">
        <v>169</v>
      </c>
      <c r="H20" s="136">
        <v>6</v>
      </c>
      <c r="I20" s="137">
        <v>5</v>
      </c>
      <c r="J20" s="138">
        <v>6</v>
      </c>
      <c r="K20" s="139">
        <f t="shared" si="3"/>
        <v>5.666666666666667</v>
      </c>
      <c r="L20" s="99"/>
      <c r="M20" s="99"/>
      <c r="N20" s="99"/>
      <c r="O20" s="99"/>
      <c r="P20" s="267">
        <v>5</v>
      </c>
      <c r="Q20" s="101">
        <f t="shared" si="0"/>
        <v>0</v>
      </c>
      <c r="R20" s="102" t="str">
        <f t="shared" si="4"/>
        <v>F</v>
      </c>
      <c r="S20" s="103" t="str">
        <f t="shared" si="1"/>
        <v>Kém</v>
      </c>
      <c r="T20" s="158"/>
      <c r="U20" s="87"/>
      <c r="V20" s="84" t="str">
        <f t="shared" si="2"/>
        <v>Học lại</v>
      </c>
      <c r="W20" s="67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2"/>
    </row>
    <row r="21" spans="1:38" ht="7.5" customHeight="1">
      <c r="A21" s="2"/>
      <c r="B21" s="32"/>
      <c r="C21" s="33"/>
      <c r="D21" s="33"/>
      <c r="E21" s="34"/>
      <c r="F21" s="34"/>
      <c r="G21" s="34"/>
      <c r="H21" s="35"/>
      <c r="I21" s="36"/>
      <c r="J21" s="36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"/>
    </row>
    <row r="22" spans="1:38" ht="16.5" hidden="1">
      <c r="A22" s="2"/>
      <c r="B22" s="303" t="s">
        <v>26</v>
      </c>
      <c r="C22" s="303"/>
      <c r="D22" s="33"/>
      <c r="E22" s="34"/>
      <c r="F22" s="34"/>
      <c r="G22" s="34"/>
      <c r="H22" s="35"/>
      <c r="I22" s="36"/>
      <c r="J22" s="36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"/>
    </row>
    <row r="23" spans="1:38" ht="16.5" hidden="1" customHeight="1">
      <c r="A23" s="2"/>
      <c r="B23" s="38" t="s">
        <v>27</v>
      </c>
      <c r="C23" s="38"/>
      <c r="D23" s="39">
        <f>+$Y$9</f>
        <v>10</v>
      </c>
      <c r="E23" s="40" t="s">
        <v>28</v>
      </c>
      <c r="F23" s="40"/>
      <c r="G23" s="324" t="s">
        <v>29</v>
      </c>
      <c r="H23" s="324"/>
      <c r="I23" s="324"/>
      <c r="J23" s="324"/>
      <c r="K23" s="324"/>
      <c r="L23" s="324"/>
      <c r="M23" s="324"/>
      <c r="N23" s="324"/>
      <c r="O23" s="324"/>
      <c r="P23" s="41">
        <f>$Y$9 -COUNTIF($T$10:$T$210,"Vắng") -COUNTIF($T$10:$T$210,"Vắng có phép") - COUNTIF($T$10:$T$210,"Đình chỉ thi") - COUNTIF($T$10:$T$210,"Không đủ ĐKDT")</f>
        <v>10</v>
      </c>
      <c r="Q23" s="41"/>
      <c r="R23" s="42"/>
      <c r="S23" s="43"/>
      <c r="T23" s="43" t="s">
        <v>28</v>
      </c>
      <c r="U23" s="3"/>
    </row>
    <row r="24" spans="1:38" ht="16.5" hidden="1" customHeight="1">
      <c r="A24" s="2"/>
      <c r="B24" s="38" t="s">
        <v>30</v>
      </c>
      <c r="C24" s="38"/>
      <c r="D24" s="39">
        <f>+$AJ$9</f>
        <v>0</v>
      </c>
      <c r="E24" s="40" t="s">
        <v>28</v>
      </c>
      <c r="F24" s="40"/>
      <c r="G24" s="324" t="s">
        <v>31</v>
      </c>
      <c r="H24" s="324"/>
      <c r="I24" s="324"/>
      <c r="J24" s="324"/>
      <c r="K24" s="324"/>
      <c r="L24" s="324"/>
      <c r="M24" s="324"/>
      <c r="N24" s="324"/>
      <c r="O24" s="324"/>
      <c r="P24" s="44">
        <f>COUNTIF($T$10:$T$86,"Vắng")</f>
        <v>0</v>
      </c>
      <c r="Q24" s="44"/>
      <c r="R24" s="45"/>
      <c r="S24" s="43"/>
      <c r="T24" s="43" t="s">
        <v>28</v>
      </c>
      <c r="U24" s="3"/>
    </row>
    <row r="25" spans="1:38" ht="16.5" hidden="1" customHeight="1">
      <c r="A25" s="2"/>
      <c r="B25" s="38" t="s">
        <v>50</v>
      </c>
      <c r="C25" s="38"/>
      <c r="D25" s="78">
        <f>COUNTIF(V11:V20,"Học lại")</f>
        <v>10</v>
      </c>
      <c r="E25" s="40" t="s">
        <v>28</v>
      </c>
      <c r="F25" s="40"/>
      <c r="G25" s="324" t="s">
        <v>51</v>
      </c>
      <c r="H25" s="324"/>
      <c r="I25" s="324"/>
      <c r="J25" s="324"/>
      <c r="K25" s="324"/>
      <c r="L25" s="324"/>
      <c r="M25" s="324"/>
      <c r="N25" s="324"/>
      <c r="O25" s="324"/>
      <c r="P25" s="41">
        <f>COUNTIF($T$10:$T$86,"Vắng có phép")</f>
        <v>0</v>
      </c>
      <c r="Q25" s="41"/>
      <c r="R25" s="42"/>
      <c r="S25" s="43"/>
      <c r="T25" s="43" t="s">
        <v>28</v>
      </c>
      <c r="U25" s="3"/>
    </row>
    <row r="26" spans="1:38" ht="3" hidden="1" customHeight="1">
      <c r="A26" s="2"/>
      <c r="B26" s="32"/>
      <c r="C26" s="33"/>
      <c r="D26" s="33"/>
      <c r="E26" s="34"/>
      <c r="F26" s="34"/>
      <c r="G26" s="34"/>
      <c r="H26" s="35"/>
      <c r="I26" s="36"/>
      <c r="J26" s="36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"/>
    </row>
    <row r="27" spans="1:38" hidden="1">
      <c r="B27" s="79" t="s">
        <v>32</v>
      </c>
      <c r="C27" s="79"/>
      <c r="D27" s="80">
        <f>COUNTIF(V11:V20,"Thi lại")</f>
        <v>0</v>
      </c>
      <c r="E27" s="81" t="s">
        <v>28</v>
      </c>
      <c r="F27" s="3"/>
      <c r="G27" s="3"/>
      <c r="H27" s="3"/>
      <c r="I27" s="3"/>
      <c r="J27" s="323"/>
      <c r="K27" s="323"/>
      <c r="L27" s="323"/>
      <c r="M27" s="323"/>
      <c r="N27" s="323"/>
      <c r="O27" s="323"/>
      <c r="P27" s="323"/>
      <c r="Q27" s="323"/>
      <c r="R27" s="323"/>
      <c r="S27" s="323"/>
      <c r="T27" s="323"/>
      <c r="U27" s="3"/>
    </row>
    <row r="28" spans="1:38">
      <c r="B28" s="79"/>
      <c r="C28" s="79"/>
      <c r="D28" s="80"/>
      <c r="E28" s="81"/>
      <c r="F28" s="3"/>
      <c r="G28" s="3"/>
      <c r="H28" s="3"/>
      <c r="I28" s="3"/>
      <c r="J28" s="323" t="s">
        <v>288</v>
      </c>
      <c r="K28" s="323"/>
      <c r="L28" s="323"/>
      <c r="M28" s="323"/>
      <c r="N28" s="323"/>
      <c r="O28" s="323"/>
      <c r="P28" s="323"/>
      <c r="Q28" s="323"/>
      <c r="R28" s="323"/>
      <c r="S28" s="323"/>
      <c r="T28" s="323"/>
      <c r="U28" s="3"/>
    </row>
    <row r="29" spans="1:38">
      <c r="A29" s="46"/>
      <c r="B29" s="291" t="s">
        <v>33</v>
      </c>
      <c r="C29" s="291"/>
      <c r="D29" s="291"/>
      <c r="E29" s="291"/>
      <c r="F29" s="291"/>
      <c r="G29" s="291"/>
      <c r="H29" s="291"/>
      <c r="I29" s="47"/>
      <c r="J29" s="296" t="s">
        <v>34</v>
      </c>
      <c r="K29" s="296"/>
      <c r="L29" s="296"/>
      <c r="M29" s="296"/>
      <c r="N29" s="296"/>
      <c r="O29" s="296"/>
      <c r="P29" s="296"/>
      <c r="Q29" s="296"/>
      <c r="R29" s="296"/>
      <c r="S29" s="296"/>
      <c r="T29" s="296"/>
      <c r="U29" s="3"/>
    </row>
    <row r="30" spans="1:38" ht="4.5" customHeight="1">
      <c r="A30" s="2"/>
      <c r="B30" s="32"/>
      <c r="C30" s="48"/>
      <c r="D30" s="48"/>
      <c r="E30" s="49"/>
      <c r="F30" s="49"/>
      <c r="G30" s="49"/>
      <c r="H30" s="50"/>
      <c r="I30" s="51"/>
      <c r="J30" s="51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38" s="2" customFormat="1">
      <c r="B31" s="291" t="s">
        <v>35</v>
      </c>
      <c r="C31" s="291"/>
      <c r="D31" s="293" t="s">
        <v>36</v>
      </c>
      <c r="E31" s="293"/>
      <c r="F31" s="293"/>
      <c r="G31" s="293"/>
      <c r="H31" s="293"/>
      <c r="I31" s="51"/>
      <c r="J31" s="51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1:38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55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1:38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55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1:38" s="2" customFormat="1" ht="9.7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55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1:38" s="2" customFormat="1" ht="3.7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55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1:38" s="2" customFormat="1" ht="18" customHeight="1">
      <c r="A37" s="1"/>
      <c r="B37" s="292" t="s">
        <v>283</v>
      </c>
      <c r="C37" s="292"/>
      <c r="D37" s="292" t="s">
        <v>284</v>
      </c>
      <c r="E37" s="292"/>
      <c r="F37" s="292"/>
      <c r="G37" s="292"/>
      <c r="H37" s="292"/>
      <c r="I37" s="292"/>
      <c r="J37" s="292" t="s">
        <v>37</v>
      </c>
      <c r="K37" s="292"/>
      <c r="L37" s="292"/>
      <c r="M37" s="292"/>
      <c r="N37" s="292"/>
      <c r="O37" s="292"/>
      <c r="P37" s="292"/>
      <c r="Q37" s="292"/>
      <c r="R37" s="292"/>
      <c r="S37" s="292"/>
      <c r="T37" s="292"/>
      <c r="U37" s="3"/>
      <c r="V37" s="55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1:38" s="2" customFormat="1" ht="4.5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55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1:38" s="2" customFormat="1" ht="36.75" hidden="1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55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1:38" ht="38.25" hidden="1" customHeight="1">
      <c r="B40" s="290" t="s">
        <v>48</v>
      </c>
      <c r="C40" s="291"/>
      <c r="D40" s="291"/>
      <c r="E40" s="291"/>
      <c r="F40" s="291"/>
      <c r="G40" s="291"/>
      <c r="H40" s="290" t="s">
        <v>49</v>
      </c>
      <c r="I40" s="290"/>
      <c r="J40" s="290"/>
      <c r="K40" s="290"/>
      <c r="L40" s="290"/>
      <c r="M40" s="290"/>
      <c r="N40" s="294" t="s">
        <v>53</v>
      </c>
      <c r="O40" s="294"/>
      <c r="P40" s="294"/>
      <c r="Q40" s="294"/>
      <c r="R40" s="294"/>
      <c r="S40" s="294"/>
      <c r="T40" s="294"/>
      <c r="U40" s="294"/>
    </row>
    <row r="41" spans="1:38" hidden="1">
      <c r="B41" s="32"/>
      <c r="C41" s="48"/>
      <c r="D41" s="48"/>
      <c r="E41" s="49"/>
      <c r="F41" s="49"/>
      <c r="G41" s="49"/>
      <c r="H41" s="50"/>
      <c r="I41" s="51"/>
      <c r="J41" s="51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38" hidden="1">
      <c r="B42" s="291" t="s">
        <v>35</v>
      </c>
      <c r="C42" s="291"/>
      <c r="D42" s="293" t="s">
        <v>36</v>
      </c>
      <c r="E42" s="293"/>
      <c r="F42" s="293"/>
      <c r="G42" s="293"/>
      <c r="H42" s="293"/>
      <c r="I42" s="51"/>
      <c r="J42" s="51"/>
      <c r="K42" s="37"/>
      <c r="L42" s="37"/>
      <c r="M42" s="37"/>
      <c r="N42" s="37"/>
      <c r="O42" s="37"/>
      <c r="P42" s="37"/>
      <c r="Q42" s="37"/>
      <c r="R42" s="37"/>
      <c r="S42" s="37"/>
      <c r="T42" s="37"/>
    </row>
    <row r="43" spans="1:38" hidden="1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38" hidden="1"/>
    <row r="45" spans="1:38" hidden="1"/>
    <row r="46" spans="1:38" hidden="1"/>
    <row r="47" spans="1:38" hidden="1"/>
    <row r="48" spans="1:38" hidden="1">
      <c r="B48" s="289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9" t="s">
        <v>54</v>
      </c>
      <c r="O48" s="289"/>
      <c r="P48" s="289"/>
      <c r="Q48" s="289"/>
      <c r="R48" s="289"/>
      <c r="S48" s="289"/>
      <c r="T48" s="289"/>
      <c r="U48" s="289"/>
    </row>
  </sheetData>
  <mergeCells count="61">
    <mergeCell ref="N48:U48"/>
    <mergeCell ref="B37:C37"/>
    <mergeCell ref="D37:I37"/>
    <mergeCell ref="J37:T37"/>
    <mergeCell ref="B40:G40"/>
    <mergeCell ref="H40:M40"/>
    <mergeCell ref="N40:U40"/>
    <mergeCell ref="B42:C42"/>
    <mergeCell ref="D42:H42"/>
    <mergeCell ref="B48:D48"/>
    <mergeCell ref="E48:G48"/>
    <mergeCell ref="H48:M48"/>
    <mergeCell ref="G25:O25"/>
    <mergeCell ref="J27:T27"/>
    <mergeCell ref="J28:T28"/>
    <mergeCell ref="B29:H29"/>
    <mergeCell ref="J29:T29"/>
    <mergeCell ref="Z5:AC7"/>
    <mergeCell ref="B31:C31"/>
    <mergeCell ref="D31:H31"/>
    <mergeCell ref="T8:T10"/>
    <mergeCell ref="U8:U10"/>
    <mergeCell ref="B10:G10"/>
    <mergeCell ref="B22:C22"/>
    <mergeCell ref="G23:O23"/>
    <mergeCell ref="G24:O24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20">
    <cfRule type="cellIs" dxfId="110" priority="15" operator="greaterThan">
      <formula>10</formula>
    </cfRule>
  </conditionalFormatting>
  <conditionalFormatting sqref="C1:C1048576">
    <cfRule type="duplicateValues" dxfId="109" priority="14"/>
  </conditionalFormatting>
  <conditionalFormatting sqref="C11">
    <cfRule type="duplicateValues" dxfId="108" priority="12"/>
  </conditionalFormatting>
  <conditionalFormatting sqref="H11:K11">
    <cfRule type="cellIs" dxfId="107" priority="9" stopIfTrue="1" operator="greaterThan">
      <formula>10</formula>
    </cfRule>
    <cfRule type="cellIs" dxfId="106" priority="10" stopIfTrue="1" operator="greaterThan">
      <formula>10</formula>
    </cfRule>
    <cfRule type="cellIs" dxfId="105" priority="11" stopIfTrue="1" operator="greaterThan">
      <formula>10</formula>
    </cfRule>
  </conditionalFormatting>
  <conditionalFormatting sqref="C11:C20">
    <cfRule type="duplicateValues" dxfId="104" priority="6"/>
  </conditionalFormatting>
  <conditionalFormatting sqref="C18:C20">
    <cfRule type="duplicateValues" dxfId="103" priority="4"/>
  </conditionalFormatting>
  <conditionalFormatting sqref="C37">
    <cfRule type="duplicateValues" dxfId="102" priority="2"/>
  </conditionalFormatting>
  <conditionalFormatting sqref="C37">
    <cfRule type="duplicateValues" dxfId="101" priority="1"/>
  </conditionalFormatting>
  <dataValidations count="1">
    <dataValidation allowBlank="1" showInputMessage="1" showErrorMessage="1" errorTitle="Không xóa dữ liệu" error="Không xóa dữ liệu" prompt="Không xóa dữ liệu" sqref="D25 AL3:AL9 X3:AK4 W5:AK9 V11:W20"/>
  </dataValidations>
  <pageMargins left="0.2" right="0.2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2"/>
  <sheetViews>
    <sheetView topLeftCell="A7" workbookViewId="0">
      <selection activeCell="H44" sqref="H44"/>
    </sheetView>
  </sheetViews>
  <sheetFormatPr defaultRowHeight="15.75"/>
  <cols>
    <col min="1" max="1" width="0.125" style="1" customWidth="1"/>
    <col min="2" max="2" width="4.25" style="1" customWidth="1"/>
    <col min="3" max="3" width="12.25" style="1" customWidth="1"/>
    <col min="4" max="4" width="11.625" style="1" customWidth="1"/>
    <col min="5" max="5" width="7.125" style="1" customWidth="1"/>
    <col min="6" max="6" width="9.375" style="1" hidden="1" customWidth="1"/>
    <col min="7" max="7" width="11.75" style="1" customWidth="1"/>
    <col min="8" max="8" width="4.375" style="1" customWidth="1"/>
    <col min="9" max="10" width="5.2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6.25" style="1" customWidth="1"/>
    <col min="17" max="18" width="6.5" style="1" hidden="1" customWidth="1"/>
    <col min="19" max="19" width="11.875" style="1" hidden="1" customWidth="1"/>
    <col min="20" max="20" width="19.7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68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69</v>
      </c>
      <c r="H6" s="312"/>
      <c r="I6" s="312"/>
      <c r="J6" s="312"/>
      <c r="K6" s="312"/>
      <c r="L6" s="312"/>
      <c r="M6" s="312"/>
      <c r="N6" s="312"/>
      <c r="O6" s="312"/>
      <c r="P6" s="312" t="s">
        <v>62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57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Các dịch vụ hệ điều hành  Window server</v>
      </c>
      <c r="X9" s="61" t="str">
        <f>+P5</f>
        <v>Mã HP:</v>
      </c>
      <c r="Y9" s="62">
        <f>+$AH$9+$AJ$9+$AF$9</f>
        <v>4</v>
      </c>
      <c r="Z9" s="56">
        <f>COUNTIF($S$10:$S$74,"Khiển trách")</f>
        <v>0</v>
      </c>
      <c r="AA9" s="56">
        <f>COUNTIF($S$10:$S$74,"Cảnh cáo")</f>
        <v>0</v>
      </c>
      <c r="AB9" s="56">
        <f>COUNTIF($S$10:$S$74,"Đình chỉ thi")</f>
        <v>0</v>
      </c>
      <c r="AC9" s="63">
        <f>+($Z$9+$AA$9+$AB$9)/$Y$9*100%</f>
        <v>0</v>
      </c>
      <c r="AD9" s="56">
        <f>SUM(COUNTIF($S$10:$S$72,"Vắng"),COUNTIF($S$10:$S$72,"Vắng có phép"))</f>
        <v>0</v>
      </c>
      <c r="AE9" s="64">
        <f>+$AD$9/$Y$9</f>
        <v>0</v>
      </c>
      <c r="AF9" s="65">
        <f>COUNTIF($V$10:$V$72,"Thi lại")</f>
        <v>0</v>
      </c>
      <c r="AG9" s="64">
        <f>+$AF$9/$Y$9</f>
        <v>0</v>
      </c>
      <c r="AH9" s="65">
        <f>COUNTIF($V$10:$V$73,"Học lại")</f>
        <v>4</v>
      </c>
      <c r="AI9" s="64">
        <f>+$AH$9/$Y$9</f>
        <v>1</v>
      </c>
      <c r="AJ9" s="56">
        <f>COUNTIF($V$11:$V$73,"Đạt")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92" t="s">
        <v>172</v>
      </c>
      <c r="D11" s="170" t="s">
        <v>173</v>
      </c>
      <c r="E11" s="171" t="s">
        <v>154</v>
      </c>
      <c r="F11" s="161" t="s">
        <v>174</v>
      </c>
      <c r="G11" s="161" t="s">
        <v>174</v>
      </c>
      <c r="H11" s="120">
        <v>5</v>
      </c>
      <c r="I11" s="120">
        <v>5</v>
      </c>
      <c r="J11" s="162">
        <f>(H11+I11)/2</f>
        <v>5</v>
      </c>
      <c r="K11" s="16"/>
      <c r="L11" s="16"/>
      <c r="M11" s="16"/>
      <c r="N11" s="16"/>
      <c r="O11" s="16"/>
      <c r="P11" s="17">
        <v>5</v>
      </c>
      <c r="Q11" s="18">
        <f t="shared" ref="Q11:Q14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4" si="1">IF($Q11&lt;4,"Kém",IF(AND($Q11&gt;=4,$Q11&lt;=5.4),"Trung bình yếu",IF(AND($Q11&gt;=5.5,$Q11&lt;=6.9),"Trung bình",IF(AND($Q11&gt;=7,$Q11&lt;=8.4),"Khá",IF(AND($Q11&gt;=8.5,$Q11&lt;=10),"Giỏi","")))))</f>
        <v>Kém</v>
      </c>
      <c r="T11" s="20"/>
      <c r="U11" s="85"/>
      <c r="V11" s="84" t="str">
        <f t="shared" ref="V11:V1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21">
        <v>2</v>
      </c>
      <c r="C12" s="22" t="s">
        <v>175</v>
      </c>
      <c r="D12" s="23" t="s">
        <v>176</v>
      </c>
      <c r="E12" s="172" t="s">
        <v>177</v>
      </c>
      <c r="F12" s="164" t="s">
        <v>174</v>
      </c>
      <c r="G12" s="164" t="s">
        <v>174</v>
      </c>
      <c r="H12" s="125">
        <v>4</v>
      </c>
      <c r="I12" s="115">
        <v>6</v>
      </c>
      <c r="J12" s="165">
        <f>(H12+I12)/2</f>
        <v>5</v>
      </c>
      <c r="K12" s="24" t="s">
        <v>25</v>
      </c>
      <c r="L12" s="25"/>
      <c r="M12" s="25"/>
      <c r="N12" s="25"/>
      <c r="O12" s="25"/>
      <c r="P12" s="26">
        <v>6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 t="str">
        <f>+IF(OR($H12=0,$I12=0,$J12=0,$K12=0),"Không đủ ĐKDT","")</f>
        <v/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18.75" customHeight="1">
      <c r="B13" s="21">
        <v>3</v>
      </c>
      <c r="C13" s="22" t="s">
        <v>178</v>
      </c>
      <c r="D13" s="23" t="s">
        <v>179</v>
      </c>
      <c r="E13" s="172" t="s">
        <v>180</v>
      </c>
      <c r="F13" s="164" t="s">
        <v>174</v>
      </c>
      <c r="G13" s="164" t="s">
        <v>174</v>
      </c>
      <c r="H13" s="125">
        <v>4</v>
      </c>
      <c r="I13" s="115">
        <v>6</v>
      </c>
      <c r="J13" s="165">
        <f>(H13+I13)/2</f>
        <v>5</v>
      </c>
      <c r="K13" s="24" t="s">
        <v>25</v>
      </c>
      <c r="L13" s="31"/>
      <c r="M13" s="31"/>
      <c r="N13" s="31"/>
      <c r="O13" s="31"/>
      <c r="P13" s="26">
        <v>0</v>
      </c>
      <c r="Q13" s="27">
        <f t="shared" si="0"/>
        <v>0</v>
      </c>
      <c r="R13" s="28" t="str">
        <f t="shared" ref="R13:R1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9" t="str">
        <f t="shared" si="1"/>
        <v>Kém</v>
      </c>
      <c r="T13" s="30" t="s">
        <v>295</v>
      </c>
      <c r="U13" s="86"/>
      <c r="V13" s="84" t="str">
        <f t="shared" si="2"/>
        <v>Học lại</v>
      </c>
      <c r="W13" s="67"/>
      <c r="X13" s="68"/>
      <c r="Y13" s="68"/>
      <c r="Z13" s="89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1:38" ht="18.75" customHeight="1">
      <c r="B14" s="95">
        <v>4</v>
      </c>
      <c r="C14" s="96" t="s">
        <v>181</v>
      </c>
      <c r="D14" s="173" t="s">
        <v>182</v>
      </c>
      <c r="E14" s="174" t="s">
        <v>94</v>
      </c>
      <c r="F14" s="167" t="s">
        <v>183</v>
      </c>
      <c r="G14" s="167" t="s">
        <v>183</v>
      </c>
      <c r="H14" s="136">
        <v>4</v>
      </c>
      <c r="I14" s="168">
        <v>6</v>
      </c>
      <c r="J14" s="169">
        <f>(H14+I14)/2</f>
        <v>5</v>
      </c>
      <c r="K14" s="98" t="s">
        <v>25</v>
      </c>
      <c r="L14" s="99"/>
      <c r="M14" s="99"/>
      <c r="N14" s="99"/>
      <c r="O14" s="99"/>
      <c r="P14" s="100">
        <v>6</v>
      </c>
      <c r="Q14" s="101">
        <f t="shared" si="0"/>
        <v>0</v>
      </c>
      <c r="R14" s="102" t="str">
        <f t="shared" si="3"/>
        <v>F</v>
      </c>
      <c r="S14" s="103" t="str">
        <f t="shared" si="1"/>
        <v>Kém</v>
      </c>
      <c r="T14" s="104" t="str">
        <f t="shared" ref="T14" si="4">+IF(OR($H14=0,$I14=0,$J14=0,$K14=0),"Không đủ ĐKDT","")</f>
        <v/>
      </c>
      <c r="U14" s="87"/>
      <c r="V14" s="84" t="str">
        <f t="shared" si="2"/>
        <v>Học lại</v>
      </c>
      <c r="W14" s="67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2"/>
    </row>
    <row r="15" spans="1:38" ht="7.5" customHeight="1">
      <c r="A15" s="2"/>
      <c r="B15" s="32"/>
      <c r="C15" s="33"/>
      <c r="D15" s="33"/>
      <c r="E15" s="34"/>
      <c r="F15" s="34"/>
      <c r="G15" s="34"/>
      <c r="H15" s="35"/>
      <c r="I15" s="36"/>
      <c r="J15" s="36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"/>
    </row>
    <row r="16" spans="1:38" ht="16.5" hidden="1">
      <c r="A16" s="2"/>
      <c r="B16" s="303" t="s">
        <v>26</v>
      </c>
      <c r="C16" s="303"/>
      <c r="D16" s="33"/>
      <c r="E16" s="34"/>
      <c r="F16" s="34"/>
      <c r="G16" s="34"/>
      <c r="H16" s="35"/>
      <c r="I16" s="36"/>
      <c r="J16" s="36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"/>
    </row>
    <row r="17" spans="1:38" ht="16.5" hidden="1" customHeight="1">
      <c r="A17" s="2"/>
      <c r="B17" s="38" t="s">
        <v>27</v>
      </c>
      <c r="C17" s="38"/>
      <c r="D17" s="39">
        <f>+$Y$9</f>
        <v>4</v>
      </c>
      <c r="E17" s="40" t="s">
        <v>28</v>
      </c>
      <c r="F17" s="40"/>
      <c r="G17" s="324" t="s">
        <v>29</v>
      </c>
      <c r="H17" s="324"/>
      <c r="I17" s="324"/>
      <c r="J17" s="324"/>
      <c r="K17" s="324"/>
      <c r="L17" s="324"/>
      <c r="M17" s="324"/>
      <c r="N17" s="324"/>
      <c r="O17" s="324"/>
      <c r="P17" s="41">
        <f>$Y$9 -COUNTIF($T$10:$T$204,"Vắng") -COUNTIF($T$10:$T$204,"Vắng có phép") - COUNTIF($T$10:$T$204,"Đình chỉ thi") - COUNTIF($T$10:$T$204,"Không đủ ĐKDT")</f>
        <v>3</v>
      </c>
      <c r="Q17" s="41"/>
      <c r="R17" s="42"/>
      <c r="S17" s="43"/>
      <c r="T17" s="43" t="s">
        <v>28</v>
      </c>
      <c r="U17" s="3"/>
    </row>
    <row r="18" spans="1:38" ht="16.5" hidden="1" customHeight="1">
      <c r="A18" s="2"/>
      <c r="B18" s="38" t="s">
        <v>30</v>
      </c>
      <c r="C18" s="38"/>
      <c r="D18" s="39">
        <f>+$AJ$9</f>
        <v>0</v>
      </c>
      <c r="E18" s="40" t="s">
        <v>28</v>
      </c>
      <c r="F18" s="40"/>
      <c r="G18" s="324" t="s">
        <v>31</v>
      </c>
      <c r="H18" s="324"/>
      <c r="I18" s="324"/>
      <c r="J18" s="324"/>
      <c r="K18" s="324"/>
      <c r="L18" s="324"/>
      <c r="M18" s="324"/>
      <c r="N18" s="324"/>
      <c r="O18" s="324"/>
      <c r="P18" s="44">
        <f>COUNTIF($T$10:$T$80,"Vắng")</f>
        <v>1</v>
      </c>
      <c r="Q18" s="44"/>
      <c r="R18" s="45"/>
      <c r="S18" s="43"/>
      <c r="T18" s="43" t="s">
        <v>28</v>
      </c>
      <c r="U18" s="3"/>
    </row>
    <row r="19" spans="1:38" ht="16.5" hidden="1" customHeight="1">
      <c r="A19" s="2"/>
      <c r="B19" s="38" t="s">
        <v>50</v>
      </c>
      <c r="C19" s="38"/>
      <c r="D19" s="78">
        <f>COUNTIF(V11:V14,"Học lại")</f>
        <v>4</v>
      </c>
      <c r="E19" s="40" t="s">
        <v>28</v>
      </c>
      <c r="F19" s="40"/>
      <c r="G19" s="324" t="s">
        <v>51</v>
      </c>
      <c r="H19" s="324"/>
      <c r="I19" s="324"/>
      <c r="J19" s="324"/>
      <c r="K19" s="324"/>
      <c r="L19" s="324"/>
      <c r="M19" s="324"/>
      <c r="N19" s="324"/>
      <c r="O19" s="324"/>
      <c r="P19" s="41">
        <f>COUNTIF($T$10:$T$80,"Vắng có phép")</f>
        <v>0</v>
      </c>
      <c r="Q19" s="41"/>
      <c r="R19" s="42"/>
      <c r="S19" s="43"/>
      <c r="T19" s="43" t="s">
        <v>28</v>
      </c>
      <c r="U19" s="3"/>
    </row>
    <row r="20" spans="1:38" ht="3" hidden="1" customHeight="1">
      <c r="A20" s="2"/>
      <c r="B20" s="32"/>
      <c r="C20" s="33"/>
      <c r="D20" s="33"/>
      <c r="E20" s="34"/>
      <c r="F20" s="34"/>
      <c r="G20" s="34"/>
      <c r="H20" s="35"/>
      <c r="I20" s="36"/>
      <c r="J20" s="36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"/>
    </row>
    <row r="21" spans="1:38" hidden="1">
      <c r="B21" s="79" t="s">
        <v>32</v>
      </c>
      <c r="C21" s="79"/>
      <c r="D21" s="80">
        <f>COUNTIF(V11:V14,"Thi lại")</f>
        <v>0</v>
      </c>
      <c r="E21" s="81" t="s">
        <v>28</v>
      </c>
      <c r="F21" s="3"/>
      <c r="G21" s="3"/>
      <c r="H21" s="3"/>
      <c r="I21" s="3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"/>
    </row>
    <row r="22" spans="1:38">
      <c r="B22" s="79"/>
      <c r="C22" s="79"/>
      <c r="D22" s="80"/>
      <c r="E22" s="81"/>
      <c r="F22" s="3"/>
      <c r="G22" s="3"/>
      <c r="H22" s="3"/>
      <c r="I22" s="3"/>
      <c r="J22" s="323" t="s">
        <v>289</v>
      </c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"/>
    </row>
    <row r="23" spans="1:38">
      <c r="A23" s="46"/>
      <c r="B23" s="291" t="s">
        <v>33</v>
      </c>
      <c r="C23" s="291"/>
      <c r="D23" s="291"/>
      <c r="E23" s="291"/>
      <c r="F23" s="291"/>
      <c r="G23" s="291"/>
      <c r="H23" s="291"/>
      <c r="I23" s="47"/>
      <c r="J23" s="296" t="s">
        <v>34</v>
      </c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3"/>
    </row>
    <row r="24" spans="1:38" ht="4.5" customHeight="1">
      <c r="A24" s="2"/>
      <c r="B24" s="32"/>
      <c r="C24" s="48"/>
      <c r="D24" s="48"/>
      <c r="E24" s="49"/>
      <c r="F24" s="49"/>
      <c r="G24" s="49"/>
      <c r="H24" s="50"/>
      <c r="I24" s="51"/>
      <c r="J24" s="51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38" s="2" customFormat="1">
      <c r="B25" s="291" t="s">
        <v>35</v>
      </c>
      <c r="C25" s="291"/>
      <c r="D25" s="293" t="s">
        <v>36</v>
      </c>
      <c r="E25" s="293"/>
      <c r="F25" s="293"/>
      <c r="G25" s="293"/>
      <c r="H25" s="293"/>
      <c r="I25" s="51"/>
      <c r="J25" s="51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 ht="9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3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18" customHeight="1">
      <c r="A31" s="1"/>
      <c r="B31" s="292" t="s">
        <v>283</v>
      </c>
      <c r="C31" s="292"/>
      <c r="D31" s="292" t="s">
        <v>284</v>
      </c>
      <c r="E31" s="292"/>
      <c r="F31" s="292"/>
      <c r="G31" s="292"/>
      <c r="H31" s="292"/>
      <c r="I31" s="292"/>
      <c r="J31" s="292" t="s">
        <v>37</v>
      </c>
      <c r="K31" s="292"/>
      <c r="L31" s="292"/>
      <c r="M31" s="292"/>
      <c r="N31" s="292"/>
      <c r="O31" s="292"/>
      <c r="P31" s="292"/>
      <c r="Q31" s="292"/>
      <c r="R31" s="292"/>
      <c r="S31" s="292"/>
      <c r="T31" s="292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 ht="4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1:38" s="2" customFormat="1" ht="36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55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1:38" ht="38.25" hidden="1" customHeight="1">
      <c r="B34" s="290" t="s">
        <v>48</v>
      </c>
      <c r="C34" s="291"/>
      <c r="D34" s="291"/>
      <c r="E34" s="291"/>
      <c r="F34" s="291"/>
      <c r="G34" s="291"/>
      <c r="H34" s="290" t="s">
        <v>49</v>
      </c>
      <c r="I34" s="290"/>
      <c r="J34" s="290"/>
      <c r="K34" s="290"/>
      <c r="L34" s="290"/>
      <c r="M34" s="290"/>
      <c r="N34" s="294" t="s">
        <v>53</v>
      </c>
      <c r="O34" s="294"/>
      <c r="P34" s="294"/>
      <c r="Q34" s="294"/>
      <c r="R34" s="294"/>
      <c r="S34" s="294"/>
      <c r="T34" s="294"/>
      <c r="U34" s="294"/>
    </row>
    <row r="35" spans="1:38" hidden="1">
      <c r="B35" s="32"/>
      <c r="C35" s="48"/>
      <c r="D35" s="48"/>
      <c r="E35" s="49"/>
      <c r="F35" s="49"/>
      <c r="G35" s="49"/>
      <c r="H35" s="50"/>
      <c r="I35" s="51"/>
      <c r="J35" s="51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38" hidden="1">
      <c r="B36" s="291" t="s">
        <v>35</v>
      </c>
      <c r="C36" s="291"/>
      <c r="D36" s="293" t="s">
        <v>36</v>
      </c>
      <c r="E36" s="293"/>
      <c r="F36" s="293"/>
      <c r="G36" s="293"/>
      <c r="H36" s="293"/>
      <c r="I36" s="51"/>
      <c r="J36" s="51"/>
      <c r="K36" s="37"/>
      <c r="L36" s="37"/>
      <c r="M36" s="37"/>
      <c r="N36" s="37"/>
      <c r="O36" s="37"/>
      <c r="P36" s="37"/>
      <c r="Q36" s="37"/>
      <c r="R36" s="37"/>
      <c r="S36" s="37"/>
      <c r="T36" s="37"/>
    </row>
    <row r="37" spans="1:38" hidden="1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38" hidden="1"/>
    <row r="39" spans="1:38" hidden="1"/>
    <row r="40" spans="1:38" hidden="1"/>
    <row r="41" spans="1:38" hidden="1"/>
    <row r="42" spans="1:38" hidden="1"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 t="s">
        <v>54</v>
      </c>
      <c r="O42" s="289"/>
      <c r="P42" s="289"/>
      <c r="Q42" s="289"/>
      <c r="R42" s="289"/>
      <c r="S42" s="289"/>
      <c r="T42" s="289"/>
      <c r="U42" s="289"/>
    </row>
  </sheetData>
  <mergeCells count="61">
    <mergeCell ref="N42:U42"/>
    <mergeCell ref="B31:C31"/>
    <mergeCell ref="D31:I31"/>
    <mergeCell ref="J31:T31"/>
    <mergeCell ref="B34:G34"/>
    <mergeCell ref="H34:M34"/>
    <mergeCell ref="N34:U34"/>
    <mergeCell ref="B36:C36"/>
    <mergeCell ref="D36:H36"/>
    <mergeCell ref="B42:D42"/>
    <mergeCell ref="E42:G42"/>
    <mergeCell ref="H42:M42"/>
    <mergeCell ref="G19:O19"/>
    <mergeCell ref="J21:T21"/>
    <mergeCell ref="J22:T22"/>
    <mergeCell ref="B23:H23"/>
    <mergeCell ref="J23:T23"/>
    <mergeCell ref="Z5:AC7"/>
    <mergeCell ref="B25:C25"/>
    <mergeCell ref="D25:H25"/>
    <mergeCell ref="T8:T10"/>
    <mergeCell ref="U8:U10"/>
    <mergeCell ref="B10:G10"/>
    <mergeCell ref="B16:C16"/>
    <mergeCell ref="G17:O17"/>
    <mergeCell ref="G18:O18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14">
    <cfRule type="cellIs" dxfId="100" priority="13" operator="greaterThan">
      <formula>10</formula>
    </cfRule>
  </conditionalFormatting>
  <conditionalFormatting sqref="C1:C1048576">
    <cfRule type="duplicateValues" dxfId="99" priority="12"/>
  </conditionalFormatting>
  <conditionalFormatting sqref="C11">
    <cfRule type="duplicateValues" dxfId="98" priority="10"/>
  </conditionalFormatting>
  <conditionalFormatting sqref="H11:K11">
    <cfRule type="cellIs" dxfId="97" priority="7" stopIfTrue="1" operator="greaterThan">
      <formula>10</formula>
    </cfRule>
    <cfRule type="cellIs" dxfId="96" priority="8" stopIfTrue="1" operator="greaterThan">
      <formula>10</formula>
    </cfRule>
    <cfRule type="cellIs" dxfId="95" priority="9" stopIfTrue="1" operator="greaterThan">
      <formula>10</formula>
    </cfRule>
  </conditionalFormatting>
  <conditionalFormatting sqref="C11:C14">
    <cfRule type="duplicateValues" dxfId="94" priority="4"/>
  </conditionalFormatting>
  <conditionalFormatting sqref="C31">
    <cfRule type="duplicateValues" dxfId="93" priority="3"/>
  </conditionalFormatting>
  <conditionalFormatting sqref="C31">
    <cfRule type="duplicateValues" dxfId="92" priority="2"/>
  </conditionalFormatting>
  <conditionalFormatting sqref="C31">
    <cfRule type="duplicateValues" dxfId="91" priority="1"/>
  </conditionalFormatting>
  <dataValidations count="1">
    <dataValidation allowBlank="1" showInputMessage="1" showErrorMessage="1" errorTitle="Không xóa dữ liệu" error="Không xóa dữ liệu" prompt="Không xóa dữ liệu" sqref="D19 AL3:AL9 X3:AK4 W5:AK9 V11:W14"/>
  </dataValidations>
  <pageMargins left="0.2" right="0.2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L64"/>
  <sheetViews>
    <sheetView tabSelected="1" topLeftCell="A26" workbookViewId="0">
      <selection activeCell="T13" sqref="T13"/>
    </sheetView>
  </sheetViews>
  <sheetFormatPr defaultRowHeight="15.75"/>
  <cols>
    <col min="1" max="1" width="0.125" style="1" customWidth="1"/>
    <col min="2" max="2" width="3.25" style="1" customWidth="1"/>
    <col min="3" max="3" width="11.625" style="1" customWidth="1"/>
    <col min="4" max="4" width="14.375" style="1" customWidth="1"/>
    <col min="5" max="5" width="7.875" style="1" customWidth="1"/>
    <col min="6" max="6" width="9.375" style="1" hidden="1" customWidth="1"/>
    <col min="7" max="7" width="11.875" style="1" customWidth="1"/>
    <col min="8" max="9" width="4.375" style="1" customWidth="1"/>
    <col min="10" max="10" width="5.8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6.5" style="1" hidden="1" customWidth="1"/>
    <col min="15" max="15" width="8.125" style="1" hidden="1" customWidth="1"/>
    <col min="16" max="16" width="7.25" style="1" customWidth="1"/>
    <col min="17" max="18" width="6.5" style="1" hidden="1" customWidth="1"/>
    <col min="19" max="19" width="11.875" style="1" hidden="1" customWidth="1"/>
    <col min="20" max="20" width="20.87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2:38" ht="14.25" customHeight="1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2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2:38" ht="25.5" customHeight="1">
      <c r="B3" s="315" t="s">
        <v>1</v>
      </c>
      <c r="C3" s="315"/>
      <c r="D3" s="315"/>
      <c r="E3" s="315"/>
      <c r="F3" s="315"/>
      <c r="G3" s="315"/>
      <c r="H3" s="321" t="s">
        <v>298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2:38" ht="23.25" customHeight="1">
      <c r="B5" s="317" t="s">
        <v>2</v>
      </c>
      <c r="C5" s="317"/>
      <c r="D5" s="318" t="s">
        <v>70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6" t="s">
        <v>56</v>
      </c>
      <c r="Q5" s="326"/>
      <c r="R5" s="326"/>
      <c r="S5" s="326"/>
      <c r="T5" s="326"/>
      <c r="U5" s="326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2:38" ht="17.25" customHeight="1">
      <c r="B6" s="316" t="s">
        <v>3</v>
      </c>
      <c r="C6" s="316"/>
      <c r="D6" s="8"/>
      <c r="G6" s="312" t="s">
        <v>71</v>
      </c>
      <c r="H6" s="312"/>
      <c r="I6" s="312"/>
      <c r="J6" s="312"/>
      <c r="K6" s="312"/>
      <c r="L6" s="312"/>
      <c r="M6" s="312"/>
      <c r="N6" s="312"/>
      <c r="O6" s="312"/>
      <c r="P6" s="325" t="s">
        <v>72</v>
      </c>
      <c r="Q6" s="325"/>
      <c r="R6" s="325"/>
      <c r="S6" s="325"/>
      <c r="T6" s="325"/>
      <c r="U6" s="32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2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57</v>
      </c>
      <c r="I8" s="311" t="s">
        <v>57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2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Thiết kế và xây dựng mạng LAN</v>
      </c>
      <c r="X9" s="61" t="str">
        <f>+P5</f>
        <v>Mã HP:</v>
      </c>
      <c r="Y9" s="62">
        <f>+$AH$9+$AJ$9+$AF$9</f>
        <v>26</v>
      </c>
      <c r="Z9" s="56">
        <f>COUNTIF($S$10:$S$96,"Khiển trách")</f>
        <v>0</v>
      </c>
      <c r="AA9" s="56">
        <f>COUNTIF($S$10:$S$96,"Cảnh cáo")</f>
        <v>0</v>
      </c>
      <c r="AB9" s="56">
        <f>COUNTIF($S$10:$S$96,"Đình chỉ thi")</f>
        <v>0</v>
      </c>
      <c r="AC9" s="63">
        <f>+($Z$9+$AA$9+$AB$9)/$Y$9*100%</f>
        <v>0</v>
      </c>
      <c r="AD9" s="56">
        <f>SUM(COUNTIF($S$10:$S$94,"Vắng"),COUNTIF($S$10:$S$94,"Vắng có phép"))</f>
        <v>0</v>
      </c>
      <c r="AE9" s="64">
        <f>+$AD$9/$Y$9</f>
        <v>0</v>
      </c>
      <c r="AF9" s="65">
        <f>COUNTIF($V$10:$V$94,"Thi lại")</f>
        <v>0</v>
      </c>
      <c r="AG9" s="64">
        <f>+$AF$9/$Y$9</f>
        <v>0</v>
      </c>
      <c r="AH9" s="65">
        <f>COUNTIF($V$10:$V$95,"Học lại")</f>
        <v>6</v>
      </c>
      <c r="AI9" s="64">
        <f>+$AH$9/$Y$9</f>
        <v>0.23076923076923078</v>
      </c>
      <c r="AJ9" s="56">
        <f>COUNTIF($V$11:$V$95,"Đạt")</f>
        <v>20</v>
      </c>
      <c r="AK9" s="63">
        <f>+$AJ$9/$Y$9</f>
        <v>0.76923076923076927</v>
      </c>
      <c r="AL9" s="75"/>
    </row>
    <row r="10" spans="2:38" ht="14.25" hidden="1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>
        <v>20</v>
      </c>
      <c r="L10" s="12"/>
      <c r="M10" s="13"/>
      <c r="N10" s="13"/>
      <c r="O10" s="13"/>
      <c r="P10" s="53">
        <f>100-(H10+I10+J10+K10)</f>
        <v>80</v>
      </c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2:38" ht="15.95" customHeight="1">
      <c r="B11" s="15">
        <v>1</v>
      </c>
      <c r="C11" s="111" t="s">
        <v>77</v>
      </c>
      <c r="D11" s="116" t="s">
        <v>78</v>
      </c>
      <c r="E11" s="117" t="s">
        <v>79</v>
      </c>
      <c r="F11" s="175" t="s">
        <v>184</v>
      </c>
      <c r="G11" s="175" t="s">
        <v>184</v>
      </c>
      <c r="H11" s="176">
        <v>8</v>
      </c>
      <c r="I11" s="176">
        <v>5</v>
      </c>
      <c r="J11" s="177">
        <f t="shared" ref="J11:J36" si="0">(H11+I11)/2</f>
        <v>6.5</v>
      </c>
      <c r="K11" s="16"/>
      <c r="L11" s="16"/>
      <c r="M11" s="16"/>
      <c r="N11" s="16"/>
      <c r="O11" s="16"/>
      <c r="P11" s="265">
        <v>0</v>
      </c>
      <c r="Q11" s="18">
        <f t="shared" ref="Q11:Q36" si="1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36" si="2">IF($Q11&lt;4,"Kém",IF(AND($Q11&gt;=4,$Q11&lt;=5.4),"Trung bình yếu",IF(AND($Q11&gt;=5.5,$Q11&lt;=6.9),"Trung bình",IF(AND($Q11&gt;=7,$Q11&lt;=8.4),"Khá",IF(AND($Q11&gt;=8.5,$Q11&lt;=10),"Giỏi","")))))</f>
        <v>Kém</v>
      </c>
      <c r="T11" s="20"/>
      <c r="U11" s="85"/>
      <c r="V11" s="84" t="str">
        <f t="shared" ref="V11:V36" si="3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2:38" ht="15.95" customHeight="1">
      <c r="B12" s="21">
        <v>2</v>
      </c>
      <c r="C12" s="131" t="s">
        <v>80</v>
      </c>
      <c r="D12" s="145" t="s">
        <v>81</v>
      </c>
      <c r="E12" s="146" t="s">
        <v>82</v>
      </c>
      <c r="F12" s="178" t="s">
        <v>184</v>
      </c>
      <c r="G12" s="178" t="s">
        <v>184</v>
      </c>
      <c r="H12" s="179">
        <v>8.5</v>
      </c>
      <c r="I12" s="179">
        <v>6</v>
      </c>
      <c r="J12" s="133">
        <f t="shared" si="0"/>
        <v>7.25</v>
      </c>
      <c r="K12" s="24" t="s">
        <v>25</v>
      </c>
      <c r="L12" s="25"/>
      <c r="M12" s="25"/>
      <c r="N12" s="25"/>
      <c r="O12" s="25"/>
      <c r="P12" s="266">
        <v>8</v>
      </c>
      <c r="Q12" s="27">
        <f t="shared" si="1"/>
        <v>6.4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29" t="str">
        <f t="shared" si="2"/>
        <v>Trung bình</v>
      </c>
      <c r="T12" s="30"/>
      <c r="U12" s="86"/>
      <c r="V12" s="84" t="str">
        <f t="shared" si="3"/>
        <v>Đạt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2:38" ht="15.95" customHeight="1">
      <c r="B13" s="21">
        <v>3</v>
      </c>
      <c r="C13" s="131" t="s">
        <v>83</v>
      </c>
      <c r="D13" s="145" t="s">
        <v>84</v>
      </c>
      <c r="E13" s="146" t="s">
        <v>85</v>
      </c>
      <c r="F13" s="178" t="s">
        <v>184</v>
      </c>
      <c r="G13" s="178" t="s">
        <v>184</v>
      </c>
      <c r="H13" s="179">
        <v>8.5</v>
      </c>
      <c r="I13" s="179">
        <v>4.5</v>
      </c>
      <c r="J13" s="133">
        <f t="shared" si="0"/>
        <v>6.5</v>
      </c>
      <c r="K13" s="24" t="s">
        <v>25</v>
      </c>
      <c r="L13" s="31"/>
      <c r="M13" s="31"/>
      <c r="N13" s="31"/>
      <c r="O13" s="31"/>
      <c r="P13" s="266">
        <v>0</v>
      </c>
      <c r="Q13" s="27">
        <f t="shared" si="1"/>
        <v>0</v>
      </c>
      <c r="R13" s="28" t="str">
        <f t="shared" ref="R13:R36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9" t="str">
        <f t="shared" si="2"/>
        <v>Kém</v>
      </c>
      <c r="T13" s="30"/>
      <c r="U13" s="86"/>
      <c r="V13" s="84" t="str">
        <f t="shared" si="3"/>
        <v>Học lại</v>
      </c>
      <c r="W13" s="67"/>
      <c r="X13" s="68"/>
      <c r="Y13" s="68"/>
      <c r="Z13" s="89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2:38" ht="15.95" customHeight="1">
      <c r="B14" s="21">
        <v>4</v>
      </c>
      <c r="C14" s="131" t="s">
        <v>86</v>
      </c>
      <c r="D14" s="145" t="s">
        <v>87</v>
      </c>
      <c r="E14" s="146" t="s">
        <v>88</v>
      </c>
      <c r="F14" s="178" t="s">
        <v>184</v>
      </c>
      <c r="G14" s="178" t="s">
        <v>184</v>
      </c>
      <c r="H14" s="179">
        <v>9</v>
      </c>
      <c r="I14" s="179">
        <v>5</v>
      </c>
      <c r="J14" s="133">
        <f t="shared" si="0"/>
        <v>7</v>
      </c>
      <c r="K14" s="24" t="s">
        <v>25</v>
      </c>
      <c r="L14" s="31"/>
      <c r="M14" s="31"/>
      <c r="N14" s="31"/>
      <c r="O14" s="31"/>
      <c r="P14" s="266">
        <v>2</v>
      </c>
      <c r="Q14" s="27">
        <f t="shared" si="1"/>
        <v>1.6</v>
      </c>
      <c r="R14" s="28" t="str">
        <f t="shared" si="4"/>
        <v>F</v>
      </c>
      <c r="S14" s="29" t="str">
        <f t="shared" si="2"/>
        <v>Kém</v>
      </c>
      <c r="T14" s="30"/>
      <c r="U14" s="86"/>
      <c r="V14" s="84" t="str">
        <f t="shared" si="3"/>
        <v>Học lại</v>
      </c>
      <c r="W14" s="67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2"/>
    </row>
    <row r="15" spans="2:38" ht="15.95" customHeight="1">
      <c r="B15" s="21">
        <v>5</v>
      </c>
      <c r="C15" s="131" t="s">
        <v>185</v>
      </c>
      <c r="D15" s="145" t="s">
        <v>186</v>
      </c>
      <c r="E15" s="146" t="s">
        <v>187</v>
      </c>
      <c r="F15" s="178" t="s">
        <v>184</v>
      </c>
      <c r="G15" s="178" t="s">
        <v>184</v>
      </c>
      <c r="H15" s="179">
        <v>8.5</v>
      </c>
      <c r="I15" s="179">
        <v>4</v>
      </c>
      <c r="J15" s="133">
        <f t="shared" si="0"/>
        <v>6.25</v>
      </c>
      <c r="K15" s="24" t="s">
        <v>25</v>
      </c>
      <c r="L15" s="31"/>
      <c r="M15" s="31"/>
      <c r="N15" s="31"/>
      <c r="O15" s="31"/>
      <c r="P15" s="266">
        <v>8</v>
      </c>
      <c r="Q15" s="27">
        <f t="shared" si="1"/>
        <v>6.4</v>
      </c>
      <c r="R15" s="28" t="str">
        <f t="shared" si="4"/>
        <v>C</v>
      </c>
      <c r="S15" s="29" t="str">
        <f t="shared" si="2"/>
        <v>Trung bình</v>
      </c>
      <c r="T15" s="30"/>
      <c r="U15" s="86"/>
      <c r="V15" s="84" t="str">
        <f t="shared" si="3"/>
        <v>Đạt</v>
      </c>
      <c r="W15" s="67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2"/>
    </row>
    <row r="16" spans="2:38" ht="15.95" customHeight="1">
      <c r="B16" s="21">
        <v>6</v>
      </c>
      <c r="C16" s="131" t="s">
        <v>89</v>
      </c>
      <c r="D16" s="145" t="s">
        <v>90</v>
      </c>
      <c r="E16" s="146" t="s">
        <v>91</v>
      </c>
      <c r="F16" s="178" t="s">
        <v>184</v>
      </c>
      <c r="G16" s="178" t="s">
        <v>184</v>
      </c>
      <c r="H16" s="179">
        <v>9.5</v>
      </c>
      <c r="I16" s="179">
        <v>5.5</v>
      </c>
      <c r="J16" s="133">
        <f t="shared" si="0"/>
        <v>7.5</v>
      </c>
      <c r="K16" s="24" t="s">
        <v>25</v>
      </c>
      <c r="L16" s="31"/>
      <c r="M16" s="31"/>
      <c r="N16" s="31"/>
      <c r="O16" s="31"/>
      <c r="P16" s="266">
        <v>3</v>
      </c>
      <c r="Q16" s="27">
        <f t="shared" si="1"/>
        <v>2.4</v>
      </c>
      <c r="R16" s="28" t="str">
        <f t="shared" si="4"/>
        <v>F</v>
      </c>
      <c r="S16" s="29" t="str">
        <f t="shared" si="2"/>
        <v>Kém</v>
      </c>
      <c r="T16" s="30"/>
      <c r="U16" s="86"/>
      <c r="V16" s="84" t="str">
        <f t="shared" si="3"/>
        <v>Học lại</v>
      </c>
      <c r="W16" s="67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2"/>
    </row>
    <row r="17" spans="2:38" ht="15.95" customHeight="1">
      <c r="B17" s="21">
        <v>7</v>
      </c>
      <c r="C17" s="131" t="s">
        <v>167</v>
      </c>
      <c r="D17" s="145" t="s">
        <v>168</v>
      </c>
      <c r="E17" s="146" t="s">
        <v>91</v>
      </c>
      <c r="F17" s="178" t="s">
        <v>184</v>
      </c>
      <c r="G17" s="178" t="s">
        <v>184</v>
      </c>
      <c r="H17" s="179">
        <v>9</v>
      </c>
      <c r="I17" s="179">
        <v>5.5</v>
      </c>
      <c r="J17" s="133">
        <f t="shared" si="0"/>
        <v>7.25</v>
      </c>
      <c r="K17" s="24" t="s">
        <v>25</v>
      </c>
      <c r="L17" s="31"/>
      <c r="M17" s="31"/>
      <c r="N17" s="31"/>
      <c r="O17" s="31"/>
      <c r="P17" s="266">
        <v>9</v>
      </c>
      <c r="Q17" s="27">
        <f t="shared" si="1"/>
        <v>7.2</v>
      </c>
      <c r="R17" s="28" t="str">
        <f t="shared" si="4"/>
        <v>B</v>
      </c>
      <c r="S17" s="29" t="str">
        <f t="shared" si="2"/>
        <v>Khá</v>
      </c>
      <c r="T17" s="30"/>
      <c r="U17" s="86"/>
      <c r="V17" s="84" t="str">
        <f t="shared" si="3"/>
        <v>Đạt</v>
      </c>
      <c r="W17" s="67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2"/>
    </row>
    <row r="18" spans="2:38" ht="15.95" customHeight="1">
      <c r="B18" s="21">
        <v>8</v>
      </c>
      <c r="C18" s="131" t="s">
        <v>92</v>
      </c>
      <c r="D18" s="147" t="s">
        <v>93</v>
      </c>
      <c r="E18" s="148" t="s">
        <v>94</v>
      </c>
      <c r="F18" s="178" t="s">
        <v>184</v>
      </c>
      <c r="G18" s="178" t="s">
        <v>184</v>
      </c>
      <c r="H18" s="179">
        <v>8</v>
      </c>
      <c r="I18" s="179">
        <v>2</v>
      </c>
      <c r="J18" s="133">
        <f t="shared" si="0"/>
        <v>5</v>
      </c>
      <c r="K18" s="24" t="s">
        <v>25</v>
      </c>
      <c r="L18" s="31"/>
      <c r="M18" s="31"/>
      <c r="N18" s="31"/>
      <c r="O18" s="31"/>
      <c r="P18" s="266">
        <v>5</v>
      </c>
      <c r="Q18" s="27">
        <f t="shared" si="1"/>
        <v>4</v>
      </c>
      <c r="R18" s="28" t="str">
        <f t="shared" si="4"/>
        <v>D</v>
      </c>
      <c r="S18" s="29" t="str">
        <f t="shared" si="2"/>
        <v>Trung bình yếu</v>
      </c>
      <c r="T18" s="30"/>
      <c r="U18" s="86"/>
      <c r="V18" s="84" t="str">
        <f t="shared" si="3"/>
        <v>Đạt</v>
      </c>
      <c r="W18" s="67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2"/>
    </row>
    <row r="19" spans="2:38" ht="15.95" customHeight="1">
      <c r="B19" s="21">
        <v>9</v>
      </c>
      <c r="C19" s="131" t="s">
        <v>95</v>
      </c>
      <c r="D19" s="147" t="s">
        <v>96</v>
      </c>
      <c r="E19" s="148" t="s">
        <v>97</v>
      </c>
      <c r="F19" s="178" t="s">
        <v>184</v>
      </c>
      <c r="G19" s="178" t="s">
        <v>184</v>
      </c>
      <c r="H19" s="179">
        <v>9.5</v>
      </c>
      <c r="I19" s="179">
        <v>5</v>
      </c>
      <c r="J19" s="133">
        <f t="shared" si="0"/>
        <v>7.25</v>
      </c>
      <c r="K19" s="24" t="s">
        <v>25</v>
      </c>
      <c r="L19" s="31"/>
      <c r="M19" s="31"/>
      <c r="N19" s="31"/>
      <c r="O19" s="31"/>
      <c r="P19" s="266">
        <v>7</v>
      </c>
      <c r="Q19" s="27">
        <f t="shared" si="1"/>
        <v>5.6</v>
      </c>
      <c r="R19" s="28" t="str">
        <f t="shared" si="4"/>
        <v>C</v>
      </c>
      <c r="S19" s="29" t="str">
        <f t="shared" si="2"/>
        <v>Trung bình</v>
      </c>
      <c r="T19" s="30"/>
      <c r="U19" s="86"/>
      <c r="V19" s="84" t="str">
        <f t="shared" si="3"/>
        <v>Đạt</v>
      </c>
      <c r="W19" s="67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2"/>
    </row>
    <row r="20" spans="2:38" ht="15.95" customHeight="1">
      <c r="B20" s="21">
        <v>10</v>
      </c>
      <c r="C20" s="131" t="s">
        <v>98</v>
      </c>
      <c r="D20" s="147" t="s">
        <v>99</v>
      </c>
      <c r="E20" s="148" t="s">
        <v>100</v>
      </c>
      <c r="F20" s="178" t="s">
        <v>184</v>
      </c>
      <c r="G20" s="178" t="s">
        <v>184</v>
      </c>
      <c r="H20" s="179">
        <v>7</v>
      </c>
      <c r="I20" s="179">
        <v>3</v>
      </c>
      <c r="J20" s="133">
        <f t="shared" si="0"/>
        <v>5</v>
      </c>
      <c r="K20" s="24" t="s">
        <v>25</v>
      </c>
      <c r="L20" s="31"/>
      <c r="M20" s="31"/>
      <c r="N20" s="31"/>
      <c r="O20" s="31"/>
      <c r="P20" s="266">
        <v>2</v>
      </c>
      <c r="Q20" s="27">
        <f t="shared" si="1"/>
        <v>1.6</v>
      </c>
      <c r="R20" s="28" t="str">
        <f t="shared" si="4"/>
        <v>F</v>
      </c>
      <c r="S20" s="29" t="str">
        <f t="shared" si="2"/>
        <v>Kém</v>
      </c>
      <c r="T20" s="30"/>
      <c r="U20" s="86"/>
      <c r="V20" s="84" t="str">
        <f t="shared" si="3"/>
        <v>Học lại</v>
      </c>
      <c r="W20" s="67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2"/>
    </row>
    <row r="21" spans="2:38" ht="15.95" customHeight="1">
      <c r="B21" s="21">
        <v>11</v>
      </c>
      <c r="C21" s="131" t="s">
        <v>101</v>
      </c>
      <c r="D21" s="147" t="s">
        <v>102</v>
      </c>
      <c r="E21" s="148" t="s">
        <v>103</v>
      </c>
      <c r="F21" s="178" t="s">
        <v>184</v>
      </c>
      <c r="G21" s="178" t="s">
        <v>184</v>
      </c>
      <c r="H21" s="179">
        <v>9</v>
      </c>
      <c r="I21" s="179">
        <v>5.5</v>
      </c>
      <c r="J21" s="133">
        <f t="shared" si="0"/>
        <v>7.25</v>
      </c>
      <c r="K21" s="24" t="s">
        <v>25</v>
      </c>
      <c r="L21" s="31"/>
      <c r="M21" s="31"/>
      <c r="N21" s="31"/>
      <c r="O21" s="31"/>
      <c r="P21" s="266">
        <v>5</v>
      </c>
      <c r="Q21" s="27">
        <f t="shared" si="1"/>
        <v>4</v>
      </c>
      <c r="R21" s="28" t="str">
        <f t="shared" si="4"/>
        <v>D</v>
      </c>
      <c r="S21" s="29" t="str">
        <f t="shared" si="2"/>
        <v>Trung bình yếu</v>
      </c>
      <c r="T21" s="30"/>
      <c r="U21" s="86"/>
      <c r="V21" s="84" t="str">
        <f t="shared" si="3"/>
        <v>Đạt</v>
      </c>
      <c r="W21" s="67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2"/>
    </row>
    <row r="22" spans="2:38" ht="15.95" customHeight="1">
      <c r="B22" s="21">
        <v>12</v>
      </c>
      <c r="C22" s="131" t="s">
        <v>104</v>
      </c>
      <c r="D22" s="147" t="s">
        <v>105</v>
      </c>
      <c r="E22" s="148" t="s">
        <v>106</v>
      </c>
      <c r="F22" s="178" t="s">
        <v>184</v>
      </c>
      <c r="G22" s="178" t="s">
        <v>184</v>
      </c>
      <c r="H22" s="179">
        <v>9.5</v>
      </c>
      <c r="I22" s="179">
        <v>3.5</v>
      </c>
      <c r="J22" s="133">
        <f t="shared" si="0"/>
        <v>6.5</v>
      </c>
      <c r="K22" s="24" t="s">
        <v>25</v>
      </c>
      <c r="L22" s="31"/>
      <c r="M22" s="31"/>
      <c r="N22" s="31"/>
      <c r="O22" s="31"/>
      <c r="P22" s="266">
        <v>6</v>
      </c>
      <c r="Q22" s="27">
        <f t="shared" si="1"/>
        <v>4.8</v>
      </c>
      <c r="R22" s="28" t="str">
        <f t="shared" si="4"/>
        <v>D</v>
      </c>
      <c r="S22" s="29" t="str">
        <f t="shared" si="2"/>
        <v>Trung bình yếu</v>
      </c>
      <c r="T22" s="30"/>
      <c r="U22" s="86"/>
      <c r="V22" s="84" t="str">
        <f t="shared" si="3"/>
        <v>Đạt</v>
      </c>
      <c r="W22" s="67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2"/>
    </row>
    <row r="23" spans="2:38" ht="15.95" customHeight="1">
      <c r="B23" s="21">
        <v>13</v>
      </c>
      <c r="C23" s="131" t="s">
        <v>109</v>
      </c>
      <c r="D23" s="147" t="s">
        <v>110</v>
      </c>
      <c r="E23" s="148" t="s">
        <v>111</v>
      </c>
      <c r="F23" s="178" t="s">
        <v>184</v>
      </c>
      <c r="G23" s="178" t="s">
        <v>184</v>
      </c>
      <c r="H23" s="179">
        <v>8</v>
      </c>
      <c r="I23" s="179">
        <v>4</v>
      </c>
      <c r="J23" s="133">
        <f t="shared" si="0"/>
        <v>6</v>
      </c>
      <c r="K23" s="24" t="s">
        <v>25</v>
      </c>
      <c r="L23" s="31"/>
      <c r="M23" s="31"/>
      <c r="N23" s="31"/>
      <c r="O23" s="31"/>
      <c r="P23" s="266">
        <v>7</v>
      </c>
      <c r="Q23" s="27">
        <f t="shared" si="1"/>
        <v>5.6</v>
      </c>
      <c r="R23" s="28" t="str">
        <f t="shared" si="4"/>
        <v>C</v>
      </c>
      <c r="S23" s="29" t="str">
        <f t="shared" si="2"/>
        <v>Trung bình</v>
      </c>
      <c r="T23" s="30"/>
      <c r="U23" s="86"/>
      <c r="V23" s="84" t="str">
        <f t="shared" si="3"/>
        <v>Đạt</v>
      </c>
      <c r="W23" s="67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2"/>
    </row>
    <row r="24" spans="2:38" ht="15.95" customHeight="1">
      <c r="B24" s="21">
        <v>14</v>
      </c>
      <c r="C24" s="131" t="s">
        <v>112</v>
      </c>
      <c r="D24" s="147" t="s">
        <v>113</v>
      </c>
      <c r="E24" s="148" t="s">
        <v>114</v>
      </c>
      <c r="F24" s="178" t="s">
        <v>184</v>
      </c>
      <c r="G24" s="178" t="s">
        <v>184</v>
      </c>
      <c r="H24" s="179">
        <v>9.5</v>
      </c>
      <c r="I24" s="179">
        <v>2</v>
      </c>
      <c r="J24" s="133">
        <f t="shared" si="0"/>
        <v>5.75</v>
      </c>
      <c r="K24" s="24" t="s">
        <v>25</v>
      </c>
      <c r="L24" s="31"/>
      <c r="M24" s="31"/>
      <c r="N24" s="31"/>
      <c r="O24" s="31"/>
      <c r="P24" s="266">
        <v>7</v>
      </c>
      <c r="Q24" s="27">
        <f t="shared" si="1"/>
        <v>5.6</v>
      </c>
      <c r="R24" s="28" t="str">
        <f t="shared" si="4"/>
        <v>C</v>
      </c>
      <c r="S24" s="29" t="str">
        <f t="shared" si="2"/>
        <v>Trung bình</v>
      </c>
      <c r="T24" s="30"/>
      <c r="U24" s="86"/>
      <c r="V24" s="84" t="str">
        <f t="shared" si="3"/>
        <v>Đạt</v>
      </c>
      <c r="W24" s="67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2"/>
    </row>
    <row r="25" spans="2:38" ht="15.95" customHeight="1">
      <c r="B25" s="21">
        <v>15</v>
      </c>
      <c r="C25" s="131" t="s">
        <v>115</v>
      </c>
      <c r="D25" s="147" t="s">
        <v>116</v>
      </c>
      <c r="E25" s="148" t="s">
        <v>117</v>
      </c>
      <c r="F25" s="180" t="s">
        <v>184</v>
      </c>
      <c r="G25" s="180" t="s">
        <v>184</v>
      </c>
      <c r="H25" s="125">
        <v>8.5</v>
      </c>
      <c r="I25" s="125">
        <v>6</v>
      </c>
      <c r="J25" s="133">
        <f t="shared" si="0"/>
        <v>7.25</v>
      </c>
      <c r="K25" s="24" t="s">
        <v>25</v>
      </c>
      <c r="L25" s="31"/>
      <c r="M25" s="31"/>
      <c r="N25" s="31"/>
      <c r="O25" s="31"/>
      <c r="P25" s="266">
        <v>6</v>
      </c>
      <c r="Q25" s="27">
        <f t="shared" si="1"/>
        <v>4.8</v>
      </c>
      <c r="R25" s="28" t="str">
        <f t="shared" si="4"/>
        <v>D</v>
      </c>
      <c r="S25" s="29" t="str">
        <f t="shared" si="2"/>
        <v>Trung bình yếu</v>
      </c>
      <c r="T25" s="30"/>
      <c r="U25" s="86"/>
      <c r="V25" s="84" t="str">
        <f t="shared" si="3"/>
        <v>Đạt</v>
      </c>
      <c r="W25" s="67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2"/>
    </row>
    <row r="26" spans="2:38" ht="15.95" customHeight="1">
      <c r="B26" s="21">
        <v>16</v>
      </c>
      <c r="C26" s="131" t="s">
        <v>188</v>
      </c>
      <c r="D26" s="147" t="s">
        <v>189</v>
      </c>
      <c r="E26" s="148" t="s">
        <v>190</v>
      </c>
      <c r="F26" s="180" t="s">
        <v>184</v>
      </c>
      <c r="G26" s="180" t="s">
        <v>184</v>
      </c>
      <c r="H26" s="125">
        <v>9</v>
      </c>
      <c r="I26" s="125">
        <v>3</v>
      </c>
      <c r="J26" s="133">
        <f t="shared" si="0"/>
        <v>6</v>
      </c>
      <c r="K26" s="24" t="s">
        <v>25</v>
      </c>
      <c r="L26" s="31"/>
      <c r="M26" s="31"/>
      <c r="N26" s="31"/>
      <c r="O26" s="31"/>
      <c r="P26" s="266">
        <v>8</v>
      </c>
      <c r="Q26" s="27">
        <f t="shared" si="1"/>
        <v>6.4</v>
      </c>
      <c r="R26" s="28" t="str">
        <f t="shared" si="4"/>
        <v>C</v>
      </c>
      <c r="S26" s="29" t="str">
        <f t="shared" si="2"/>
        <v>Trung bình</v>
      </c>
      <c r="T26" s="30"/>
      <c r="U26" s="86"/>
      <c r="V26" s="84" t="str">
        <f t="shared" si="3"/>
        <v>Đạt</v>
      </c>
      <c r="W26" s="67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2"/>
    </row>
    <row r="27" spans="2:38" ht="15.95" customHeight="1">
      <c r="B27" s="21">
        <v>17</v>
      </c>
      <c r="C27" s="131" t="s">
        <v>118</v>
      </c>
      <c r="D27" s="147" t="s">
        <v>119</v>
      </c>
      <c r="E27" s="148" t="s">
        <v>120</v>
      </c>
      <c r="F27" s="180" t="s">
        <v>184</v>
      </c>
      <c r="G27" s="180" t="s">
        <v>184</v>
      </c>
      <c r="H27" s="125">
        <v>8</v>
      </c>
      <c r="I27" s="125">
        <v>4.5</v>
      </c>
      <c r="J27" s="133">
        <f t="shared" si="0"/>
        <v>6.25</v>
      </c>
      <c r="K27" s="24" t="s">
        <v>25</v>
      </c>
      <c r="L27" s="31"/>
      <c r="M27" s="31"/>
      <c r="N27" s="31"/>
      <c r="O27" s="31"/>
      <c r="P27" s="266">
        <v>7</v>
      </c>
      <c r="Q27" s="27">
        <f t="shared" si="1"/>
        <v>5.6</v>
      </c>
      <c r="R27" s="28" t="str">
        <f t="shared" si="4"/>
        <v>C</v>
      </c>
      <c r="S27" s="29" t="str">
        <f t="shared" si="2"/>
        <v>Trung bình</v>
      </c>
      <c r="T27" s="30"/>
      <c r="U27" s="86"/>
      <c r="V27" s="84" t="str">
        <f t="shared" si="3"/>
        <v>Đạt</v>
      </c>
      <c r="W27" s="67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2"/>
    </row>
    <row r="28" spans="2:38" ht="15.95" customHeight="1">
      <c r="B28" s="21">
        <v>18</v>
      </c>
      <c r="C28" s="131" t="s">
        <v>121</v>
      </c>
      <c r="D28" s="147" t="s">
        <v>122</v>
      </c>
      <c r="E28" s="148" t="s">
        <v>123</v>
      </c>
      <c r="F28" s="180" t="s">
        <v>184</v>
      </c>
      <c r="G28" s="180" t="s">
        <v>184</v>
      </c>
      <c r="H28" s="125">
        <v>9</v>
      </c>
      <c r="I28" s="125">
        <v>3.5</v>
      </c>
      <c r="J28" s="133">
        <f t="shared" si="0"/>
        <v>6.25</v>
      </c>
      <c r="K28" s="24" t="s">
        <v>25</v>
      </c>
      <c r="L28" s="31"/>
      <c r="M28" s="31"/>
      <c r="N28" s="31"/>
      <c r="O28" s="31"/>
      <c r="P28" s="266">
        <v>7</v>
      </c>
      <c r="Q28" s="27">
        <f t="shared" si="1"/>
        <v>5.6</v>
      </c>
      <c r="R28" s="28" t="str">
        <f t="shared" si="4"/>
        <v>C</v>
      </c>
      <c r="S28" s="29" t="str">
        <f t="shared" si="2"/>
        <v>Trung bình</v>
      </c>
      <c r="T28" s="30"/>
      <c r="U28" s="86"/>
      <c r="V28" s="84" t="str">
        <f t="shared" si="3"/>
        <v>Đạt</v>
      </c>
      <c r="W28" s="67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2"/>
    </row>
    <row r="29" spans="2:38" ht="15.95" customHeight="1">
      <c r="B29" s="21">
        <v>19</v>
      </c>
      <c r="C29" s="114" t="s">
        <v>128</v>
      </c>
      <c r="D29" s="186" t="s">
        <v>129</v>
      </c>
      <c r="E29" s="187" t="s">
        <v>75</v>
      </c>
      <c r="F29" s="153" t="s">
        <v>191</v>
      </c>
      <c r="G29" s="153" t="s">
        <v>191</v>
      </c>
      <c r="H29" s="125">
        <v>10</v>
      </c>
      <c r="I29" s="125">
        <v>5</v>
      </c>
      <c r="J29" s="127">
        <f t="shared" si="0"/>
        <v>7.5</v>
      </c>
      <c r="K29" s="24" t="s">
        <v>25</v>
      </c>
      <c r="L29" s="31"/>
      <c r="M29" s="31"/>
      <c r="N29" s="31"/>
      <c r="O29" s="31"/>
      <c r="P29" s="266">
        <v>8</v>
      </c>
      <c r="Q29" s="27">
        <f t="shared" si="1"/>
        <v>6.4</v>
      </c>
      <c r="R29" s="28" t="str">
        <f t="shared" si="4"/>
        <v>C</v>
      </c>
      <c r="S29" s="29" t="str">
        <f t="shared" si="2"/>
        <v>Trung bình</v>
      </c>
      <c r="T29" s="181"/>
      <c r="U29" s="86"/>
      <c r="V29" s="84" t="str">
        <f t="shared" si="3"/>
        <v>Đạt</v>
      </c>
      <c r="W29" s="67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2"/>
    </row>
    <row r="30" spans="2:38" ht="15.95" customHeight="1">
      <c r="B30" s="21">
        <v>20</v>
      </c>
      <c r="C30" s="114" t="s">
        <v>131</v>
      </c>
      <c r="D30" s="186" t="s">
        <v>99</v>
      </c>
      <c r="E30" s="187" t="s">
        <v>132</v>
      </c>
      <c r="F30" s="153" t="s">
        <v>191</v>
      </c>
      <c r="G30" s="153" t="s">
        <v>191</v>
      </c>
      <c r="H30" s="179">
        <v>9.5</v>
      </c>
      <c r="I30" s="179">
        <v>4.5</v>
      </c>
      <c r="J30" s="127">
        <f t="shared" si="0"/>
        <v>7</v>
      </c>
      <c r="K30" s="24" t="s">
        <v>25</v>
      </c>
      <c r="L30" s="31"/>
      <c r="M30" s="31"/>
      <c r="N30" s="31"/>
      <c r="O30" s="31"/>
      <c r="P30" s="266">
        <v>7</v>
      </c>
      <c r="Q30" s="27">
        <f t="shared" si="1"/>
        <v>5.6</v>
      </c>
      <c r="R30" s="28" t="str">
        <f t="shared" si="4"/>
        <v>C</v>
      </c>
      <c r="S30" s="29" t="str">
        <f t="shared" si="2"/>
        <v>Trung bình</v>
      </c>
      <c r="T30" s="181"/>
      <c r="U30" s="86"/>
      <c r="V30" s="84" t="str">
        <f t="shared" si="3"/>
        <v>Đạt</v>
      </c>
      <c r="W30" s="67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2"/>
    </row>
    <row r="31" spans="2:38" ht="15.95" customHeight="1">
      <c r="B31" s="21">
        <v>21</v>
      </c>
      <c r="C31" s="114" t="s">
        <v>135</v>
      </c>
      <c r="D31" s="186" t="s">
        <v>136</v>
      </c>
      <c r="E31" s="187" t="s">
        <v>137</v>
      </c>
      <c r="F31" s="153" t="s">
        <v>191</v>
      </c>
      <c r="G31" s="153" t="s">
        <v>191</v>
      </c>
      <c r="H31" s="179">
        <v>9.5</v>
      </c>
      <c r="I31" s="179">
        <v>5</v>
      </c>
      <c r="J31" s="127">
        <f t="shared" si="0"/>
        <v>7.25</v>
      </c>
      <c r="K31" s="24" t="s">
        <v>25</v>
      </c>
      <c r="L31" s="31"/>
      <c r="M31" s="31"/>
      <c r="N31" s="31"/>
      <c r="O31" s="31"/>
      <c r="P31" s="266">
        <v>9</v>
      </c>
      <c r="Q31" s="27">
        <f t="shared" si="1"/>
        <v>7.2</v>
      </c>
      <c r="R31" s="28" t="str">
        <f t="shared" si="4"/>
        <v>B</v>
      </c>
      <c r="S31" s="29" t="str">
        <f t="shared" si="2"/>
        <v>Khá</v>
      </c>
      <c r="T31" s="181"/>
      <c r="U31" s="86"/>
      <c r="V31" s="84" t="str">
        <f t="shared" si="3"/>
        <v>Đạt</v>
      </c>
      <c r="W31" s="67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2"/>
    </row>
    <row r="32" spans="2:38" ht="15.95" customHeight="1">
      <c r="B32" s="21">
        <v>22</v>
      </c>
      <c r="C32" s="114" t="s">
        <v>138</v>
      </c>
      <c r="D32" s="186" t="s">
        <v>139</v>
      </c>
      <c r="E32" s="187" t="s">
        <v>100</v>
      </c>
      <c r="F32" s="153" t="s">
        <v>191</v>
      </c>
      <c r="G32" s="153" t="s">
        <v>191</v>
      </c>
      <c r="H32" s="179">
        <v>7.5</v>
      </c>
      <c r="I32" s="179">
        <v>4.5</v>
      </c>
      <c r="J32" s="127">
        <f t="shared" si="0"/>
        <v>6</v>
      </c>
      <c r="K32" s="24" t="s">
        <v>25</v>
      </c>
      <c r="L32" s="31"/>
      <c r="M32" s="31"/>
      <c r="N32" s="31"/>
      <c r="O32" s="31"/>
      <c r="P32" s="266">
        <v>7</v>
      </c>
      <c r="Q32" s="27">
        <f t="shared" si="1"/>
        <v>5.6</v>
      </c>
      <c r="R32" s="28" t="str">
        <f t="shared" si="4"/>
        <v>C</v>
      </c>
      <c r="S32" s="29" t="str">
        <f t="shared" si="2"/>
        <v>Trung bình</v>
      </c>
      <c r="T32" s="181"/>
      <c r="U32" s="86"/>
      <c r="V32" s="84" t="str">
        <f t="shared" si="3"/>
        <v>Đạt</v>
      </c>
      <c r="W32" s="67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2"/>
    </row>
    <row r="33" spans="1:38" ht="15.95" customHeight="1">
      <c r="B33" s="21">
        <v>23</v>
      </c>
      <c r="C33" s="114" t="s">
        <v>147</v>
      </c>
      <c r="D33" s="186" t="s">
        <v>148</v>
      </c>
      <c r="E33" s="187" t="s">
        <v>149</v>
      </c>
      <c r="F33" s="153" t="s">
        <v>191</v>
      </c>
      <c r="G33" s="153" t="s">
        <v>191</v>
      </c>
      <c r="H33" s="179">
        <v>7</v>
      </c>
      <c r="I33" s="179">
        <v>5</v>
      </c>
      <c r="J33" s="127">
        <f t="shared" si="0"/>
        <v>6</v>
      </c>
      <c r="K33" s="24" t="s">
        <v>25</v>
      </c>
      <c r="L33" s="31"/>
      <c r="M33" s="31"/>
      <c r="N33" s="31"/>
      <c r="O33" s="31"/>
      <c r="P33" s="266">
        <v>9</v>
      </c>
      <c r="Q33" s="27">
        <f t="shared" si="1"/>
        <v>7.2</v>
      </c>
      <c r="R33" s="28" t="str">
        <f t="shared" si="4"/>
        <v>B</v>
      </c>
      <c r="S33" s="29" t="str">
        <f t="shared" si="2"/>
        <v>Khá</v>
      </c>
      <c r="T33" s="181"/>
      <c r="U33" s="86"/>
      <c r="V33" s="84" t="str">
        <f t="shared" si="3"/>
        <v>Đạt</v>
      </c>
      <c r="W33" s="67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2"/>
    </row>
    <row r="34" spans="1:38" ht="15.95" customHeight="1">
      <c r="B34" s="21">
        <v>24</v>
      </c>
      <c r="C34" s="114" t="s">
        <v>140</v>
      </c>
      <c r="D34" s="186" t="s">
        <v>141</v>
      </c>
      <c r="E34" s="187" t="s">
        <v>142</v>
      </c>
      <c r="F34" s="153" t="s">
        <v>191</v>
      </c>
      <c r="G34" s="153" t="s">
        <v>191</v>
      </c>
      <c r="H34" s="179">
        <v>6.5</v>
      </c>
      <c r="I34" s="179">
        <v>4.5</v>
      </c>
      <c r="J34" s="127">
        <f t="shared" si="0"/>
        <v>5.5</v>
      </c>
      <c r="K34" s="24" t="s">
        <v>25</v>
      </c>
      <c r="L34" s="31"/>
      <c r="M34" s="31"/>
      <c r="N34" s="31"/>
      <c r="O34" s="31"/>
      <c r="P34" s="266">
        <v>7</v>
      </c>
      <c r="Q34" s="27">
        <f t="shared" si="1"/>
        <v>5.6</v>
      </c>
      <c r="R34" s="28" t="str">
        <f t="shared" si="4"/>
        <v>C</v>
      </c>
      <c r="S34" s="29" t="str">
        <f t="shared" si="2"/>
        <v>Trung bình</v>
      </c>
      <c r="T34" s="181"/>
      <c r="U34" s="86"/>
      <c r="V34" s="84" t="str">
        <f t="shared" si="3"/>
        <v>Đạt</v>
      </c>
      <c r="W34" s="67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2"/>
    </row>
    <row r="35" spans="1:38" ht="15.95" customHeight="1">
      <c r="B35" s="21">
        <v>25</v>
      </c>
      <c r="C35" s="114" t="s">
        <v>150</v>
      </c>
      <c r="D35" s="186" t="s">
        <v>151</v>
      </c>
      <c r="E35" s="187" t="s">
        <v>117</v>
      </c>
      <c r="F35" s="153" t="s">
        <v>191</v>
      </c>
      <c r="G35" s="153" t="s">
        <v>191</v>
      </c>
      <c r="H35" s="179">
        <v>10</v>
      </c>
      <c r="I35" s="179">
        <v>4</v>
      </c>
      <c r="J35" s="127">
        <f t="shared" si="0"/>
        <v>7</v>
      </c>
      <c r="K35" s="24" t="s">
        <v>25</v>
      </c>
      <c r="L35" s="31"/>
      <c r="M35" s="31"/>
      <c r="N35" s="31"/>
      <c r="O35" s="31"/>
      <c r="P35" s="266">
        <v>9</v>
      </c>
      <c r="Q35" s="27">
        <f t="shared" si="1"/>
        <v>7.2</v>
      </c>
      <c r="R35" s="28" t="str">
        <f t="shared" si="4"/>
        <v>B</v>
      </c>
      <c r="S35" s="29" t="str">
        <f t="shared" si="2"/>
        <v>Khá</v>
      </c>
      <c r="T35" s="181"/>
      <c r="U35" s="86"/>
      <c r="V35" s="84" t="str">
        <f t="shared" si="3"/>
        <v>Đạt</v>
      </c>
      <c r="W35" s="67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2"/>
    </row>
    <row r="36" spans="1:38" ht="15.95" customHeight="1">
      <c r="B36" s="95">
        <v>26</v>
      </c>
      <c r="C36" s="182" t="s">
        <v>192</v>
      </c>
      <c r="D36" s="188" t="s">
        <v>144</v>
      </c>
      <c r="E36" s="189" t="s">
        <v>193</v>
      </c>
      <c r="F36" s="183" t="s">
        <v>184</v>
      </c>
      <c r="G36" s="183" t="s">
        <v>184</v>
      </c>
      <c r="H36" s="184">
        <v>6</v>
      </c>
      <c r="I36" s="184">
        <v>6</v>
      </c>
      <c r="J36" s="185">
        <f t="shared" si="0"/>
        <v>6</v>
      </c>
      <c r="K36" s="98" t="s">
        <v>25</v>
      </c>
      <c r="L36" s="99"/>
      <c r="M36" s="99"/>
      <c r="N36" s="99"/>
      <c r="O36" s="99"/>
      <c r="P36" s="267">
        <v>0</v>
      </c>
      <c r="Q36" s="101">
        <f t="shared" si="1"/>
        <v>0</v>
      </c>
      <c r="R36" s="102" t="str">
        <f t="shared" si="4"/>
        <v>F</v>
      </c>
      <c r="S36" s="103" t="str">
        <f t="shared" si="2"/>
        <v>Kém</v>
      </c>
      <c r="T36" s="104"/>
      <c r="U36" s="86"/>
      <c r="V36" s="84" t="str">
        <f t="shared" si="3"/>
        <v>Học lại</v>
      </c>
      <c r="W36" s="67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2"/>
    </row>
    <row r="37" spans="1:38" ht="7.5" customHeight="1">
      <c r="A37" s="2"/>
      <c r="B37" s="32"/>
      <c r="C37" s="33"/>
      <c r="D37" s="33"/>
      <c r="E37" s="34"/>
      <c r="F37" s="34"/>
      <c r="G37" s="34"/>
      <c r="H37" s="35"/>
      <c r="I37" s="36"/>
      <c r="J37" s="36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"/>
    </row>
    <row r="38" spans="1:38" ht="16.5" hidden="1">
      <c r="A38" s="2"/>
      <c r="B38" s="303" t="s">
        <v>26</v>
      </c>
      <c r="C38" s="303"/>
      <c r="D38" s="33"/>
      <c r="E38" s="34"/>
      <c r="F38" s="34"/>
      <c r="G38" s="34"/>
      <c r="H38" s="35"/>
      <c r="I38" s="36"/>
      <c r="J38" s="36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"/>
    </row>
    <row r="39" spans="1:38" ht="16.5" hidden="1" customHeight="1">
      <c r="A39" s="2"/>
      <c r="B39" s="38" t="s">
        <v>27</v>
      </c>
      <c r="C39" s="38"/>
      <c r="D39" s="39">
        <f>+$Y$9</f>
        <v>26</v>
      </c>
      <c r="E39" s="40" t="s">
        <v>28</v>
      </c>
      <c r="F39" s="40"/>
      <c r="G39" s="324" t="s">
        <v>29</v>
      </c>
      <c r="H39" s="324"/>
      <c r="I39" s="324"/>
      <c r="J39" s="324"/>
      <c r="K39" s="324"/>
      <c r="L39" s="324"/>
      <c r="M39" s="324"/>
      <c r="N39" s="324"/>
      <c r="O39" s="324"/>
      <c r="P39" s="41">
        <f>$Y$9 -COUNTIF($T$10:$T$226,"Vắng") -COUNTIF($T$10:$T$226,"Vắng có phép") - COUNTIF($T$10:$T$226,"Đình chỉ thi") - COUNTIF($T$10:$T$226,"Không đủ ĐKDT")</f>
        <v>26</v>
      </c>
      <c r="Q39" s="41"/>
      <c r="R39" s="42"/>
      <c r="S39" s="43"/>
      <c r="T39" s="43" t="s">
        <v>28</v>
      </c>
      <c r="U39" s="3"/>
    </row>
    <row r="40" spans="1:38" ht="16.5" hidden="1" customHeight="1">
      <c r="A40" s="2"/>
      <c r="B40" s="38" t="s">
        <v>30</v>
      </c>
      <c r="C40" s="38"/>
      <c r="D40" s="39">
        <f>+$AJ$9</f>
        <v>20</v>
      </c>
      <c r="E40" s="40" t="s">
        <v>28</v>
      </c>
      <c r="F40" s="40"/>
      <c r="G40" s="324" t="s">
        <v>31</v>
      </c>
      <c r="H40" s="324"/>
      <c r="I40" s="324"/>
      <c r="J40" s="324"/>
      <c r="K40" s="324"/>
      <c r="L40" s="324"/>
      <c r="M40" s="324"/>
      <c r="N40" s="324"/>
      <c r="O40" s="324"/>
      <c r="P40" s="44">
        <f>COUNTIF($T$10:$T$102,"Vắng")</f>
        <v>0</v>
      </c>
      <c r="Q40" s="44"/>
      <c r="R40" s="45"/>
      <c r="S40" s="43"/>
      <c r="T40" s="43" t="s">
        <v>28</v>
      </c>
      <c r="U40" s="3"/>
    </row>
    <row r="41" spans="1:38" ht="16.5" hidden="1" customHeight="1">
      <c r="A41" s="2"/>
      <c r="B41" s="38" t="s">
        <v>50</v>
      </c>
      <c r="C41" s="38"/>
      <c r="D41" s="78">
        <f>COUNTIF(V11:V36,"Học lại")</f>
        <v>6</v>
      </c>
      <c r="E41" s="40" t="s">
        <v>28</v>
      </c>
      <c r="F41" s="40"/>
      <c r="G41" s="324" t="s">
        <v>51</v>
      </c>
      <c r="H41" s="324"/>
      <c r="I41" s="324"/>
      <c r="J41" s="324"/>
      <c r="K41" s="324"/>
      <c r="L41" s="324"/>
      <c r="M41" s="324"/>
      <c r="N41" s="324"/>
      <c r="O41" s="324"/>
      <c r="P41" s="41">
        <f>COUNTIF($T$10:$T$102,"Vắng có phép")</f>
        <v>0</v>
      </c>
      <c r="Q41" s="41"/>
      <c r="R41" s="42"/>
      <c r="S41" s="43"/>
      <c r="T41" s="43" t="s">
        <v>28</v>
      </c>
      <c r="U41" s="3"/>
    </row>
    <row r="42" spans="1:38" ht="3" hidden="1" customHeight="1">
      <c r="A42" s="2"/>
      <c r="B42" s="32"/>
      <c r="C42" s="33"/>
      <c r="D42" s="33"/>
      <c r="E42" s="34"/>
      <c r="F42" s="34"/>
      <c r="G42" s="34"/>
      <c r="H42" s="35"/>
      <c r="I42" s="36"/>
      <c r="J42" s="36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"/>
    </row>
    <row r="43" spans="1:38" hidden="1">
      <c r="B43" s="79" t="s">
        <v>32</v>
      </c>
      <c r="C43" s="79"/>
      <c r="D43" s="80">
        <f>COUNTIF(V11:V36,"Thi lại")</f>
        <v>0</v>
      </c>
      <c r="E43" s="81" t="s">
        <v>28</v>
      </c>
      <c r="F43" s="3"/>
      <c r="G43" s="3"/>
      <c r="H43" s="3"/>
      <c r="I43" s="3"/>
      <c r="J43" s="323"/>
      <c r="K43" s="323"/>
      <c r="L43" s="323"/>
      <c r="M43" s="323"/>
      <c r="N43" s="323"/>
      <c r="O43" s="323"/>
      <c r="P43" s="323"/>
      <c r="Q43" s="323"/>
      <c r="R43" s="323"/>
      <c r="S43" s="323"/>
      <c r="T43" s="323"/>
      <c r="U43" s="3"/>
    </row>
    <row r="44" spans="1:38">
      <c r="B44" s="79"/>
      <c r="C44" s="79"/>
      <c r="D44" s="80"/>
      <c r="E44" s="81"/>
      <c r="F44" s="3"/>
      <c r="G44" s="3"/>
      <c r="H44" s="3"/>
      <c r="I44" s="3"/>
      <c r="J44" s="323" t="s">
        <v>297</v>
      </c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"/>
    </row>
    <row r="45" spans="1:38">
      <c r="A45" s="46"/>
      <c r="B45" s="291" t="s">
        <v>33</v>
      </c>
      <c r="C45" s="291"/>
      <c r="D45" s="291"/>
      <c r="E45" s="291"/>
      <c r="F45" s="291"/>
      <c r="G45" s="291"/>
      <c r="H45" s="291"/>
      <c r="I45" s="47"/>
      <c r="J45" s="296" t="s">
        <v>34</v>
      </c>
      <c r="K45" s="296"/>
      <c r="L45" s="296"/>
      <c r="M45" s="296"/>
      <c r="N45" s="296"/>
      <c r="O45" s="296"/>
      <c r="P45" s="296"/>
      <c r="Q45" s="296"/>
      <c r="R45" s="296"/>
      <c r="S45" s="296"/>
      <c r="T45" s="296"/>
      <c r="U45" s="3"/>
    </row>
    <row r="46" spans="1:38" ht="4.5" customHeight="1">
      <c r="A46" s="2"/>
      <c r="B46" s="32"/>
      <c r="C46" s="48"/>
      <c r="D46" s="48"/>
      <c r="E46" s="49"/>
      <c r="F46" s="49"/>
      <c r="G46" s="49"/>
      <c r="H46" s="50"/>
      <c r="I46" s="51"/>
      <c r="J46" s="51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38" s="2" customFormat="1">
      <c r="B47" s="291" t="s">
        <v>35</v>
      </c>
      <c r="C47" s="291"/>
      <c r="D47" s="293" t="s">
        <v>36</v>
      </c>
      <c r="E47" s="293"/>
      <c r="F47" s="293"/>
      <c r="G47" s="293"/>
      <c r="H47" s="293"/>
      <c r="I47" s="51"/>
      <c r="J47" s="51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"/>
      <c r="V47" s="55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55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55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1:38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55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1:38" s="2" customFormat="1" ht="9.7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55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1:38" s="2" customFormat="1" ht="3.7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55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1:38" s="2" customFormat="1" ht="18" customHeight="1">
      <c r="A53" s="1"/>
      <c r="B53" s="292" t="s">
        <v>283</v>
      </c>
      <c r="C53" s="292"/>
      <c r="D53" s="292" t="s">
        <v>284</v>
      </c>
      <c r="E53" s="292"/>
      <c r="F53" s="292"/>
      <c r="G53" s="292"/>
      <c r="H53" s="292"/>
      <c r="I53" s="292"/>
      <c r="J53" s="292" t="s">
        <v>37</v>
      </c>
      <c r="K53" s="292"/>
      <c r="L53" s="292"/>
      <c r="M53" s="292"/>
      <c r="N53" s="292"/>
      <c r="O53" s="292"/>
      <c r="P53" s="292"/>
      <c r="Q53" s="292"/>
      <c r="R53" s="292"/>
      <c r="S53" s="292"/>
      <c r="T53" s="292"/>
      <c r="U53" s="3"/>
      <c r="V53" s="55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1:38" s="2" customFormat="1" ht="4.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55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1:38" s="2" customFormat="1" ht="36.75" hidden="1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55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1:38" ht="38.25" hidden="1" customHeight="1">
      <c r="B56" s="290" t="s">
        <v>48</v>
      </c>
      <c r="C56" s="291"/>
      <c r="D56" s="291"/>
      <c r="E56" s="291"/>
      <c r="F56" s="291"/>
      <c r="G56" s="291"/>
      <c r="H56" s="290" t="s">
        <v>49</v>
      </c>
      <c r="I56" s="290"/>
      <c r="J56" s="290"/>
      <c r="K56" s="290"/>
      <c r="L56" s="290"/>
      <c r="M56" s="290"/>
      <c r="N56" s="294" t="s">
        <v>53</v>
      </c>
      <c r="O56" s="294"/>
      <c r="P56" s="294"/>
      <c r="Q56" s="294"/>
      <c r="R56" s="294"/>
      <c r="S56" s="294"/>
      <c r="T56" s="294"/>
      <c r="U56" s="294"/>
    </row>
    <row r="57" spans="1:38" hidden="1">
      <c r="B57" s="32"/>
      <c r="C57" s="48"/>
      <c r="D57" s="48"/>
      <c r="E57" s="49"/>
      <c r="F57" s="49"/>
      <c r="G57" s="49"/>
      <c r="H57" s="50"/>
      <c r="I57" s="51"/>
      <c r="J57" s="51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38" hidden="1">
      <c r="B58" s="291" t="s">
        <v>35</v>
      </c>
      <c r="C58" s="291"/>
      <c r="D58" s="293" t="s">
        <v>36</v>
      </c>
      <c r="E58" s="293"/>
      <c r="F58" s="293"/>
      <c r="G58" s="293"/>
      <c r="H58" s="293"/>
      <c r="I58" s="51"/>
      <c r="J58" s="51"/>
      <c r="K58" s="37"/>
      <c r="L58" s="37"/>
      <c r="M58" s="37"/>
      <c r="N58" s="37"/>
      <c r="O58" s="37"/>
      <c r="P58" s="37"/>
      <c r="Q58" s="37"/>
      <c r="R58" s="37"/>
      <c r="S58" s="37"/>
      <c r="T58" s="37"/>
    </row>
    <row r="59" spans="1:38" hidden="1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38" hidden="1"/>
    <row r="61" spans="1:38" hidden="1"/>
    <row r="62" spans="1:38" hidden="1"/>
    <row r="63" spans="1:38" hidden="1"/>
    <row r="64" spans="1:38" hidden="1"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 t="s">
        <v>54</v>
      </c>
      <c r="O64" s="289"/>
      <c r="P64" s="289"/>
      <c r="Q64" s="289"/>
      <c r="R64" s="289"/>
      <c r="S64" s="289"/>
      <c r="T64" s="289"/>
      <c r="U64" s="289"/>
    </row>
  </sheetData>
  <mergeCells count="61">
    <mergeCell ref="N64:U64"/>
    <mergeCell ref="B53:C53"/>
    <mergeCell ref="D53:I53"/>
    <mergeCell ref="J53:T53"/>
    <mergeCell ref="B56:G56"/>
    <mergeCell ref="H56:M56"/>
    <mergeCell ref="N56:U56"/>
    <mergeCell ref="B58:C58"/>
    <mergeCell ref="D58:H58"/>
    <mergeCell ref="B64:D64"/>
    <mergeCell ref="E64:G64"/>
    <mergeCell ref="H64:M64"/>
    <mergeCell ref="G41:O41"/>
    <mergeCell ref="J43:T43"/>
    <mergeCell ref="J44:T44"/>
    <mergeCell ref="B45:H45"/>
    <mergeCell ref="J45:T45"/>
    <mergeCell ref="Z5:AC7"/>
    <mergeCell ref="B47:C47"/>
    <mergeCell ref="D47:H47"/>
    <mergeCell ref="T8:T10"/>
    <mergeCell ref="U8:U10"/>
    <mergeCell ref="B10:G10"/>
    <mergeCell ref="B38:C38"/>
    <mergeCell ref="G39:O39"/>
    <mergeCell ref="G40:O40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36">
    <cfRule type="cellIs" dxfId="90" priority="16" operator="greaterThan">
      <formula>10</formula>
    </cfRule>
  </conditionalFormatting>
  <conditionalFormatting sqref="C1:C1048576">
    <cfRule type="duplicateValues" dxfId="89" priority="15"/>
  </conditionalFormatting>
  <conditionalFormatting sqref="C11">
    <cfRule type="duplicateValues" dxfId="88" priority="13"/>
  </conditionalFormatting>
  <conditionalFormatting sqref="H11:K11">
    <cfRule type="cellIs" dxfId="87" priority="10" stopIfTrue="1" operator="greaterThan">
      <formula>10</formula>
    </cfRule>
    <cfRule type="cellIs" dxfId="86" priority="11" stopIfTrue="1" operator="greaterThan">
      <formula>10</formula>
    </cfRule>
    <cfRule type="cellIs" dxfId="85" priority="12" stopIfTrue="1" operator="greaterThan">
      <formula>10</formula>
    </cfRule>
  </conditionalFormatting>
  <conditionalFormatting sqref="C11:C36">
    <cfRule type="duplicateValues" dxfId="84" priority="7"/>
  </conditionalFormatting>
  <conditionalFormatting sqref="C29:C36">
    <cfRule type="duplicateValues" dxfId="83" priority="5"/>
  </conditionalFormatting>
  <conditionalFormatting sqref="C53">
    <cfRule type="duplicateValues" dxfId="82" priority="4"/>
  </conditionalFormatting>
  <conditionalFormatting sqref="C53">
    <cfRule type="duplicateValues" dxfId="81" priority="3"/>
  </conditionalFormatting>
  <conditionalFormatting sqref="C53">
    <cfRule type="duplicateValues" dxfId="80" priority="2"/>
  </conditionalFormatting>
  <conditionalFormatting sqref="C53">
    <cfRule type="duplicateValues" dxfId="79" priority="1"/>
  </conditionalFormatting>
  <dataValidations count="1">
    <dataValidation allowBlank="1" showInputMessage="1" showErrorMessage="1" errorTitle="Không xóa dữ liệu" error="Không xóa dữ liệu" prompt="Không xóa dữ liệu" sqref="D41 AL3:AL9 X3:AK4 W5:AK9 V11:W36"/>
  </dataValidations>
  <pageMargins left="0.45" right="0.2" top="0" bottom="0" header="0" footer="0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4"/>
  <sheetViews>
    <sheetView topLeftCell="A10" workbookViewId="0">
      <selection activeCell="B33" sqref="B33:I33"/>
    </sheetView>
  </sheetViews>
  <sheetFormatPr defaultRowHeight="15.75"/>
  <cols>
    <col min="1" max="1" width="0.125" style="1" customWidth="1"/>
    <col min="2" max="2" width="3.75" style="1" customWidth="1"/>
    <col min="3" max="3" width="12.375" style="1" customWidth="1"/>
    <col min="4" max="4" width="11" style="1" customWidth="1"/>
    <col min="5" max="5" width="6.875" style="1" customWidth="1"/>
    <col min="6" max="6" width="9.375" style="1" hidden="1" customWidth="1"/>
    <col min="7" max="7" width="12.5" style="1" customWidth="1"/>
    <col min="8" max="9" width="4" style="1" customWidth="1"/>
    <col min="10" max="10" width="4.375" style="1" customWidth="1"/>
    <col min="11" max="11" width="4.375" style="1" hidden="1" customWidth="1"/>
    <col min="12" max="12" width="4.5" style="1" hidden="1" customWidth="1"/>
    <col min="13" max="13" width="4.875" style="1" hidden="1" customWidth="1"/>
    <col min="14" max="14" width="6.625" style="1" hidden="1" customWidth="1"/>
    <col min="15" max="15" width="8" style="1" hidden="1" customWidth="1"/>
    <col min="16" max="16" width="6.375" style="1" customWidth="1"/>
    <col min="17" max="18" width="6.5" style="1" hidden="1" customWidth="1"/>
    <col min="19" max="19" width="11.875" style="1" hidden="1" customWidth="1"/>
    <col min="20" max="20" width="19.7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2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2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2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2:38" ht="23.25" customHeight="1">
      <c r="B5" s="317" t="s">
        <v>2</v>
      </c>
      <c r="C5" s="317"/>
      <c r="D5" s="318" t="s">
        <v>296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2:38" ht="17.25" customHeight="1">
      <c r="B6" s="316" t="s">
        <v>3</v>
      </c>
      <c r="C6" s="316"/>
      <c r="D6" s="8"/>
      <c r="G6" s="312" t="s">
        <v>194</v>
      </c>
      <c r="H6" s="312"/>
      <c r="I6" s="312"/>
      <c r="J6" s="312"/>
      <c r="K6" s="312"/>
      <c r="L6" s="312"/>
      <c r="M6" s="312"/>
      <c r="N6" s="312"/>
      <c r="O6" s="312"/>
      <c r="P6" s="312" t="s">
        <v>195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2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2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 xml:space="preserve">   Lập trình Net</v>
      </c>
      <c r="X9" s="61" t="str">
        <f>+P5</f>
        <v>Mã HP:</v>
      </c>
      <c r="Y9" s="62">
        <f>+$AH$9+$AJ$9+$AF$9</f>
        <v>6</v>
      </c>
      <c r="Z9" s="56">
        <f>COUNTIF($S$10:$S$76,"Khiển trách")</f>
        <v>0</v>
      </c>
      <c r="AA9" s="56">
        <f>COUNTIF($S$10:$S$76,"Cảnh cáo")</f>
        <v>0</v>
      </c>
      <c r="AB9" s="56">
        <f>COUNTIF($S$10:$S$76,"Đình chỉ thi")</f>
        <v>0</v>
      </c>
      <c r="AC9" s="63">
        <f>+($Z$9+$AA$9+$AB$9)/$Y$9*100%</f>
        <v>0</v>
      </c>
      <c r="AD9" s="56">
        <f>SUM(COUNTIF($S$10:$S$74,"Vắng"),COUNTIF($S$10:$S$74,"Vắng có phép"))</f>
        <v>0</v>
      </c>
      <c r="AE9" s="64">
        <f>+$AD$9/$Y$9</f>
        <v>0</v>
      </c>
      <c r="AF9" s="65">
        <f>COUNTIF($V$10:$V$74,"Thi lại")</f>
        <v>0</v>
      </c>
      <c r="AG9" s="64">
        <f>+$AF$9/$Y$9</f>
        <v>0</v>
      </c>
      <c r="AH9" s="65">
        <f>COUNTIF($V$10:$V$75,"Học lại")</f>
        <v>6</v>
      </c>
      <c r="AI9" s="64">
        <f>+$AH$9/$Y$9</f>
        <v>1</v>
      </c>
      <c r="AJ9" s="56">
        <f>COUNTIF($V$11:$V$75,"Đạt")</f>
        <v>0</v>
      </c>
      <c r="AK9" s="63">
        <f>+$AJ$9/$Y$9</f>
        <v>0</v>
      </c>
      <c r="AL9" s="75"/>
    </row>
    <row r="10" spans="2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2:38" ht="18.75" customHeight="1">
      <c r="B11" s="15">
        <v>1</v>
      </c>
      <c r="C11" s="193" t="s">
        <v>172</v>
      </c>
      <c r="D11" s="170" t="s">
        <v>173</v>
      </c>
      <c r="E11" s="171" t="s">
        <v>154</v>
      </c>
      <c r="F11" s="161" t="s">
        <v>174</v>
      </c>
      <c r="G11" s="161" t="s">
        <v>174</v>
      </c>
      <c r="H11" s="194">
        <v>6</v>
      </c>
      <c r="I11" s="195">
        <v>5</v>
      </c>
      <c r="J11" s="196">
        <f t="shared" ref="J11:J16" si="0">(H11+I11)/2</f>
        <v>5.5</v>
      </c>
      <c r="K11" s="16"/>
      <c r="L11" s="16"/>
      <c r="M11" s="16"/>
      <c r="N11" s="16"/>
      <c r="O11" s="16"/>
      <c r="P11" s="265">
        <v>5</v>
      </c>
      <c r="Q11" s="18">
        <f t="shared" ref="Q11:Q16" si="1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6" si="2">IF($Q11&lt;4,"Kém",IF(AND($Q11&gt;=4,$Q11&lt;=5.4),"Trung bình yếu",IF(AND($Q11&gt;=5.5,$Q11&lt;=6.9),"Trung bình",IF(AND($Q11&gt;=7,$Q11&lt;=8.4),"Khá",IF(AND($Q11&gt;=8.5,$Q11&lt;=10),"Giỏi","")))))</f>
        <v>Kém</v>
      </c>
      <c r="T11" s="197"/>
      <c r="U11" s="85"/>
      <c r="V11" s="84" t="str">
        <f t="shared" ref="V11:V16" si="3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2:38" ht="18.75" customHeight="1">
      <c r="B12" s="21">
        <v>2</v>
      </c>
      <c r="C12" s="22" t="s">
        <v>196</v>
      </c>
      <c r="D12" s="23" t="s">
        <v>144</v>
      </c>
      <c r="E12" s="172" t="s">
        <v>197</v>
      </c>
      <c r="F12" s="164" t="s">
        <v>174</v>
      </c>
      <c r="G12" s="164" t="s">
        <v>174</v>
      </c>
      <c r="H12" s="198">
        <v>5</v>
      </c>
      <c r="I12" s="199">
        <v>5</v>
      </c>
      <c r="J12" s="200">
        <f t="shared" si="0"/>
        <v>5</v>
      </c>
      <c r="K12" s="24" t="s">
        <v>25</v>
      </c>
      <c r="L12" s="25"/>
      <c r="M12" s="25"/>
      <c r="N12" s="25"/>
      <c r="O12" s="25"/>
      <c r="P12" s="266"/>
      <c r="Q12" s="27">
        <f t="shared" si="1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2"/>
        <v>Kém</v>
      </c>
      <c r="T12" s="181" t="s">
        <v>210</v>
      </c>
      <c r="U12" s="86"/>
      <c r="V12" s="84" t="str">
        <f t="shared" si="3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2:38" ht="18.75" customHeight="1">
      <c r="B13" s="21">
        <v>3</v>
      </c>
      <c r="C13" s="22" t="s">
        <v>198</v>
      </c>
      <c r="D13" s="23" t="s">
        <v>199</v>
      </c>
      <c r="E13" s="172" t="s">
        <v>200</v>
      </c>
      <c r="F13" s="164" t="s">
        <v>174</v>
      </c>
      <c r="G13" s="164" t="s">
        <v>174</v>
      </c>
      <c r="H13" s="198">
        <v>5</v>
      </c>
      <c r="I13" s="199">
        <v>5</v>
      </c>
      <c r="J13" s="200">
        <f t="shared" si="0"/>
        <v>5</v>
      </c>
      <c r="K13" s="24" t="s">
        <v>25</v>
      </c>
      <c r="L13" s="31"/>
      <c r="M13" s="31"/>
      <c r="N13" s="31"/>
      <c r="O13" s="31"/>
      <c r="P13" s="266">
        <v>5</v>
      </c>
      <c r="Q13" s="27">
        <f t="shared" si="1"/>
        <v>0</v>
      </c>
      <c r="R13" s="28" t="str">
        <f t="shared" ref="R13:R16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9" t="str">
        <f t="shared" si="2"/>
        <v>Kém</v>
      </c>
      <c r="T13" s="201"/>
      <c r="U13" s="86"/>
      <c r="V13" s="84" t="str">
        <f t="shared" si="3"/>
        <v>Học lại</v>
      </c>
      <c r="W13" s="67"/>
      <c r="X13" s="68"/>
      <c r="Y13" s="68"/>
      <c r="Z13" s="89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2:38" ht="18.75" customHeight="1">
      <c r="B14" s="21">
        <v>4</v>
      </c>
      <c r="C14" s="22" t="s">
        <v>201</v>
      </c>
      <c r="D14" s="23" t="s">
        <v>202</v>
      </c>
      <c r="E14" s="172" t="s">
        <v>203</v>
      </c>
      <c r="F14" s="164" t="s">
        <v>174</v>
      </c>
      <c r="G14" s="164" t="s">
        <v>174</v>
      </c>
      <c r="H14" s="198">
        <v>5</v>
      </c>
      <c r="I14" s="199">
        <v>5</v>
      </c>
      <c r="J14" s="200">
        <f t="shared" si="0"/>
        <v>5</v>
      </c>
      <c r="K14" s="24" t="s">
        <v>25</v>
      </c>
      <c r="L14" s="31"/>
      <c r="M14" s="31"/>
      <c r="N14" s="31"/>
      <c r="O14" s="31"/>
      <c r="P14" s="266">
        <v>0</v>
      </c>
      <c r="Q14" s="27">
        <f t="shared" si="1"/>
        <v>0</v>
      </c>
      <c r="R14" s="28" t="str">
        <f t="shared" si="4"/>
        <v>F</v>
      </c>
      <c r="S14" s="29" t="str">
        <f t="shared" si="2"/>
        <v>Kém</v>
      </c>
      <c r="T14" s="201" t="s">
        <v>295</v>
      </c>
      <c r="U14" s="86"/>
      <c r="V14" s="84" t="str">
        <f t="shared" si="3"/>
        <v>Học lại</v>
      </c>
      <c r="W14" s="67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2"/>
    </row>
    <row r="15" spans="2:38" ht="18.75" customHeight="1">
      <c r="B15" s="21">
        <v>5</v>
      </c>
      <c r="C15" s="22" t="s">
        <v>204</v>
      </c>
      <c r="D15" s="23" t="s">
        <v>205</v>
      </c>
      <c r="E15" s="172" t="s">
        <v>206</v>
      </c>
      <c r="F15" s="164" t="s">
        <v>174</v>
      </c>
      <c r="G15" s="164" t="s">
        <v>174</v>
      </c>
      <c r="H15" s="198">
        <v>5</v>
      </c>
      <c r="I15" s="199">
        <v>5</v>
      </c>
      <c r="J15" s="200">
        <f t="shared" si="0"/>
        <v>5</v>
      </c>
      <c r="K15" s="24" t="s">
        <v>25</v>
      </c>
      <c r="L15" s="31"/>
      <c r="M15" s="31"/>
      <c r="N15" s="31"/>
      <c r="O15" s="31"/>
      <c r="P15" s="266">
        <v>6</v>
      </c>
      <c r="Q15" s="27">
        <f t="shared" si="1"/>
        <v>0</v>
      </c>
      <c r="R15" s="28" t="str">
        <f t="shared" si="4"/>
        <v>F</v>
      </c>
      <c r="S15" s="29" t="str">
        <f t="shared" si="2"/>
        <v>Kém</v>
      </c>
      <c r="T15" s="201"/>
      <c r="U15" s="86"/>
      <c r="V15" s="84" t="str">
        <f t="shared" si="3"/>
        <v>Học lại</v>
      </c>
      <c r="W15" s="67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2"/>
    </row>
    <row r="16" spans="2:38" ht="18.75" customHeight="1">
      <c r="B16" s="95">
        <v>6</v>
      </c>
      <c r="C16" s="96" t="s">
        <v>207</v>
      </c>
      <c r="D16" s="173" t="s">
        <v>208</v>
      </c>
      <c r="E16" s="174" t="s">
        <v>209</v>
      </c>
      <c r="F16" s="167" t="s">
        <v>174</v>
      </c>
      <c r="G16" s="167" t="s">
        <v>174</v>
      </c>
      <c r="H16" s="202">
        <v>6</v>
      </c>
      <c r="I16" s="203">
        <v>5</v>
      </c>
      <c r="J16" s="204">
        <f t="shared" si="0"/>
        <v>5.5</v>
      </c>
      <c r="K16" s="98" t="s">
        <v>25</v>
      </c>
      <c r="L16" s="99"/>
      <c r="M16" s="99"/>
      <c r="N16" s="99"/>
      <c r="O16" s="99"/>
      <c r="P16" s="267"/>
      <c r="Q16" s="101">
        <f t="shared" si="1"/>
        <v>0</v>
      </c>
      <c r="R16" s="102" t="str">
        <f t="shared" si="4"/>
        <v>F</v>
      </c>
      <c r="S16" s="103" t="str">
        <f t="shared" si="2"/>
        <v>Kém</v>
      </c>
      <c r="T16" s="205" t="s">
        <v>210</v>
      </c>
      <c r="U16" s="86"/>
      <c r="V16" s="84" t="str">
        <f t="shared" si="3"/>
        <v>Học lại</v>
      </c>
      <c r="W16" s="67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2"/>
    </row>
    <row r="17" spans="1:38" ht="7.5" customHeight="1">
      <c r="A17" s="2"/>
      <c r="B17" s="32"/>
      <c r="C17" s="33"/>
      <c r="D17" s="33"/>
      <c r="E17" s="34"/>
      <c r="F17" s="34"/>
      <c r="G17" s="34"/>
      <c r="H17" s="35"/>
      <c r="I17" s="36"/>
      <c r="J17" s="36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"/>
    </row>
    <row r="18" spans="1:38" ht="16.5" hidden="1">
      <c r="A18" s="2"/>
      <c r="B18" s="303" t="s">
        <v>26</v>
      </c>
      <c r="C18" s="303"/>
      <c r="D18" s="33"/>
      <c r="E18" s="34"/>
      <c r="F18" s="34"/>
      <c r="G18" s="34"/>
      <c r="H18" s="35"/>
      <c r="I18" s="36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"/>
    </row>
    <row r="19" spans="1:38" ht="16.5" hidden="1" customHeight="1">
      <c r="A19" s="2"/>
      <c r="B19" s="38" t="s">
        <v>27</v>
      </c>
      <c r="C19" s="38"/>
      <c r="D19" s="39">
        <f>+$Y$9</f>
        <v>6</v>
      </c>
      <c r="E19" s="40" t="s">
        <v>28</v>
      </c>
      <c r="F19" s="40"/>
      <c r="G19" s="324" t="s">
        <v>29</v>
      </c>
      <c r="H19" s="324"/>
      <c r="I19" s="324"/>
      <c r="J19" s="324"/>
      <c r="K19" s="324"/>
      <c r="L19" s="324"/>
      <c r="M19" s="324"/>
      <c r="N19" s="324"/>
      <c r="O19" s="324"/>
      <c r="P19" s="41">
        <f>$Y$9 -COUNTIF($T$10:$T$206,"Vắng") -COUNTIF($T$10:$T$206,"Vắng có phép") - COUNTIF($T$10:$T$206,"Đình chỉ thi") - COUNTIF($T$10:$T$206,"Không đủ ĐKDT")</f>
        <v>5</v>
      </c>
      <c r="Q19" s="41"/>
      <c r="R19" s="42"/>
      <c r="S19" s="43"/>
      <c r="T19" s="43" t="s">
        <v>28</v>
      </c>
      <c r="U19" s="3"/>
    </row>
    <row r="20" spans="1:38" ht="16.5" hidden="1" customHeight="1">
      <c r="A20" s="2"/>
      <c r="B20" s="38" t="s">
        <v>30</v>
      </c>
      <c r="C20" s="38"/>
      <c r="D20" s="39">
        <f>+$AJ$9</f>
        <v>0</v>
      </c>
      <c r="E20" s="40" t="s">
        <v>28</v>
      </c>
      <c r="F20" s="40"/>
      <c r="G20" s="324" t="s">
        <v>31</v>
      </c>
      <c r="H20" s="324"/>
      <c r="I20" s="324"/>
      <c r="J20" s="324"/>
      <c r="K20" s="324"/>
      <c r="L20" s="324"/>
      <c r="M20" s="324"/>
      <c r="N20" s="324"/>
      <c r="O20" s="324"/>
      <c r="P20" s="44">
        <f>COUNTIF($T$10:$T$82,"Vắng")</f>
        <v>1</v>
      </c>
      <c r="Q20" s="44"/>
      <c r="R20" s="45"/>
      <c r="S20" s="43"/>
      <c r="T20" s="43" t="s">
        <v>28</v>
      </c>
      <c r="U20" s="3"/>
    </row>
    <row r="21" spans="1:38" ht="16.5" hidden="1" customHeight="1">
      <c r="A21" s="2"/>
      <c r="B21" s="38" t="s">
        <v>50</v>
      </c>
      <c r="C21" s="38"/>
      <c r="D21" s="78">
        <f>COUNTIF(V11:V16,"Học lại")</f>
        <v>6</v>
      </c>
      <c r="E21" s="40" t="s">
        <v>28</v>
      </c>
      <c r="F21" s="40"/>
      <c r="G21" s="324" t="s">
        <v>51</v>
      </c>
      <c r="H21" s="324"/>
      <c r="I21" s="324"/>
      <c r="J21" s="324"/>
      <c r="K21" s="324"/>
      <c r="L21" s="324"/>
      <c r="M21" s="324"/>
      <c r="N21" s="324"/>
      <c r="O21" s="324"/>
      <c r="P21" s="41">
        <f>COUNTIF($T$10:$T$82,"Vắng có phép")</f>
        <v>0</v>
      </c>
      <c r="Q21" s="41"/>
      <c r="R21" s="42"/>
      <c r="S21" s="43"/>
      <c r="T21" s="43" t="s">
        <v>28</v>
      </c>
      <c r="U21" s="3"/>
    </row>
    <row r="22" spans="1:38" ht="3" hidden="1" customHeight="1">
      <c r="A22" s="2"/>
      <c r="B22" s="32"/>
      <c r="C22" s="33"/>
      <c r="D22" s="33"/>
      <c r="E22" s="34"/>
      <c r="F22" s="34"/>
      <c r="G22" s="34"/>
      <c r="H22" s="35"/>
      <c r="I22" s="36"/>
      <c r="J22" s="36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"/>
    </row>
    <row r="23" spans="1:38" hidden="1">
      <c r="B23" s="79" t="s">
        <v>32</v>
      </c>
      <c r="C23" s="79"/>
      <c r="D23" s="80">
        <f>COUNTIF(V11:V16,"Thi lại")</f>
        <v>0</v>
      </c>
      <c r="E23" s="81" t="s">
        <v>28</v>
      </c>
      <c r="F23" s="3"/>
      <c r="G23" s="3"/>
      <c r="H23" s="3"/>
      <c r="I23" s="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"/>
    </row>
    <row r="24" spans="1:38">
      <c r="B24" s="79"/>
      <c r="C24" s="79"/>
      <c r="D24" s="80"/>
      <c r="E24" s="81"/>
      <c r="F24" s="3"/>
      <c r="G24" s="3"/>
      <c r="H24" s="3"/>
      <c r="I24" s="3"/>
      <c r="J24" s="323" t="s">
        <v>294</v>
      </c>
      <c r="K24" s="323"/>
      <c r="L24" s="323"/>
      <c r="M24" s="323"/>
      <c r="N24" s="323"/>
      <c r="O24" s="323"/>
      <c r="P24" s="323"/>
      <c r="Q24" s="323"/>
      <c r="R24" s="323"/>
      <c r="S24" s="323"/>
      <c r="T24" s="323"/>
      <c r="U24" s="3"/>
    </row>
    <row r="25" spans="1:38">
      <c r="A25" s="46"/>
      <c r="B25" s="291" t="s">
        <v>33</v>
      </c>
      <c r="C25" s="291"/>
      <c r="D25" s="291"/>
      <c r="E25" s="291"/>
      <c r="F25" s="291"/>
      <c r="G25" s="291"/>
      <c r="H25" s="291"/>
      <c r="I25" s="47"/>
      <c r="J25" s="296" t="s">
        <v>34</v>
      </c>
      <c r="K25" s="296"/>
      <c r="L25" s="296"/>
      <c r="M25" s="296"/>
      <c r="N25" s="296"/>
      <c r="O25" s="296"/>
      <c r="P25" s="296"/>
      <c r="Q25" s="296"/>
      <c r="R25" s="296"/>
      <c r="S25" s="296"/>
      <c r="T25" s="296"/>
      <c r="U25" s="3"/>
    </row>
    <row r="26" spans="1:38" ht="4.5" customHeight="1">
      <c r="A26" s="2"/>
      <c r="B26" s="32"/>
      <c r="C26" s="48"/>
      <c r="D26" s="48"/>
      <c r="E26" s="49"/>
      <c r="F26" s="49"/>
      <c r="G26" s="49"/>
      <c r="H26" s="50"/>
      <c r="I26" s="51"/>
      <c r="J26" s="51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38" s="2" customFormat="1">
      <c r="B27" s="291" t="s">
        <v>35</v>
      </c>
      <c r="C27" s="291"/>
      <c r="D27" s="293" t="s">
        <v>36</v>
      </c>
      <c r="E27" s="293"/>
      <c r="F27" s="293"/>
      <c r="G27" s="293"/>
      <c r="H27" s="293"/>
      <c r="I27" s="51"/>
      <c r="J27" s="51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9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 ht="3.7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1:38" s="2" customFormat="1" ht="18" customHeight="1">
      <c r="A33" s="1"/>
      <c r="B33" s="292" t="s">
        <v>283</v>
      </c>
      <c r="C33" s="292"/>
      <c r="D33" s="292" t="s">
        <v>284</v>
      </c>
      <c r="E33" s="292"/>
      <c r="F33" s="292"/>
      <c r="G33" s="292"/>
      <c r="H33" s="292"/>
      <c r="I33" s="292"/>
      <c r="J33" s="292" t="s">
        <v>37</v>
      </c>
      <c r="K33" s="292"/>
      <c r="L33" s="292"/>
      <c r="M33" s="292"/>
      <c r="N33" s="292"/>
      <c r="O33" s="292"/>
      <c r="P33" s="292"/>
      <c r="Q33" s="292"/>
      <c r="R33" s="292"/>
      <c r="S33" s="292"/>
      <c r="T33" s="292"/>
      <c r="U33" s="3"/>
      <c r="V33" s="55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1:38" s="2" customFormat="1" ht="4.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55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1:38" s="2" customFormat="1" ht="36.75" hidden="1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55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1:38" ht="38.25" hidden="1" customHeight="1">
      <c r="B36" s="290" t="s">
        <v>48</v>
      </c>
      <c r="C36" s="291"/>
      <c r="D36" s="291"/>
      <c r="E36" s="291"/>
      <c r="F36" s="291"/>
      <c r="G36" s="291"/>
      <c r="H36" s="290" t="s">
        <v>49</v>
      </c>
      <c r="I36" s="290"/>
      <c r="J36" s="290"/>
      <c r="K36" s="290"/>
      <c r="L36" s="290"/>
      <c r="M36" s="290"/>
      <c r="N36" s="294" t="s">
        <v>53</v>
      </c>
      <c r="O36" s="294"/>
      <c r="P36" s="294"/>
      <c r="Q36" s="294"/>
      <c r="R36" s="294"/>
      <c r="S36" s="294"/>
      <c r="T36" s="294"/>
      <c r="U36" s="294"/>
    </row>
    <row r="37" spans="1:38" hidden="1">
      <c r="B37" s="32"/>
      <c r="C37" s="48"/>
      <c r="D37" s="48"/>
      <c r="E37" s="49"/>
      <c r="F37" s="49"/>
      <c r="G37" s="49"/>
      <c r="H37" s="50"/>
      <c r="I37" s="51"/>
      <c r="J37" s="51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38" hidden="1">
      <c r="B38" s="291" t="s">
        <v>35</v>
      </c>
      <c r="C38" s="291"/>
      <c r="D38" s="293" t="s">
        <v>36</v>
      </c>
      <c r="E38" s="293"/>
      <c r="F38" s="293"/>
      <c r="G38" s="293"/>
      <c r="H38" s="293"/>
      <c r="I38" s="51"/>
      <c r="J38" s="51"/>
      <c r="K38" s="37"/>
      <c r="L38" s="37"/>
      <c r="M38" s="37"/>
      <c r="N38" s="37"/>
      <c r="O38" s="37"/>
      <c r="P38" s="37"/>
      <c r="Q38" s="37"/>
      <c r="R38" s="37"/>
      <c r="S38" s="37"/>
      <c r="T38" s="37"/>
    </row>
    <row r="39" spans="1:38" hidden="1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38" hidden="1"/>
    <row r="41" spans="1:38" hidden="1"/>
    <row r="42" spans="1:38" hidden="1"/>
    <row r="43" spans="1:38" hidden="1"/>
    <row r="44" spans="1:38" hidden="1"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 t="s">
        <v>54</v>
      </c>
      <c r="O44" s="289"/>
      <c r="P44" s="289"/>
      <c r="Q44" s="289"/>
      <c r="R44" s="289"/>
      <c r="S44" s="289"/>
      <c r="T44" s="289"/>
      <c r="U44" s="289"/>
    </row>
  </sheetData>
  <mergeCells count="61">
    <mergeCell ref="N44:U44"/>
    <mergeCell ref="B33:C33"/>
    <mergeCell ref="D33:I33"/>
    <mergeCell ref="J33:T33"/>
    <mergeCell ref="B36:G36"/>
    <mergeCell ref="H36:M36"/>
    <mergeCell ref="N36:U36"/>
    <mergeCell ref="B38:C38"/>
    <mergeCell ref="D38:H38"/>
    <mergeCell ref="B44:D44"/>
    <mergeCell ref="E44:G44"/>
    <mergeCell ref="H44:M44"/>
    <mergeCell ref="G21:O21"/>
    <mergeCell ref="J23:T23"/>
    <mergeCell ref="J24:T24"/>
    <mergeCell ref="B25:H25"/>
    <mergeCell ref="J25:T25"/>
    <mergeCell ref="Z5:AC7"/>
    <mergeCell ref="B27:C27"/>
    <mergeCell ref="D27:H27"/>
    <mergeCell ref="T8:T10"/>
    <mergeCell ref="U8:U10"/>
    <mergeCell ref="B10:G10"/>
    <mergeCell ref="B18:C18"/>
    <mergeCell ref="G19:O19"/>
    <mergeCell ref="G20:O20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16">
    <cfRule type="cellIs" dxfId="78" priority="13" operator="greaterThan">
      <formula>10</formula>
    </cfRule>
  </conditionalFormatting>
  <conditionalFormatting sqref="C1:C1048576">
    <cfRule type="duplicateValues" dxfId="77" priority="12"/>
  </conditionalFormatting>
  <conditionalFormatting sqref="C11">
    <cfRule type="duplicateValues" dxfId="76" priority="10"/>
  </conditionalFormatting>
  <conditionalFormatting sqref="H11:K11">
    <cfRule type="cellIs" dxfId="75" priority="7" stopIfTrue="1" operator="greaterThan">
      <formula>10</formula>
    </cfRule>
    <cfRule type="cellIs" dxfId="74" priority="8" stopIfTrue="1" operator="greaterThan">
      <formula>10</formula>
    </cfRule>
    <cfRule type="cellIs" dxfId="73" priority="9" stopIfTrue="1" operator="greaterThan">
      <formula>10</formula>
    </cfRule>
  </conditionalFormatting>
  <conditionalFormatting sqref="C11:C16">
    <cfRule type="duplicateValues" dxfId="72" priority="4"/>
  </conditionalFormatting>
  <conditionalFormatting sqref="C33">
    <cfRule type="duplicateValues" dxfId="71" priority="3"/>
  </conditionalFormatting>
  <conditionalFormatting sqref="C33">
    <cfRule type="duplicateValues" dxfId="70" priority="2"/>
  </conditionalFormatting>
  <conditionalFormatting sqref="C33">
    <cfRule type="duplicateValues" dxfId="69" priority="1"/>
  </conditionalFormatting>
  <dataValidations count="1">
    <dataValidation allowBlank="1" showInputMessage="1" showErrorMessage="1" errorTitle="Không xóa dữ liệu" error="Không xóa dữ liệu" prompt="Không xóa dữ liệu" sqref="D21 AL3:AL9 X3:AK4 W5:AK9 V11:W16"/>
  </dataValidations>
  <pageMargins left="0.7" right="0.45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4"/>
  <sheetViews>
    <sheetView workbookViewId="0">
      <selection activeCell="I12" sqref="I12"/>
    </sheetView>
  </sheetViews>
  <sheetFormatPr defaultRowHeight="15.75"/>
  <cols>
    <col min="1" max="1" width="0.125" style="1" customWidth="1"/>
    <col min="2" max="2" width="4.25" style="1" customWidth="1"/>
    <col min="3" max="3" width="13.375" style="1" customWidth="1"/>
    <col min="4" max="4" width="12.75" style="1" customWidth="1"/>
    <col min="5" max="5" width="7.875" style="1" customWidth="1"/>
    <col min="6" max="6" width="9.375" style="1" hidden="1" customWidth="1"/>
    <col min="7" max="7" width="12" style="1" customWidth="1"/>
    <col min="8" max="8" width="5.25" style="1" customWidth="1"/>
    <col min="9" max="9" width="5.375" style="1" customWidth="1"/>
    <col min="10" max="10" width="6.2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6" style="1" customWidth="1"/>
    <col min="17" max="18" width="6.5" style="1" hidden="1" customWidth="1"/>
    <col min="19" max="19" width="11.875" style="1" hidden="1" customWidth="1"/>
    <col min="20" max="20" width="18.7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211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194</v>
      </c>
      <c r="H6" s="312"/>
      <c r="I6" s="312"/>
      <c r="J6" s="312"/>
      <c r="K6" s="312"/>
      <c r="L6" s="312"/>
      <c r="M6" s="312"/>
      <c r="N6" s="312"/>
      <c r="O6" s="312"/>
      <c r="P6" s="312" t="s">
        <v>212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299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 xml:space="preserve">Tin học cơ sở </v>
      </c>
      <c r="X9" s="61" t="str">
        <f>+P5</f>
        <v>Mã HP:</v>
      </c>
      <c r="Y9" s="62">
        <f>+$AH$9+$AJ$9+$AF$9</f>
        <v>5</v>
      </c>
      <c r="Z9" s="56">
        <f>COUNTIF($S$10:$S$75,"Khiển trách")</f>
        <v>0</v>
      </c>
      <c r="AA9" s="56">
        <f>COUNTIF($S$10:$S$75,"Cảnh cáo")</f>
        <v>0</v>
      </c>
      <c r="AB9" s="56">
        <f>COUNTIF($S$10:$S$75,"Đình chỉ thi")</f>
        <v>0</v>
      </c>
      <c r="AC9" s="63">
        <f>+($Z$9+$AA$9+$AB$9)/$Y$9*100%</f>
        <v>0</v>
      </c>
      <c r="AD9" s="56">
        <f>SUM(COUNTIF($S$10:$S$73,"Vắng"),COUNTIF($S$10:$S$73,"Vắng có phép"))</f>
        <v>0</v>
      </c>
      <c r="AE9" s="64">
        <f>+$AD$9/$Y$9</f>
        <v>0</v>
      </c>
      <c r="AF9" s="65">
        <f>COUNTIF($V$10:$V$73,"Thi lại")</f>
        <v>0</v>
      </c>
      <c r="AG9" s="64">
        <f>+$AF$9/$Y$9</f>
        <v>0</v>
      </c>
      <c r="AH9" s="65">
        <f>COUNTIF($V$10:$V$74,"Học lại")</f>
        <v>5</v>
      </c>
      <c r="AI9" s="64">
        <f>+$AH$9/$Y$9</f>
        <v>1</v>
      </c>
      <c r="AJ9" s="56">
        <f>COUNTIF($V$11:$V$74,"Đạt")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209" t="s">
        <v>213</v>
      </c>
      <c r="D11" s="105" t="s">
        <v>214</v>
      </c>
      <c r="E11" s="106" t="s">
        <v>215</v>
      </c>
      <c r="F11" s="210"/>
      <c r="G11" s="221" t="s">
        <v>216</v>
      </c>
      <c r="H11" s="210">
        <v>6</v>
      </c>
      <c r="I11" s="210">
        <v>5</v>
      </c>
      <c r="J11" s="210">
        <f>(H11+I11)/2</f>
        <v>5.5</v>
      </c>
      <c r="K11" s="16"/>
      <c r="L11" s="16"/>
      <c r="M11" s="16"/>
      <c r="N11" s="16"/>
      <c r="O11" s="16"/>
      <c r="P11" s="265">
        <v>6</v>
      </c>
      <c r="Q11" s="18">
        <f t="shared" ref="Q11:Q15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5" si="1">IF($Q11&lt;4,"Kém",IF(AND($Q11&gt;=4,$Q11&lt;=5.4),"Trung bình yếu",IF(AND($Q11&gt;=5.5,$Q11&lt;=6.9),"Trung bình",IF(AND($Q11&gt;=7,$Q11&lt;=8.4),"Khá",IF(AND($Q11&gt;=8.5,$Q11&lt;=10),"Giỏi","")))))</f>
        <v>Kém</v>
      </c>
      <c r="T11" s="20"/>
      <c r="U11" s="85"/>
      <c r="V11" s="84" t="str">
        <f t="shared" ref="V11:V1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21">
        <v>2</v>
      </c>
      <c r="C12" s="211" t="s">
        <v>217</v>
      </c>
      <c r="D12" s="212" t="s">
        <v>218</v>
      </c>
      <c r="E12" s="213" t="s">
        <v>219</v>
      </c>
      <c r="F12" s="214"/>
      <c r="G12" s="222" t="s">
        <v>216</v>
      </c>
      <c r="H12" s="214">
        <v>7</v>
      </c>
      <c r="I12" s="214">
        <v>6</v>
      </c>
      <c r="J12" s="214">
        <f>(H12+I12)/2</f>
        <v>6.5</v>
      </c>
      <c r="K12" s="24" t="s">
        <v>25</v>
      </c>
      <c r="L12" s="25"/>
      <c r="M12" s="25"/>
      <c r="N12" s="25"/>
      <c r="O12" s="25"/>
      <c r="P12" s="266">
        <v>7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 t="str">
        <f>+IF(OR($H12=0,$I12=0,$J12=0,$K12=0),"Không đủ ĐKDT","")</f>
        <v/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18.75" customHeight="1">
      <c r="B13" s="21">
        <v>3</v>
      </c>
      <c r="C13" s="211" t="s">
        <v>220</v>
      </c>
      <c r="D13" s="212" t="s">
        <v>221</v>
      </c>
      <c r="E13" s="213" t="s">
        <v>222</v>
      </c>
      <c r="F13" s="214"/>
      <c r="G13" s="222" t="s">
        <v>216</v>
      </c>
      <c r="H13" s="215">
        <v>7</v>
      </c>
      <c r="I13" s="215">
        <v>7</v>
      </c>
      <c r="J13" s="214">
        <f>(H13+I13)/2</f>
        <v>7</v>
      </c>
      <c r="K13" s="24" t="s">
        <v>25</v>
      </c>
      <c r="L13" s="31"/>
      <c r="M13" s="31"/>
      <c r="N13" s="31"/>
      <c r="O13" s="31"/>
      <c r="P13" s="266">
        <v>5</v>
      </c>
      <c r="Q13" s="27">
        <f t="shared" si="0"/>
        <v>0</v>
      </c>
      <c r="R13" s="28" t="str">
        <f t="shared" ref="R13:R1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9" t="str">
        <f t="shared" si="1"/>
        <v>Kém</v>
      </c>
      <c r="T13" s="30" t="str">
        <f t="shared" ref="T13:T15" si="4">+IF(OR($H13=0,$I13=0,$J13=0,$K13=0),"Không đủ ĐKDT","")</f>
        <v/>
      </c>
      <c r="U13" s="86"/>
      <c r="V13" s="84" t="str">
        <f t="shared" si="2"/>
        <v>Học lại</v>
      </c>
      <c r="W13" s="67"/>
      <c r="X13" s="68"/>
      <c r="Y13" s="68"/>
      <c r="Z13" s="89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1:38" ht="18.75" customHeight="1">
      <c r="B14" s="21">
        <v>4</v>
      </c>
      <c r="C14" s="211" t="s">
        <v>223</v>
      </c>
      <c r="D14" s="212" t="s">
        <v>224</v>
      </c>
      <c r="E14" s="213" t="s">
        <v>225</v>
      </c>
      <c r="F14" s="214"/>
      <c r="G14" s="222" t="s">
        <v>216</v>
      </c>
      <c r="H14" s="215">
        <v>7</v>
      </c>
      <c r="I14" s="215">
        <v>6</v>
      </c>
      <c r="J14" s="214">
        <f>(H14+I14)/2</f>
        <v>6.5</v>
      </c>
      <c r="K14" s="24" t="s">
        <v>25</v>
      </c>
      <c r="L14" s="31"/>
      <c r="M14" s="31"/>
      <c r="N14" s="31"/>
      <c r="O14" s="31"/>
      <c r="P14" s="266">
        <v>6</v>
      </c>
      <c r="Q14" s="27">
        <f t="shared" si="0"/>
        <v>0</v>
      </c>
      <c r="R14" s="28" t="str">
        <f t="shared" si="3"/>
        <v>F</v>
      </c>
      <c r="S14" s="29" t="str">
        <f t="shared" si="1"/>
        <v>Kém</v>
      </c>
      <c r="T14" s="30" t="str">
        <f t="shared" si="4"/>
        <v/>
      </c>
      <c r="U14" s="86"/>
      <c r="V14" s="84" t="str">
        <f t="shared" si="2"/>
        <v>Học lại</v>
      </c>
      <c r="W14" s="67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2"/>
    </row>
    <row r="15" spans="1:38" ht="18.75" customHeight="1">
      <c r="B15" s="95">
        <v>5</v>
      </c>
      <c r="C15" s="216" t="s">
        <v>226</v>
      </c>
      <c r="D15" s="217" t="s">
        <v>227</v>
      </c>
      <c r="E15" s="218" t="s">
        <v>228</v>
      </c>
      <c r="F15" s="219"/>
      <c r="G15" s="223" t="s">
        <v>216</v>
      </c>
      <c r="H15" s="220">
        <v>7</v>
      </c>
      <c r="I15" s="220">
        <v>6</v>
      </c>
      <c r="J15" s="219">
        <f>(H15+I15)/2</f>
        <v>6.5</v>
      </c>
      <c r="K15" s="98" t="s">
        <v>25</v>
      </c>
      <c r="L15" s="99"/>
      <c r="M15" s="99"/>
      <c r="N15" s="99"/>
      <c r="O15" s="99"/>
      <c r="P15" s="267">
        <v>5</v>
      </c>
      <c r="Q15" s="101">
        <f t="shared" si="0"/>
        <v>0</v>
      </c>
      <c r="R15" s="102" t="str">
        <f t="shared" si="3"/>
        <v>F</v>
      </c>
      <c r="S15" s="103" t="str">
        <f t="shared" si="1"/>
        <v>Kém</v>
      </c>
      <c r="T15" s="104" t="str">
        <f t="shared" si="4"/>
        <v/>
      </c>
      <c r="U15" s="87"/>
      <c r="V15" s="84" t="str">
        <f t="shared" si="2"/>
        <v>Học lại</v>
      </c>
      <c r="W15" s="67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2"/>
    </row>
    <row r="16" spans="1:38" ht="7.5" customHeight="1">
      <c r="A16" s="2"/>
      <c r="B16" s="32"/>
      <c r="C16" s="33"/>
      <c r="D16" s="33"/>
      <c r="E16" s="34"/>
      <c r="F16" s="34"/>
      <c r="G16" s="34"/>
      <c r="H16" s="35"/>
      <c r="I16" s="36"/>
      <c r="J16" s="36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"/>
    </row>
    <row r="17" spans="1:38" ht="16.5" hidden="1">
      <c r="A17" s="2"/>
      <c r="B17" s="303" t="s">
        <v>26</v>
      </c>
      <c r="C17" s="303"/>
      <c r="D17" s="33"/>
      <c r="E17" s="34"/>
      <c r="F17" s="34"/>
      <c r="G17" s="34"/>
      <c r="H17" s="35"/>
      <c r="I17" s="36"/>
      <c r="J17" s="36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"/>
    </row>
    <row r="18" spans="1:38" ht="16.5" hidden="1" customHeight="1">
      <c r="A18" s="2"/>
      <c r="B18" s="38" t="s">
        <v>27</v>
      </c>
      <c r="C18" s="38"/>
      <c r="D18" s="39">
        <f>+$Y$9</f>
        <v>5</v>
      </c>
      <c r="E18" s="40" t="s">
        <v>28</v>
      </c>
      <c r="F18" s="40"/>
      <c r="G18" s="324" t="s">
        <v>29</v>
      </c>
      <c r="H18" s="324"/>
      <c r="I18" s="324"/>
      <c r="J18" s="324"/>
      <c r="K18" s="324"/>
      <c r="L18" s="324"/>
      <c r="M18" s="324"/>
      <c r="N18" s="324"/>
      <c r="O18" s="324"/>
      <c r="P18" s="41">
        <f>$Y$9 -COUNTIF($T$10:$T$205,"Vắng") -COUNTIF($T$10:$T$205,"Vắng có phép") - COUNTIF($T$10:$T$205,"Đình chỉ thi") - COUNTIF($T$10:$T$205,"Không đủ ĐKDT")</f>
        <v>5</v>
      </c>
      <c r="Q18" s="41"/>
      <c r="R18" s="42"/>
      <c r="S18" s="43"/>
      <c r="T18" s="43" t="s">
        <v>28</v>
      </c>
      <c r="U18" s="3"/>
    </row>
    <row r="19" spans="1:38" ht="16.5" hidden="1" customHeight="1">
      <c r="A19" s="2"/>
      <c r="B19" s="38" t="s">
        <v>30</v>
      </c>
      <c r="C19" s="38"/>
      <c r="D19" s="39">
        <f>+$AJ$9</f>
        <v>0</v>
      </c>
      <c r="E19" s="40" t="s">
        <v>28</v>
      </c>
      <c r="F19" s="40"/>
      <c r="G19" s="324" t="s">
        <v>31</v>
      </c>
      <c r="H19" s="324"/>
      <c r="I19" s="324"/>
      <c r="J19" s="324"/>
      <c r="K19" s="324"/>
      <c r="L19" s="324"/>
      <c r="M19" s="324"/>
      <c r="N19" s="324"/>
      <c r="O19" s="324"/>
      <c r="P19" s="44">
        <f>COUNTIF($T$10:$T$81,"Vắng")</f>
        <v>0</v>
      </c>
      <c r="Q19" s="44"/>
      <c r="R19" s="45"/>
      <c r="S19" s="43"/>
      <c r="T19" s="43" t="s">
        <v>28</v>
      </c>
      <c r="U19" s="3"/>
    </row>
    <row r="20" spans="1:38" ht="16.5" hidden="1" customHeight="1">
      <c r="A20" s="2"/>
      <c r="B20" s="38" t="s">
        <v>50</v>
      </c>
      <c r="C20" s="38"/>
      <c r="D20" s="78">
        <f>COUNTIF(V11:V15,"Học lại")</f>
        <v>5</v>
      </c>
      <c r="E20" s="40" t="s">
        <v>28</v>
      </c>
      <c r="F20" s="40"/>
      <c r="G20" s="324" t="s">
        <v>51</v>
      </c>
      <c r="H20" s="324"/>
      <c r="I20" s="324"/>
      <c r="J20" s="324"/>
      <c r="K20" s="324"/>
      <c r="L20" s="324"/>
      <c r="M20" s="324"/>
      <c r="N20" s="324"/>
      <c r="O20" s="324"/>
      <c r="P20" s="41">
        <f>COUNTIF($T$10:$T$81,"Vắng có phép")</f>
        <v>0</v>
      </c>
      <c r="Q20" s="41"/>
      <c r="R20" s="42"/>
      <c r="S20" s="43"/>
      <c r="T20" s="43" t="s">
        <v>28</v>
      </c>
      <c r="U20" s="3"/>
    </row>
    <row r="21" spans="1:38" ht="3" hidden="1" customHeight="1">
      <c r="A21" s="2"/>
      <c r="B21" s="32"/>
      <c r="C21" s="33"/>
      <c r="D21" s="33"/>
      <c r="E21" s="34"/>
      <c r="F21" s="34"/>
      <c r="G21" s="34"/>
      <c r="H21" s="35"/>
      <c r="I21" s="36"/>
      <c r="J21" s="36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"/>
    </row>
    <row r="22" spans="1:38" hidden="1">
      <c r="B22" s="79" t="s">
        <v>32</v>
      </c>
      <c r="C22" s="79"/>
      <c r="D22" s="80">
        <f>COUNTIF(V11:V15,"Thi lại")</f>
        <v>0</v>
      </c>
      <c r="E22" s="81" t="s">
        <v>28</v>
      </c>
      <c r="F22" s="3"/>
      <c r="G22" s="3"/>
      <c r="H22" s="3"/>
      <c r="I22" s="3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"/>
    </row>
    <row r="23" spans="1:38">
      <c r="B23" s="79"/>
      <c r="C23" s="79"/>
      <c r="D23" s="80"/>
      <c r="E23" s="81"/>
      <c r="F23" s="3"/>
      <c r="G23" s="3"/>
      <c r="H23" s="3"/>
      <c r="I23" s="3"/>
      <c r="J23" s="323" t="s">
        <v>294</v>
      </c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"/>
    </row>
    <row r="24" spans="1:38">
      <c r="A24" s="46"/>
      <c r="B24" s="291" t="s">
        <v>33</v>
      </c>
      <c r="C24" s="291"/>
      <c r="D24" s="291"/>
      <c r="E24" s="291"/>
      <c r="F24" s="291"/>
      <c r="G24" s="291"/>
      <c r="H24" s="291"/>
      <c r="I24" s="47"/>
      <c r="J24" s="296" t="s">
        <v>34</v>
      </c>
      <c r="K24" s="296"/>
      <c r="L24" s="296"/>
      <c r="M24" s="296"/>
      <c r="N24" s="296"/>
      <c r="O24" s="296"/>
      <c r="P24" s="296"/>
      <c r="Q24" s="296"/>
      <c r="R24" s="296"/>
      <c r="S24" s="296"/>
      <c r="T24" s="296"/>
      <c r="U24" s="3"/>
    </row>
    <row r="25" spans="1:38" ht="4.5" customHeight="1">
      <c r="A25" s="2"/>
      <c r="B25" s="32"/>
      <c r="C25" s="48"/>
      <c r="D25" s="48"/>
      <c r="E25" s="49"/>
      <c r="F25" s="49"/>
      <c r="G25" s="49"/>
      <c r="H25" s="50"/>
      <c r="I25" s="51"/>
      <c r="J25" s="51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38" s="2" customFormat="1">
      <c r="B26" s="291" t="s">
        <v>35</v>
      </c>
      <c r="C26" s="291"/>
      <c r="D26" s="293" t="s">
        <v>36</v>
      </c>
      <c r="E26" s="293"/>
      <c r="F26" s="293"/>
      <c r="G26" s="293"/>
      <c r="H26" s="293"/>
      <c r="I26" s="51"/>
      <c r="J26" s="51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9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s="2" customFormat="1" ht="3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55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38" s="2" customFormat="1" ht="18" customHeight="1">
      <c r="A32" s="1"/>
      <c r="B32" s="292" t="s">
        <v>283</v>
      </c>
      <c r="C32" s="292"/>
      <c r="D32" s="292" t="s">
        <v>284</v>
      </c>
      <c r="E32" s="292"/>
      <c r="F32" s="292"/>
      <c r="G32" s="292"/>
      <c r="H32" s="292"/>
      <c r="I32" s="292"/>
      <c r="J32" s="292" t="s">
        <v>37</v>
      </c>
      <c r="K32" s="292"/>
      <c r="L32" s="292"/>
      <c r="M32" s="292"/>
      <c r="N32" s="292"/>
      <c r="O32" s="292"/>
      <c r="P32" s="292"/>
      <c r="Q32" s="292"/>
      <c r="R32" s="292"/>
      <c r="S32" s="292"/>
      <c r="T32" s="292"/>
      <c r="U32" s="3"/>
      <c r="V32" s="55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1:38" s="2" customFormat="1" ht="4.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55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1:38" s="2" customFormat="1" ht="36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55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1:38" ht="38.25" hidden="1" customHeight="1">
      <c r="B35" s="290" t="s">
        <v>48</v>
      </c>
      <c r="C35" s="291"/>
      <c r="D35" s="291"/>
      <c r="E35" s="291"/>
      <c r="F35" s="291"/>
      <c r="G35" s="291"/>
      <c r="H35" s="290" t="s">
        <v>49</v>
      </c>
      <c r="I35" s="290"/>
      <c r="J35" s="290"/>
      <c r="K35" s="290"/>
      <c r="L35" s="290"/>
      <c r="M35" s="290"/>
      <c r="N35" s="294" t="s">
        <v>53</v>
      </c>
      <c r="O35" s="294"/>
      <c r="P35" s="294"/>
      <c r="Q35" s="294"/>
      <c r="R35" s="294"/>
      <c r="S35" s="294"/>
      <c r="T35" s="294"/>
      <c r="U35" s="294"/>
    </row>
    <row r="36" spans="1:38" hidden="1">
      <c r="B36" s="32"/>
      <c r="C36" s="48"/>
      <c r="D36" s="48"/>
      <c r="E36" s="49"/>
      <c r="F36" s="49"/>
      <c r="G36" s="49"/>
      <c r="H36" s="50"/>
      <c r="I36" s="51"/>
      <c r="J36" s="51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38" hidden="1">
      <c r="B37" s="291" t="s">
        <v>35</v>
      </c>
      <c r="C37" s="291"/>
      <c r="D37" s="293" t="s">
        <v>36</v>
      </c>
      <c r="E37" s="293"/>
      <c r="F37" s="293"/>
      <c r="G37" s="293"/>
      <c r="H37" s="293"/>
      <c r="I37" s="51"/>
      <c r="J37" s="51"/>
      <c r="K37" s="37"/>
      <c r="L37" s="37"/>
      <c r="M37" s="37"/>
      <c r="N37" s="37"/>
      <c r="O37" s="37"/>
      <c r="P37" s="37"/>
      <c r="Q37" s="37"/>
      <c r="R37" s="37"/>
      <c r="S37" s="37"/>
      <c r="T37" s="37"/>
    </row>
    <row r="38" spans="1:38" hidden="1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38" hidden="1"/>
    <row r="40" spans="1:38" hidden="1"/>
    <row r="41" spans="1:38" hidden="1"/>
    <row r="42" spans="1:38" hidden="1"/>
    <row r="43" spans="1:38" hidden="1"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 t="s">
        <v>54</v>
      </c>
      <c r="O43" s="289"/>
      <c r="P43" s="289"/>
      <c r="Q43" s="289"/>
      <c r="R43" s="289"/>
      <c r="S43" s="289"/>
      <c r="T43" s="289"/>
      <c r="U43" s="289"/>
    </row>
    <row r="44" spans="1:38" hidden="1"/>
  </sheetData>
  <mergeCells count="61">
    <mergeCell ref="N43:U43"/>
    <mergeCell ref="B32:C32"/>
    <mergeCell ref="D32:I32"/>
    <mergeCell ref="J32:T32"/>
    <mergeCell ref="B35:G35"/>
    <mergeCell ref="H35:M35"/>
    <mergeCell ref="N35:U35"/>
    <mergeCell ref="B37:C37"/>
    <mergeCell ref="D37:H37"/>
    <mergeCell ref="B43:D43"/>
    <mergeCell ref="E43:G43"/>
    <mergeCell ref="H43:M43"/>
    <mergeCell ref="G20:O20"/>
    <mergeCell ref="J22:T22"/>
    <mergeCell ref="J23:T23"/>
    <mergeCell ref="B24:H24"/>
    <mergeCell ref="J24:T24"/>
    <mergeCell ref="Z5:AC7"/>
    <mergeCell ref="B26:C26"/>
    <mergeCell ref="D26:H26"/>
    <mergeCell ref="T8:T10"/>
    <mergeCell ref="U8:U10"/>
    <mergeCell ref="B10:G10"/>
    <mergeCell ref="B17:C17"/>
    <mergeCell ref="G18:O18"/>
    <mergeCell ref="G19:O19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15">
    <cfRule type="cellIs" dxfId="68" priority="12" operator="greaterThan">
      <formula>10</formula>
    </cfRule>
  </conditionalFormatting>
  <conditionalFormatting sqref="C1:C1048576">
    <cfRule type="duplicateValues" dxfId="67" priority="11"/>
  </conditionalFormatting>
  <conditionalFormatting sqref="C11">
    <cfRule type="duplicateValues" dxfId="66" priority="9"/>
  </conditionalFormatting>
  <conditionalFormatting sqref="H11:K11">
    <cfRule type="cellIs" dxfId="65" priority="6" stopIfTrue="1" operator="greaterThan">
      <formula>10</formula>
    </cfRule>
    <cfRule type="cellIs" dxfId="64" priority="7" stopIfTrue="1" operator="greaterThan">
      <formula>10</formula>
    </cfRule>
    <cfRule type="cellIs" dxfId="63" priority="8" stopIfTrue="1" operator="greaterThan">
      <formula>10</formula>
    </cfRule>
  </conditionalFormatting>
  <conditionalFormatting sqref="C11:C15">
    <cfRule type="duplicateValues" dxfId="62" priority="3"/>
  </conditionalFormatting>
  <conditionalFormatting sqref="C32">
    <cfRule type="duplicateValues" dxfId="61" priority="2"/>
  </conditionalFormatting>
  <conditionalFormatting sqref="C32">
    <cfRule type="duplicateValues" dxfId="60" priority="1"/>
  </conditionalFormatting>
  <dataValidations count="1">
    <dataValidation allowBlank="1" showInputMessage="1" showErrorMessage="1" errorTitle="Không xóa dữ liệu" error="Không xóa dữ liệu" prompt="Không xóa dữ liệu" sqref="D20 AL3:AL9 X3:AK4 W5:AK9 V11:W15"/>
  </dataValidations>
  <pageMargins left="0.2" right="0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4"/>
  <sheetViews>
    <sheetView topLeftCell="A7" workbookViewId="0">
      <selection activeCell="D19" sqref="D19"/>
    </sheetView>
  </sheetViews>
  <sheetFormatPr defaultRowHeight="15.75"/>
  <cols>
    <col min="1" max="1" width="0.125" style="1" customWidth="1"/>
    <col min="2" max="2" width="4" style="1" customWidth="1"/>
    <col min="3" max="3" width="11.5" style="1" customWidth="1"/>
    <col min="4" max="4" width="11.75" style="1" customWidth="1"/>
    <col min="5" max="5" width="8.375" style="1" customWidth="1"/>
    <col min="6" max="6" width="9.375" style="1" hidden="1" customWidth="1"/>
    <col min="7" max="7" width="12" style="1" customWidth="1"/>
    <col min="8" max="8" width="5.75" style="1" customWidth="1"/>
    <col min="9" max="9" width="5.5" style="1" customWidth="1"/>
    <col min="10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7.125" style="1" customWidth="1"/>
    <col min="17" max="18" width="6.5" style="1" hidden="1" customWidth="1"/>
    <col min="19" max="19" width="11.875" style="1" hidden="1" customWidth="1"/>
    <col min="20" max="20" width="24.87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229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230</v>
      </c>
      <c r="H6" s="312"/>
      <c r="I6" s="312"/>
      <c r="J6" s="312"/>
      <c r="K6" s="312"/>
      <c r="L6" s="312"/>
      <c r="M6" s="312"/>
      <c r="N6" s="312"/>
      <c r="O6" s="312"/>
      <c r="P6" s="312" t="s">
        <v>231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10</v>
      </c>
      <c r="K8" s="311" t="s">
        <v>11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 xml:space="preserve">Đồ họa ứng dụng </v>
      </c>
      <c r="X9" s="61" t="str">
        <f>+P5</f>
        <v>Mã HP:</v>
      </c>
      <c r="Y9" s="62">
        <f>+$AH$9+$AJ$9+$AF$9</f>
        <v>3</v>
      </c>
      <c r="Z9" s="56">
        <f>COUNTIF($S$10:$S$66,"Khiển trách")</f>
        <v>0</v>
      </c>
      <c r="AA9" s="56">
        <f>COUNTIF($S$10:$S$66,"Cảnh cáo")</f>
        <v>0</v>
      </c>
      <c r="AB9" s="56">
        <f>COUNTIF($S$10:$S$66,"Đình chỉ thi")</f>
        <v>0</v>
      </c>
      <c r="AC9" s="63">
        <f>+($Z$9+$AA$9+$AB$9)/$Y$9*100%</f>
        <v>0</v>
      </c>
      <c r="AD9" s="56">
        <f>SUM(COUNTIF($S$10:$S$64,"Vắng"),COUNTIF($S$10:$S$64,"Vắng có phép"))</f>
        <v>0</v>
      </c>
      <c r="AE9" s="64">
        <f>+$AD$9/$Y$9</f>
        <v>0</v>
      </c>
      <c r="AF9" s="65">
        <f>COUNTIF($V$10:$V$64,"Thi lại")</f>
        <v>0</v>
      </c>
      <c r="AG9" s="64">
        <f>+$AF$9/$Y$9</f>
        <v>0</v>
      </c>
      <c r="AH9" s="65">
        <f>COUNTIF($V$10:$V$65,"Học lại")</f>
        <v>3</v>
      </c>
      <c r="AI9" s="64">
        <f>+$AH$9/$Y$9</f>
        <v>1</v>
      </c>
      <c r="AJ9" s="56">
        <f>COUNTIF($V$11:$V$65,"Đạt")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160" t="s">
        <v>196</v>
      </c>
      <c r="D11" s="170" t="s">
        <v>144</v>
      </c>
      <c r="E11" s="171" t="s">
        <v>197</v>
      </c>
      <c r="F11" s="160" t="s">
        <v>232</v>
      </c>
      <c r="G11" s="160" t="s">
        <v>232</v>
      </c>
      <c r="H11" s="194">
        <v>7</v>
      </c>
      <c r="I11" s="195">
        <v>7</v>
      </c>
      <c r="J11" s="113"/>
      <c r="K11" s="16"/>
      <c r="L11" s="16"/>
      <c r="M11" s="16"/>
      <c r="N11" s="16"/>
      <c r="O11" s="16"/>
      <c r="P11" s="17"/>
      <c r="Q11" s="18">
        <f t="shared" ref="Q11:Q13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224" t="s">
        <v>210</v>
      </c>
      <c r="U11" s="85"/>
      <c r="V11" s="84" t="str">
        <f t="shared" ref="V11:V1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18.75" customHeight="1">
      <c r="B12" s="21">
        <v>2</v>
      </c>
      <c r="C12" s="163" t="s">
        <v>201</v>
      </c>
      <c r="D12" s="23" t="s">
        <v>202</v>
      </c>
      <c r="E12" s="172" t="s">
        <v>203</v>
      </c>
      <c r="F12" s="163" t="s">
        <v>232</v>
      </c>
      <c r="G12" s="163" t="s">
        <v>232</v>
      </c>
      <c r="H12" s="198">
        <v>7</v>
      </c>
      <c r="I12" s="199">
        <v>7</v>
      </c>
      <c r="J12" s="24" t="s">
        <v>25</v>
      </c>
      <c r="K12" s="24" t="s">
        <v>25</v>
      </c>
      <c r="L12" s="25"/>
      <c r="M12" s="25"/>
      <c r="N12" s="25"/>
      <c r="O12" s="25"/>
      <c r="P12" s="26">
        <v>0</v>
      </c>
      <c r="Q12" s="27">
        <f t="shared" si="0"/>
        <v>0</v>
      </c>
      <c r="R12" s="2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9" t="str">
        <f t="shared" si="1"/>
        <v>Kém</v>
      </c>
      <c r="T12" s="30" t="s">
        <v>287</v>
      </c>
      <c r="U12" s="86"/>
      <c r="V12" s="84" t="str">
        <f t="shared" si="2"/>
        <v>Học lại</v>
      </c>
      <c r="W12" s="67"/>
      <c r="X12" s="66"/>
      <c r="Y12" s="66"/>
      <c r="Z12" s="66"/>
      <c r="AA12" s="58"/>
      <c r="AB12" s="58"/>
      <c r="AC12" s="58"/>
      <c r="AD12" s="58"/>
      <c r="AE12" s="57"/>
      <c r="AF12" s="58"/>
      <c r="AG12" s="58"/>
      <c r="AH12" s="58"/>
      <c r="AI12" s="58"/>
      <c r="AJ12" s="58"/>
      <c r="AK12" s="58"/>
      <c r="AL12" s="74"/>
    </row>
    <row r="13" spans="1:38" ht="18.75" customHeight="1">
      <c r="B13" s="95">
        <v>3</v>
      </c>
      <c r="C13" s="166" t="s">
        <v>207</v>
      </c>
      <c r="D13" s="173" t="s">
        <v>208</v>
      </c>
      <c r="E13" s="174" t="s">
        <v>209</v>
      </c>
      <c r="F13" s="166" t="s">
        <v>232</v>
      </c>
      <c r="G13" s="166" t="s">
        <v>232</v>
      </c>
      <c r="H13" s="202">
        <v>7</v>
      </c>
      <c r="I13" s="203">
        <v>8</v>
      </c>
      <c r="J13" s="98" t="s">
        <v>25</v>
      </c>
      <c r="K13" s="98" t="s">
        <v>25</v>
      </c>
      <c r="L13" s="99"/>
      <c r="M13" s="99"/>
      <c r="N13" s="99"/>
      <c r="O13" s="99"/>
      <c r="P13" s="100"/>
      <c r="Q13" s="101">
        <f t="shared" si="0"/>
        <v>0</v>
      </c>
      <c r="R13" s="102" t="str">
        <f t="shared" ref="R1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103" t="str">
        <f t="shared" si="1"/>
        <v>Kém</v>
      </c>
      <c r="T13" s="205" t="s">
        <v>210</v>
      </c>
      <c r="U13" s="86"/>
      <c r="V13" s="84" t="str">
        <f t="shared" si="2"/>
        <v>Học lại</v>
      </c>
      <c r="W13" s="67"/>
      <c r="X13" s="68"/>
      <c r="Y13" s="68"/>
      <c r="Z13" s="89"/>
      <c r="AA13" s="57"/>
      <c r="AB13" s="57"/>
      <c r="AC13" s="57"/>
      <c r="AD13" s="69"/>
      <c r="AE13" s="57"/>
      <c r="AF13" s="70"/>
      <c r="AG13" s="71"/>
      <c r="AH13" s="70"/>
      <c r="AI13" s="71"/>
      <c r="AJ13" s="70"/>
      <c r="AK13" s="57"/>
      <c r="AL13" s="77"/>
    </row>
    <row r="14" spans="1:38">
      <c r="B14" s="79"/>
      <c r="C14" s="79"/>
      <c r="D14" s="80"/>
      <c r="E14" s="81"/>
      <c r="F14" s="3"/>
      <c r="G14" s="3"/>
      <c r="H14" s="3"/>
      <c r="I14" s="3"/>
      <c r="J14" s="323" t="s">
        <v>288</v>
      </c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"/>
    </row>
    <row r="15" spans="1:38">
      <c r="A15" s="46"/>
      <c r="B15" s="291" t="s">
        <v>33</v>
      </c>
      <c r="C15" s="291"/>
      <c r="D15" s="291"/>
      <c r="E15" s="291"/>
      <c r="F15" s="291"/>
      <c r="G15" s="291"/>
      <c r="H15" s="291"/>
      <c r="I15" s="47"/>
      <c r="J15" s="296" t="s">
        <v>34</v>
      </c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3"/>
    </row>
    <row r="16" spans="1:38" ht="4.5" customHeight="1">
      <c r="A16" s="2"/>
      <c r="B16" s="32"/>
      <c r="C16" s="48"/>
      <c r="D16" s="48"/>
      <c r="E16" s="49"/>
      <c r="F16" s="49"/>
      <c r="G16" s="49"/>
      <c r="H16" s="50"/>
      <c r="I16" s="51"/>
      <c r="J16" s="51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38" s="2" customFormat="1">
      <c r="B17" s="291" t="s">
        <v>35</v>
      </c>
      <c r="C17" s="291"/>
      <c r="D17" s="293" t="s">
        <v>36</v>
      </c>
      <c r="E17" s="293"/>
      <c r="F17" s="293"/>
      <c r="G17" s="293"/>
      <c r="H17" s="293"/>
      <c r="I17" s="51"/>
      <c r="J17" s="51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"/>
      <c r="V17" s="55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</row>
    <row r="18" spans="1:38" s="2" customFormat="1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55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</row>
    <row r="19" spans="1:38" s="2" customFormat="1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55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</row>
    <row r="20" spans="1:38" s="2" customFormat="1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55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</row>
    <row r="21" spans="1:38" s="2" customFormat="1" ht="9.75" customHeight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55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</row>
    <row r="22" spans="1:38" s="2" customFormat="1" ht="3.75" customHeigh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55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1:38" s="2" customFormat="1" ht="18" customHeight="1">
      <c r="A23" s="1"/>
      <c r="B23" s="292" t="s">
        <v>283</v>
      </c>
      <c r="C23" s="292"/>
      <c r="D23" s="292" t="s">
        <v>284</v>
      </c>
      <c r="E23" s="292"/>
      <c r="F23" s="292"/>
      <c r="G23" s="292"/>
      <c r="H23" s="292"/>
      <c r="I23" s="292"/>
      <c r="J23" s="292" t="s">
        <v>37</v>
      </c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3"/>
      <c r="V23" s="55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1:38" s="2" customFormat="1" ht="4.5" customHeigh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55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38" s="2" customFormat="1" ht="36.75" hidden="1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ht="38.25" hidden="1" customHeight="1">
      <c r="B26" s="290" t="s">
        <v>48</v>
      </c>
      <c r="C26" s="291"/>
      <c r="D26" s="291"/>
      <c r="E26" s="291"/>
      <c r="F26" s="291"/>
      <c r="G26" s="291"/>
      <c r="H26" s="290" t="s">
        <v>49</v>
      </c>
      <c r="I26" s="290"/>
      <c r="J26" s="290"/>
      <c r="K26" s="290"/>
      <c r="L26" s="290"/>
      <c r="M26" s="290"/>
      <c r="N26" s="294" t="s">
        <v>53</v>
      </c>
      <c r="O26" s="294"/>
      <c r="P26" s="294"/>
      <c r="Q26" s="294"/>
      <c r="R26" s="294"/>
      <c r="S26" s="294"/>
      <c r="T26" s="294"/>
      <c r="U26" s="294"/>
    </row>
    <row r="27" spans="1:38" hidden="1">
      <c r="B27" s="32"/>
      <c r="C27" s="48"/>
      <c r="D27" s="48"/>
      <c r="E27" s="49"/>
      <c r="F27" s="49"/>
      <c r="G27" s="49"/>
      <c r="H27" s="50"/>
      <c r="I27" s="51"/>
      <c r="J27" s="51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38" hidden="1">
      <c r="B28" s="291" t="s">
        <v>35</v>
      </c>
      <c r="C28" s="291"/>
      <c r="D28" s="293" t="s">
        <v>36</v>
      </c>
      <c r="E28" s="293"/>
      <c r="F28" s="293"/>
      <c r="G28" s="293"/>
      <c r="H28" s="293"/>
      <c r="I28" s="51"/>
      <c r="J28" s="51"/>
      <c r="K28" s="37"/>
      <c r="L28" s="37"/>
      <c r="M28" s="37"/>
      <c r="N28" s="37"/>
      <c r="O28" s="37"/>
      <c r="P28" s="37"/>
      <c r="Q28" s="37"/>
      <c r="R28" s="37"/>
      <c r="S28" s="37"/>
      <c r="T28" s="37"/>
    </row>
    <row r="29" spans="1:38" hidden="1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38" hidden="1"/>
    <row r="31" spans="1:38" hidden="1"/>
    <row r="32" spans="1:38" hidden="1"/>
    <row r="33" spans="2:21" hidden="1"/>
    <row r="34" spans="2:21" hidden="1">
      <c r="B34" s="289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 t="s">
        <v>54</v>
      </c>
      <c r="O34" s="289"/>
      <c r="P34" s="289"/>
      <c r="Q34" s="289"/>
      <c r="R34" s="289"/>
      <c r="S34" s="289"/>
      <c r="T34" s="289"/>
      <c r="U34" s="289"/>
    </row>
  </sheetData>
  <mergeCells count="56">
    <mergeCell ref="N34:U34"/>
    <mergeCell ref="B23:C23"/>
    <mergeCell ref="D23:I23"/>
    <mergeCell ref="J23:T23"/>
    <mergeCell ref="B26:G26"/>
    <mergeCell ref="H26:M26"/>
    <mergeCell ref="N26:U26"/>
    <mergeCell ref="B28:C28"/>
    <mergeCell ref="D28:H28"/>
    <mergeCell ref="B34:D34"/>
    <mergeCell ref="E34:G34"/>
    <mergeCell ref="H34:M34"/>
    <mergeCell ref="Z5:AC7"/>
    <mergeCell ref="B17:C17"/>
    <mergeCell ref="D17:H17"/>
    <mergeCell ref="T8:T10"/>
    <mergeCell ref="U8:U10"/>
    <mergeCell ref="B10:G10"/>
    <mergeCell ref="M8:N8"/>
    <mergeCell ref="O8:O9"/>
    <mergeCell ref="P8:P9"/>
    <mergeCell ref="Q8:Q10"/>
    <mergeCell ref="R8:R9"/>
    <mergeCell ref="S8:S9"/>
    <mergeCell ref="G8:G9"/>
    <mergeCell ref="J14:T14"/>
    <mergeCell ref="B15:H15"/>
    <mergeCell ref="J15:T15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13">
    <cfRule type="cellIs" dxfId="59" priority="10" operator="greaterThan">
      <formula>10</formula>
    </cfRule>
  </conditionalFormatting>
  <conditionalFormatting sqref="C1:C1048576">
    <cfRule type="duplicateValues" dxfId="58" priority="9"/>
  </conditionalFormatting>
  <conditionalFormatting sqref="C11">
    <cfRule type="duplicateValues" dxfId="57" priority="7"/>
  </conditionalFormatting>
  <conditionalFormatting sqref="H11:K11">
    <cfRule type="cellIs" dxfId="56" priority="4" stopIfTrue="1" operator="greaterThan">
      <formula>10</formula>
    </cfRule>
    <cfRule type="cellIs" dxfId="55" priority="5" stopIfTrue="1" operator="greaterThan">
      <formula>10</formula>
    </cfRule>
    <cfRule type="cellIs" dxfId="54" priority="6" stopIfTrue="1" operator="greaterThan">
      <formula>10</formula>
    </cfRule>
  </conditionalFormatting>
  <conditionalFormatting sqref="C23">
    <cfRule type="duplicateValues" dxfId="53" priority="1"/>
  </conditionalFormatting>
  <dataValidations count="1">
    <dataValidation allowBlank="1" showInputMessage="1" showErrorMessage="1" errorTitle="Không xóa dữ liệu" error="Không xóa dữ liệu" prompt="Không xóa dữ liệu" sqref="V11:W13 AL3:AL9 X3:AK4 W5:AK9"/>
  </dataValidations>
  <pageMargins left="0.45" right="0.2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AL40"/>
  <sheetViews>
    <sheetView workbookViewId="0">
      <selection activeCell="I27" sqref="I27"/>
    </sheetView>
  </sheetViews>
  <sheetFormatPr defaultRowHeight="15.75"/>
  <cols>
    <col min="1" max="1" width="0.125" style="1" customWidth="1"/>
    <col min="2" max="2" width="4" style="1" customWidth="1"/>
    <col min="3" max="4" width="13.5" style="1" customWidth="1"/>
    <col min="5" max="5" width="8.25" style="1" customWidth="1"/>
    <col min="6" max="6" width="7.75" style="1" hidden="1" customWidth="1"/>
    <col min="7" max="7" width="12" style="1" customWidth="1"/>
    <col min="8" max="8" width="4.375" style="1" customWidth="1"/>
    <col min="9" max="9" width="5.125" style="1" customWidth="1"/>
    <col min="10" max="10" width="4.375" style="1" customWidth="1"/>
    <col min="11" max="11" width="4.3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6.125" style="1" customWidth="1"/>
    <col min="17" max="18" width="6.5" style="1" hidden="1" customWidth="1"/>
    <col min="19" max="19" width="11.875" style="1" hidden="1" customWidth="1"/>
    <col min="20" max="20" width="20.625" style="1" customWidth="1"/>
    <col min="21" max="21" width="5.875" style="1" hidden="1" customWidth="1"/>
    <col min="22" max="22" width="6.5" style="55" customWidth="1"/>
    <col min="23" max="38" width="9" style="54"/>
    <col min="39" max="16384" width="9" style="1"/>
  </cols>
  <sheetData>
    <row r="1" spans="1:38" ht="26.25"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</row>
    <row r="2" spans="1:38" ht="27.75" customHeight="1">
      <c r="B2" s="314" t="s">
        <v>0</v>
      </c>
      <c r="C2" s="314"/>
      <c r="D2" s="314"/>
      <c r="E2" s="314"/>
      <c r="F2" s="314"/>
      <c r="G2" s="314"/>
      <c r="H2" s="319" t="s">
        <v>285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</row>
    <row r="3" spans="1:38" ht="25.5" customHeight="1">
      <c r="B3" s="315" t="s">
        <v>1</v>
      </c>
      <c r="C3" s="315"/>
      <c r="D3" s="315"/>
      <c r="E3" s="315"/>
      <c r="F3" s="315"/>
      <c r="G3" s="315"/>
      <c r="H3" s="321" t="s">
        <v>55</v>
      </c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82"/>
      <c r="AD3" s="55"/>
      <c r="AE3" s="56"/>
      <c r="AF3" s="55"/>
      <c r="AG3" s="55"/>
      <c r="AH3" s="55"/>
      <c r="AI3" s="56"/>
      <c r="AJ3" s="55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2"/>
      <c r="AE4" s="57"/>
      <c r="AI4" s="57"/>
    </row>
    <row r="5" spans="1:38" ht="23.25" customHeight="1">
      <c r="B5" s="317" t="s">
        <v>2</v>
      </c>
      <c r="C5" s="317"/>
      <c r="D5" s="318" t="s">
        <v>233</v>
      </c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22" t="s">
        <v>56</v>
      </c>
      <c r="Q5" s="322"/>
      <c r="R5" s="322"/>
      <c r="S5" s="322"/>
      <c r="T5" s="322"/>
      <c r="U5" s="322"/>
      <c r="W5" s="295" t="s">
        <v>44</v>
      </c>
      <c r="X5" s="295" t="s">
        <v>8</v>
      </c>
      <c r="Y5" s="295" t="s">
        <v>43</v>
      </c>
      <c r="Z5" s="295" t="s">
        <v>42</v>
      </c>
      <c r="AA5" s="295"/>
      <c r="AB5" s="295"/>
      <c r="AC5" s="295"/>
      <c r="AD5" s="295" t="s">
        <v>41</v>
      </c>
      <c r="AE5" s="295"/>
      <c r="AF5" s="295" t="s">
        <v>39</v>
      </c>
      <c r="AG5" s="295"/>
      <c r="AH5" s="295" t="s">
        <v>40</v>
      </c>
      <c r="AI5" s="295"/>
      <c r="AJ5" s="295" t="s">
        <v>38</v>
      </c>
      <c r="AK5" s="295"/>
      <c r="AL5" s="76"/>
    </row>
    <row r="6" spans="1:38" ht="17.25" customHeight="1">
      <c r="B6" s="316" t="s">
        <v>3</v>
      </c>
      <c r="C6" s="316"/>
      <c r="D6" s="8"/>
      <c r="G6" s="312" t="s">
        <v>230</v>
      </c>
      <c r="H6" s="312"/>
      <c r="I6" s="312"/>
      <c r="J6" s="312"/>
      <c r="K6" s="312"/>
      <c r="L6" s="312"/>
      <c r="M6" s="312"/>
      <c r="N6" s="312"/>
      <c r="O6" s="312"/>
      <c r="P6" s="312" t="s">
        <v>234</v>
      </c>
      <c r="Q6" s="312"/>
      <c r="R6" s="312"/>
      <c r="S6" s="312"/>
      <c r="T6" s="312"/>
      <c r="U6" s="312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76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2"/>
      <c r="Q7" s="3"/>
      <c r="R7" s="3"/>
      <c r="S7" s="3"/>
      <c r="T7" s="3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76"/>
    </row>
    <row r="8" spans="1:38" ht="44.25" customHeight="1">
      <c r="B8" s="297" t="s">
        <v>4</v>
      </c>
      <c r="C8" s="305" t="s">
        <v>5</v>
      </c>
      <c r="D8" s="307" t="s">
        <v>6</v>
      </c>
      <c r="E8" s="308"/>
      <c r="F8" s="297" t="s">
        <v>7</v>
      </c>
      <c r="G8" s="297" t="s">
        <v>8</v>
      </c>
      <c r="H8" s="311" t="s">
        <v>58</v>
      </c>
      <c r="I8" s="311" t="s">
        <v>59</v>
      </c>
      <c r="J8" s="311" t="s">
        <v>146</v>
      </c>
      <c r="K8" s="311" t="s">
        <v>235</v>
      </c>
      <c r="L8" s="304" t="s">
        <v>12</v>
      </c>
      <c r="M8" s="300" t="s">
        <v>45</v>
      </c>
      <c r="N8" s="302"/>
      <c r="O8" s="304" t="s">
        <v>13</v>
      </c>
      <c r="P8" s="304" t="s">
        <v>14</v>
      </c>
      <c r="Q8" s="297" t="s">
        <v>15</v>
      </c>
      <c r="R8" s="304" t="s">
        <v>16</v>
      </c>
      <c r="S8" s="297" t="s">
        <v>17</v>
      </c>
      <c r="T8" s="297" t="s">
        <v>18</v>
      </c>
      <c r="U8" s="297" t="s">
        <v>52</v>
      </c>
      <c r="W8" s="295"/>
      <c r="X8" s="295"/>
      <c r="Y8" s="295"/>
      <c r="Z8" s="58" t="s">
        <v>19</v>
      </c>
      <c r="AA8" s="58" t="s">
        <v>20</v>
      </c>
      <c r="AB8" s="58" t="s">
        <v>21</v>
      </c>
      <c r="AC8" s="58" t="s">
        <v>22</v>
      </c>
      <c r="AD8" s="58" t="s">
        <v>23</v>
      </c>
      <c r="AE8" s="58" t="s">
        <v>22</v>
      </c>
      <c r="AF8" s="58" t="s">
        <v>23</v>
      </c>
      <c r="AG8" s="58" t="s">
        <v>22</v>
      </c>
      <c r="AH8" s="58" t="s">
        <v>23</v>
      </c>
      <c r="AI8" s="58" t="s">
        <v>22</v>
      </c>
      <c r="AJ8" s="58" t="s">
        <v>23</v>
      </c>
      <c r="AK8" s="59" t="s">
        <v>22</v>
      </c>
      <c r="AL8" s="74"/>
    </row>
    <row r="9" spans="1:38" ht="44.25" customHeight="1">
      <c r="B9" s="298"/>
      <c r="C9" s="306"/>
      <c r="D9" s="309"/>
      <c r="E9" s="310"/>
      <c r="F9" s="298"/>
      <c r="G9" s="298"/>
      <c r="H9" s="311"/>
      <c r="I9" s="311"/>
      <c r="J9" s="311"/>
      <c r="K9" s="311"/>
      <c r="L9" s="304"/>
      <c r="M9" s="88" t="s">
        <v>46</v>
      </c>
      <c r="N9" s="88" t="s">
        <v>47</v>
      </c>
      <c r="O9" s="304"/>
      <c r="P9" s="304"/>
      <c r="Q9" s="299"/>
      <c r="R9" s="304"/>
      <c r="S9" s="298"/>
      <c r="T9" s="299"/>
      <c r="U9" s="299"/>
      <c r="V9" s="83"/>
      <c r="W9" s="60" t="str">
        <f>+D5</f>
        <v>Thiết kế và quản trị website</v>
      </c>
      <c r="X9" s="61" t="str">
        <f>+P5</f>
        <v>Mã HP:</v>
      </c>
      <c r="Y9" s="62">
        <f>+$AH$9+$AJ$9+$AF$9</f>
        <v>1</v>
      </c>
      <c r="Z9" s="56">
        <f>COUNTIF($S$10:$S$71,"Khiển trách")</f>
        <v>0</v>
      </c>
      <c r="AA9" s="56">
        <f>COUNTIF($S$10:$S$71,"Cảnh cáo")</f>
        <v>0</v>
      </c>
      <c r="AB9" s="56">
        <f>COUNTIF($S$10:$S$71,"Đình chỉ thi")</f>
        <v>0</v>
      </c>
      <c r="AC9" s="63">
        <f>+($Z$9+$AA$9+$AB$9)/$Y$9*100%</f>
        <v>0</v>
      </c>
      <c r="AD9" s="56">
        <f>SUM(COUNTIF($S$10:$S$69,"Vắng"),COUNTIF($S$10:$S$69,"Vắng có phép"))</f>
        <v>0</v>
      </c>
      <c r="AE9" s="64">
        <f>+$AD$9/$Y$9</f>
        <v>0</v>
      </c>
      <c r="AF9" s="65">
        <f>COUNTIF($V$10:$V$69,"Thi lại")</f>
        <v>0</v>
      </c>
      <c r="AG9" s="64">
        <f>+$AF$9/$Y$9</f>
        <v>0</v>
      </c>
      <c r="AH9" s="65">
        <f>COUNTIF($V$10:$V$70,"Học lại")</f>
        <v>1</v>
      </c>
      <c r="AI9" s="64">
        <f>+$AH$9/$Y$9</f>
        <v>1</v>
      </c>
      <c r="AJ9" s="56">
        <f>COUNTIF($V$11:$V$70,"Đạt")</f>
        <v>0</v>
      </c>
      <c r="AK9" s="63">
        <f>+$AJ$9/$Y$9</f>
        <v>0</v>
      </c>
      <c r="AL9" s="75"/>
    </row>
    <row r="10" spans="1:38" ht="14.25" customHeight="1">
      <c r="B10" s="300" t="s">
        <v>24</v>
      </c>
      <c r="C10" s="301"/>
      <c r="D10" s="301"/>
      <c r="E10" s="301"/>
      <c r="F10" s="301"/>
      <c r="G10" s="302"/>
      <c r="H10" s="10"/>
      <c r="I10" s="10"/>
      <c r="J10" s="11"/>
      <c r="K10" s="10"/>
      <c r="L10" s="12"/>
      <c r="M10" s="13"/>
      <c r="N10" s="13"/>
      <c r="O10" s="13"/>
      <c r="P10" s="53"/>
      <c r="Q10" s="298"/>
      <c r="R10" s="14"/>
      <c r="S10" s="14"/>
      <c r="T10" s="298"/>
      <c r="U10" s="298"/>
      <c r="W10" s="55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76"/>
    </row>
    <row r="11" spans="1:38" ht="18.75" customHeight="1">
      <c r="B11" s="15">
        <v>1</v>
      </c>
      <c r="C11" s="206" t="s">
        <v>196</v>
      </c>
      <c r="D11" s="207" t="s">
        <v>144</v>
      </c>
      <c r="E11" s="208" t="s">
        <v>197</v>
      </c>
      <c r="F11" s="225" t="s">
        <v>174</v>
      </c>
      <c r="G11" s="159" t="s">
        <v>174</v>
      </c>
      <c r="H11" s="190">
        <v>5</v>
      </c>
      <c r="I11" s="191">
        <v>5</v>
      </c>
      <c r="J11" s="192">
        <f>(H11+I11)/2</f>
        <v>5</v>
      </c>
      <c r="K11" s="25"/>
      <c r="L11" s="16"/>
      <c r="M11" s="16"/>
      <c r="N11" s="16"/>
      <c r="O11" s="16"/>
      <c r="P11" s="17">
        <v>0</v>
      </c>
      <c r="Q11" s="18">
        <f t="shared" ref="Q11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20" t="s">
        <v>236</v>
      </c>
      <c r="U11" s="85"/>
      <c r="V11" s="84" t="str">
        <f t="shared" ref="V1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7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76"/>
    </row>
    <row r="12" spans="1:38" ht="7.5" customHeight="1">
      <c r="A12" s="2"/>
      <c r="B12" s="32"/>
      <c r="C12" s="33"/>
      <c r="D12" s="33"/>
      <c r="E12" s="34"/>
      <c r="F12" s="34"/>
      <c r="G12" s="34"/>
      <c r="H12" s="35"/>
      <c r="I12" s="36"/>
      <c r="J12" s="36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"/>
    </row>
    <row r="13" spans="1:38" ht="16.5" hidden="1">
      <c r="A13" s="2"/>
      <c r="B13" s="303" t="s">
        <v>26</v>
      </c>
      <c r="C13" s="303"/>
      <c r="D13" s="33"/>
      <c r="E13" s="34"/>
      <c r="F13" s="34"/>
      <c r="G13" s="34"/>
      <c r="H13" s="35"/>
      <c r="I13" s="36"/>
      <c r="J13" s="36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"/>
    </row>
    <row r="14" spans="1:38" ht="16.5" hidden="1" customHeight="1">
      <c r="A14" s="2"/>
      <c r="B14" s="38" t="s">
        <v>27</v>
      </c>
      <c r="C14" s="38"/>
      <c r="D14" s="39">
        <f>+$Y$9</f>
        <v>1</v>
      </c>
      <c r="E14" s="40" t="s">
        <v>28</v>
      </c>
      <c r="F14" s="40"/>
      <c r="G14" s="324" t="s">
        <v>29</v>
      </c>
      <c r="H14" s="324"/>
      <c r="I14" s="324"/>
      <c r="J14" s="324"/>
      <c r="K14" s="324"/>
      <c r="L14" s="324"/>
      <c r="M14" s="324"/>
      <c r="N14" s="324"/>
      <c r="O14" s="324"/>
      <c r="P14" s="41">
        <f>$Y$9 -COUNTIF($T$10:$T$201,"Vắng") -COUNTIF($T$10:$T$201,"Vắng có phép") - COUNTIF($T$10:$T$201,"Đình chỉ thi") - COUNTIF($T$10:$T$201,"Không đủ ĐKDT")</f>
        <v>1</v>
      </c>
      <c r="Q14" s="41"/>
      <c r="R14" s="42"/>
      <c r="S14" s="43"/>
      <c r="T14" s="43" t="s">
        <v>28</v>
      </c>
      <c r="U14" s="3"/>
    </row>
    <row r="15" spans="1:38" ht="16.5" hidden="1" customHeight="1">
      <c r="A15" s="2"/>
      <c r="B15" s="38" t="s">
        <v>30</v>
      </c>
      <c r="C15" s="38"/>
      <c r="D15" s="39">
        <f>+$AJ$9</f>
        <v>0</v>
      </c>
      <c r="E15" s="40" t="s">
        <v>28</v>
      </c>
      <c r="F15" s="40"/>
      <c r="G15" s="324" t="s">
        <v>31</v>
      </c>
      <c r="H15" s="324"/>
      <c r="I15" s="324"/>
      <c r="J15" s="324"/>
      <c r="K15" s="324"/>
      <c r="L15" s="324"/>
      <c r="M15" s="324"/>
      <c r="N15" s="324"/>
      <c r="O15" s="324"/>
      <c r="P15" s="44">
        <f>COUNTIF($T$10:$T$77,"Vắng")</f>
        <v>0</v>
      </c>
      <c r="Q15" s="44"/>
      <c r="R15" s="45"/>
      <c r="S15" s="43"/>
      <c r="T15" s="43" t="s">
        <v>28</v>
      </c>
      <c r="U15" s="3"/>
    </row>
    <row r="16" spans="1:38" ht="16.5" hidden="1" customHeight="1">
      <c r="A16" s="2"/>
      <c r="B16" s="38" t="s">
        <v>50</v>
      </c>
      <c r="C16" s="38"/>
      <c r="D16" s="78">
        <f>COUNTIF(V11:V11,"Học lại")</f>
        <v>1</v>
      </c>
      <c r="E16" s="40" t="s">
        <v>28</v>
      </c>
      <c r="F16" s="40"/>
      <c r="G16" s="324" t="s">
        <v>51</v>
      </c>
      <c r="H16" s="324"/>
      <c r="I16" s="324"/>
      <c r="J16" s="324"/>
      <c r="K16" s="324"/>
      <c r="L16" s="324"/>
      <c r="M16" s="324"/>
      <c r="N16" s="324"/>
      <c r="O16" s="324"/>
      <c r="P16" s="41">
        <f>COUNTIF($T$10:$T$77,"Vắng có phép")</f>
        <v>0</v>
      </c>
      <c r="Q16" s="41"/>
      <c r="R16" s="42"/>
      <c r="S16" s="43"/>
      <c r="T16" s="43" t="s">
        <v>28</v>
      </c>
      <c r="U16" s="3"/>
    </row>
    <row r="17" spans="1:38" ht="3" hidden="1" customHeight="1">
      <c r="A17" s="2"/>
      <c r="B17" s="32"/>
      <c r="C17" s="33"/>
      <c r="D17" s="33"/>
      <c r="E17" s="34"/>
      <c r="F17" s="34"/>
      <c r="G17" s="34"/>
      <c r="H17" s="35"/>
      <c r="I17" s="36"/>
      <c r="J17" s="36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"/>
    </row>
    <row r="18" spans="1:38" hidden="1">
      <c r="B18" s="79" t="s">
        <v>32</v>
      </c>
      <c r="C18" s="79"/>
      <c r="D18" s="80">
        <f>COUNTIF(V11:V11,"Thi lại")</f>
        <v>0</v>
      </c>
      <c r="E18" s="81" t="s">
        <v>28</v>
      </c>
      <c r="F18" s="3"/>
      <c r="G18" s="3"/>
      <c r="H18" s="3"/>
      <c r="I18" s="3"/>
      <c r="J18" s="323"/>
      <c r="K18" s="323"/>
      <c r="L18" s="323"/>
      <c r="M18" s="323"/>
      <c r="N18" s="323"/>
      <c r="O18" s="323"/>
      <c r="P18" s="323"/>
      <c r="Q18" s="323"/>
      <c r="R18" s="323"/>
      <c r="S18" s="323"/>
      <c r="T18" s="323"/>
      <c r="U18" s="3"/>
    </row>
    <row r="19" spans="1:38">
      <c r="B19" s="79"/>
      <c r="C19" s="79"/>
      <c r="D19" s="80"/>
      <c r="E19" s="81"/>
      <c r="F19" s="3"/>
      <c r="G19" s="3"/>
      <c r="H19" s="3"/>
      <c r="I19" s="3"/>
      <c r="J19" s="323" t="s">
        <v>289</v>
      </c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"/>
    </row>
    <row r="20" spans="1:38">
      <c r="A20" s="46"/>
      <c r="B20" s="291" t="s">
        <v>33</v>
      </c>
      <c r="C20" s="291"/>
      <c r="D20" s="291"/>
      <c r="E20" s="291"/>
      <c r="F20" s="291"/>
      <c r="G20" s="291"/>
      <c r="H20" s="291"/>
      <c r="I20" s="47"/>
      <c r="J20" s="296" t="s">
        <v>34</v>
      </c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3"/>
    </row>
    <row r="21" spans="1:38" ht="4.5" customHeight="1">
      <c r="A21" s="2"/>
      <c r="B21" s="32"/>
      <c r="C21" s="48"/>
      <c r="D21" s="48"/>
      <c r="E21" s="49"/>
      <c r="F21" s="49"/>
      <c r="G21" s="49"/>
      <c r="H21" s="50"/>
      <c r="I21" s="51"/>
      <c r="J21" s="51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>
      <c r="B22" s="291" t="s">
        <v>35</v>
      </c>
      <c r="C22" s="291"/>
      <c r="D22" s="293" t="s">
        <v>36</v>
      </c>
      <c r="E22" s="293"/>
      <c r="F22" s="293"/>
      <c r="G22" s="293"/>
      <c r="H22" s="293"/>
      <c r="I22" s="51"/>
      <c r="J22" s="51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"/>
      <c r="V22" s="55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55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55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55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38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55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5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38" s="2" customFormat="1" ht="18" customHeight="1">
      <c r="A28" s="1"/>
      <c r="B28" s="292" t="s">
        <v>283</v>
      </c>
      <c r="C28" s="292"/>
      <c r="D28" s="292" t="s">
        <v>284</v>
      </c>
      <c r="E28" s="292"/>
      <c r="F28" s="292"/>
      <c r="G28" s="292"/>
      <c r="H28" s="292"/>
      <c r="I28" s="292"/>
      <c r="J28" s="292" t="s">
        <v>37</v>
      </c>
      <c r="K28" s="292"/>
      <c r="L28" s="292"/>
      <c r="M28" s="292"/>
      <c r="N28" s="292"/>
      <c r="O28" s="292"/>
      <c r="P28" s="292"/>
      <c r="Q28" s="292"/>
      <c r="R28" s="292"/>
      <c r="S28" s="292"/>
      <c r="T28" s="292"/>
      <c r="U28" s="3"/>
      <c r="V28" s="55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5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38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55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38" ht="38.25" hidden="1" customHeight="1">
      <c r="B31" s="290" t="s">
        <v>48</v>
      </c>
      <c r="C31" s="291"/>
      <c r="D31" s="291"/>
      <c r="E31" s="291"/>
      <c r="F31" s="291"/>
      <c r="G31" s="291"/>
      <c r="H31" s="290" t="s">
        <v>49</v>
      </c>
      <c r="I31" s="290"/>
      <c r="J31" s="290"/>
      <c r="K31" s="290"/>
      <c r="L31" s="290"/>
      <c r="M31" s="290"/>
      <c r="N31" s="294" t="s">
        <v>53</v>
      </c>
      <c r="O31" s="294"/>
      <c r="P31" s="294"/>
      <c r="Q31" s="294"/>
      <c r="R31" s="294"/>
      <c r="S31" s="294"/>
      <c r="T31" s="294"/>
      <c r="U31" s="294"/>
    </row>
    <row r="32" spans="1:38" hidden="1">
      <c r="B32" s="32"/>
      <c r="C32" s="48"/>
      <c r="D32" s="48"/>
      <c r="E32" s="49"/>
      <c r="F32" s="49"/>
      <c r="G32" s="49"/>
      <c r="H32" s="50"/>
      <c r="I32" s="51"/>
      <c r="J32" s="51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2:21" hidden="1">
      <c r="B33" s="291" t="s">
        <v>35</v>
      </c>
      <c r="C33" s="291"/>
      <c r="D33" s="293" t="s">
        <v>36</v>
      </c>
      <c r="E33" s="293"/>
      <c r="F33" s="293"/>
      <c r="G33" s="293"/>
      <c r="H33" s="293"/>
      <c r="I33" s="51"/>
      <c r="J33" s="51"/>
      <c r="K33" s="37"/>
      <c r="L33" s="37"/>
      <c r="M33" s="37"/>
      <c r="N33" s="37"/>
      <c r="O33" s="37"/>
      <c r="P33" s="37"/>
      <c r="Q33" s="37"/>
      <c r="R33" s="37"/>
      <c r="S33" s="37"/>
      <c r="T33" s="37"/>
    </row>
    <row r="34" spans="2:21" hidden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1" hidden="1"/>
    <row r="36" spans="2:21" hidden="1"/>
    <row r="37" spans="2:21" hidden="1"/>
    <row r="38" spans="2:21" hidden="1"/>
    <row r="39" spans="2:21" hidden="1">
      <c r="B39" s="289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 t="s">
        <v>54</v>
      </c>
      <c r="O39" s="289"/>
      <c r="P39" s="289"/>
      <c r="Q39" s="289"/>
      <c r="R39" s="289"/>
      <c r="S39" s="289"/>
      <c r="T39" s="289"/>
      <c r="U39" s="289"/>
    </row>
    <row r="40" spans="2:21" hidden="1"/>
  </sheetData>
  <mergeCells count="61">
    <mergeCell ref="N39:U39"/>
    <mergeCell ref="B28:C28"/>
    <mergeCell ref="D28:I28"/>
    <mergeCell ref="J28:T28"/>
    <mergeCell ref="B31:G31"/>
    <mergeCell ref="H31:M31"/>
    <mergeCell ref="N31:U31"/>
    <mergeCell ref="B33:C33"/>
    <mergeCell ref="D33:H33"/>
    <mergeCell ref="B39:D39"/>
    <mergeCell ref="E39:G39"/>
    <mergeCell ref="H39:M39"/>
    <mergeCell ref="G16:O16"/>
    <mergeCell ref="J18:T18"/>
    <mergeCell ref="J19:T19"/>
    <mergeCell ref="B20:H20"/>
    <mergeCell ref="J20:T20"/>
    <mergeCell ref="Z5:AC7"/>
    <mergeCell ref="B22:C22"/>
    <mergeCell ref="D22:H22"/>
    <mergeCell ref="T8:T10"/>
    <mergeCell ref="U8:U10"/>
    <mergeCell ref="B10:G10"/>
    <mergeCell ref="B13:C13"/>
    <mergeCell ref="G14:O14"/>
    <mergeCell ref="G15:O15"/>
    <mergeCell ref="M8:N8"/>
    <mergeCell ref="O8:O9"/>
    <mergeCell ref="P8:P9"/>
    <mergeCell ref="Q8:Q10"/>
    <mergeCell ref="R8:R9"/>
    <mergeCell ref="S8:S9"/>
    <mergeCell ref="G8:G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</mergeCells>
  <conditionalFormatting sqref="H11:P11">
    <cfRule type="cellIs" dxfId="52" priority="13" operator="greaterThan">
      <formula>10</formula>
    </cfRule>
  </conditionalFormatting>
  <conditionalFormatting sqref="C1:C1048576">
    <cfRule type="duplicateValues" dxfId="51" priority="12"/>
  </conditionalFormatting>
  <conditionalFormatting sqref="C11">
    <cfRule type="duplicateValues" dxfId="50" priority="10"/>
  </conditionalFormatting>
  <conditionalFormatting sqref="H11:K11">
    <cfRule type="cellIs" dxfId="49" priority="7" stopIfTrue="1" operator="greaterThan">
      <formula>10</formula>
    </cfRule>
    <cfRule type="cellIs" dxfId="48" priority="8" stopIfTrue="1" operator="greaterThan">
      <formula>10</formula>
    </cfRule>
    <cfRule type="cellIs" dxfId="47" priority="9" stopIfTrue="1" operator="greaterThan">
      <formula>10</formula>
    </cfRule>
  </conditionalFormatting>
  <conditionalFormatting sqref="C28">
    <cfRule type="duplicateValues" dxfId="46" priority="2"/>
  </conditionalFormatting>
  <conditionalFormatting sqref="C28">
    <cfRule type="duplicateValues" dxfId="45" priority="1"/>
  </conditionalFormatting>
  <dataValidations count="1">
    <dataValidation allowBlank="1" showInputMessage="1" showErrorMessage="1" errorTitle="Không xóa dữ liệu" error="Không xóa dữ liệu" prompt="Không xóa dữ liệu" sqref="D16 AL3:AL9 X3:AK4 W5:AK9 V11:W11"/>
  </dataValidation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ADO</vt:lpstr>
      <vt:lpstr>ATBMTT</vt:lpstr>
      <vt:lpstr>LINUX</vt:lpstr>
      <vt:lpstr>CDVHDH</vt:lpstr>
      <vt:lpstr>LAN</vt:lpstr>
      <vt:lpstr>LTnet</vt:lpstr>
      <vt:lpstr>THCS</vt:lpstr>
      <vt:lpstr>DHUD</vt:lpstr>
      <vt:lpstr>TKweb</vt:lpstr>
      <vt:lpstr>THVP</vt:lpstr>
      <vt:lpstr>DAMH1</vt:lpstr>
      <vt:lpstr>DAmh2</vt:lpstr>
      <vt:lpstr>HTML-jv</vt:lpstr>
      <vt:lpstr>KNLVn</vt:lpstr>
      <vt:lpstr>KNHThq</vt:lpstr>
      <vt:lpstr>ADO!Print_Titles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2017-04-10T16:10:54Z</cp:lastPrinted>
  <dcterms:created xsi:type="dcterms:W3CDTF">2015-04-17T02:48:53Z</dcterms:created>
  <dcterms:modified xsi:type="dcterms:W3CDTF">2017-04-11T22:13:47Z</dcterms:modified>
</cp:coreProperties>
</file>