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6"/>
  </bookViews>
  <sheets>
    <sheet name="KTQT1" sheetId="1" r:id="rId1"/>
    <sheet name="KTCB" sheetId="2" r:id="rId2"/>
    <sheet name="TCDN" sheetId="3" r:id="rId3"/>
    <sheet name="KTDNTMDV" sheetId="4" r:id="rId4"/>
    <sheet name="KTC" sheetId="5" r:id="rId5"/>
    <sheet name="KTNHTM" sheetId="6" r:id="rId6"/>
    <sheet name="PTHDKD" sheetId="7" r:id="rId7"/>
  </sheets>
  <definedNames>
    <definedName name="_xlnm._FilterDatabase" localSheetId="0" hidden="1">KTQT1!$A$9:$AM$15</definedName>
    <definedName name="_xlnm.Print_Titles" localSheetId="0">KTQT1!$5:$10</definedName>
  </definedNames>
  <calcPr calcId="124519"/>
</workbook>
</file>

<file path=xl/calcChain.xml><?xml version="1.0" encoding="utf-8"?>
<calcChain xmlns="http://schemas.openxmlformats.org/spreadsheetml/2006/main">
  <c r="K11" i="2"/>
  <c r="S13" i="7"/>
  <c r="O10"/>
  <c r="AE9"/>
  <c r="AC9"/>
  <c r="AB9"/>
  <c r="AA9"/>
  <c r="Y9"/>
  <c r="X9"/>
  <c r="S13" i="6"/>
  <c r="S11"/>
  <c r="O10"/>
  <c r="AE9"/>
  <c r="AC9"/>
  <c r="AB9"/>
  <c r="AA9"/>
  <c r="Y9"/>
  <c r="X9"/>
  <c r="S12" i="5"/>
  <c r="O10"/>
  <c r="AE9"/>
  <c r="AC9"/>
  <c r="AB9"/>
  <c r="AA9"/>
  <c r="Y9"/>
  <c r="X9"/>
  <c r="P10" i="4"/>
  <c r="AF9"/>
  <c r="AD9"/>
  <c r="AC9"/>
  <c r="AB9"/>
  <c r="Z9"/>
  <c r="Y9"/>
  <c r="P10" i="3"/>
  <c r="AF9"/>
  <c r="AD9"/>
  <c r="AC9"/>
  <c r="AB9"/>
  <c r="Z9"/>
  <c r="Y9"/>
  <c r="P10" i="2"/>
  <c r="AF9"/>
  <c r="AD9"/>
  <c r="AC9"/>
  <c r="AB9"/>
  <c r="Z9"/>
  <c r="Y9"/>
  <c r="O18" i="7" l="1"/>
  <c r="O17"/>
  <c r="P11"/>
  <c r="P12"/>
  <c r="P13"/>
  <c r="O18" i="6"/>
  <c r="O17"/>
  <c r="P11"/>
  <c r="W11"/>
  <c r="P12"/>
  <c r="P13"/>
  <c r="O17" i="5"/>
  <c r="O16"/>
  <c r="P11"/>
  <c r="W11"/>
  <c r="P12"/>
  <c r="P16" i="4"/>
  <c r="P15"/>
  <c r="Q11"/>
  <c r="X11"/>
  <c r="P16" i="3"/>
  <c r="P15"/>
  <c r="Q11"/>
  <c r="X11"/>
  <c r="P16" i="2"/>
  <c r="P15"/>
  <c r="Q11"/>
  <c r="X11"/>
  <c r="P10" i="1"/>
  <c r="R13" i="7" l="1"/>
  <c r="Q13"/>
  <c r="R12"/>
  <c r="Q12"/>
  <c r="R11"/>
  <c r="Q11"/>
  <c r="W13"/>
  <c r="W12"/>
  <c r="D20" s="1"/>
  <c r="R13" i="6"/>
  <c r="Q13"/>
  <c r="R12"/>
  <c r="Q12"/>
  <c r="R11"/>
  <c r="Q11"/>
  <c r="W13"/>
  <c r="W12"/>
  <c r="D20" s="1"/>
  <c r="R12" i="5"/>
  <c r="Q12"/>
  <c r="R11"/>
  <c r="Q11"/>
  <c r="W12"/>
  <c r="D19" s="1"/>
  <c r="S11" i="4"/>
  <c r="R11"/>
  <c r="D18"/>
  <c r="S11" i="3"/>
  <c r="R11"/>
  <c r="D18"/>
  <c r="S11" i="2"/>
  <c r="R11"/>
  <c r="D18"/>
  <c r="Q14" i="1"/>
  <c r="Q11"/>
  <c r="Q13"/>
  <c r="Q15"/>
  <c r="Q12"/>
  <c r="Z9"/>
  <c r="Y9"/>
  <c r="AG9" i="7" l="1"/>
  <c r="AI9"/>
  <c r="AK9"/>
  <c r="D18"/>
  <c r="AG9" i="6"/>
  <c r="AI9"/>
  <c r="AK9"/>
  <c r="D18"/>
  <c r="AG9" i="5"/>
  <c r="AI9"/>
  <c r="AK9"/>
  <c r="D17"/>
  <c r="AH9" i="4"/>
  <c r="AJ9"/>
  <c r="AL9"/>
  <c r="D16"/>
  <c r="AH9" i="3"/>
  <c r="AJ9"/>
  <c r="AL9"/>
  <c r="D16"/>
  <c r="AH9" i="2"/>
  <c r="AJ9"/>
  <c r="AL9"/>
  <c r="D16"/>
  <c r="S15" i="1"/>
  <c r="X15"/>
  <c r="R15"/>
  <c r="X11"/>
  <c r="R11"/>
  <c r="S11"/>
  <c r="S14"/>
  <c r="R14"/>
  <c r="X14"/>
  <c r="X12"/>
  <c r="R12"/>
  <c r="S12"/>
  <c r="S13"/>
  <c r="X13"/>
  <c r="R13"/>
  <c r="AF9"/>
  <c r="P19"/>
  <c r="P20"/>
  <c r="AD9"/>
  <c r="AB9"/>
  <c r="AC9"/>
  <c r="D17" i="7" l="1"/>
  <c r="Z9"/>
  <c r="AH9"/>
  <c r="D17" i="6"/>
  <c r="Z9"/>
  <c r="AH9"/>
  <c r="D16" i="5"/>
  <c r="Z9"/>
  <c r="AH9"/>
  <c r="D15" i="4"/>
  <c r="AA9"/>
  <c r="AI9"/>
  <c r="D15" i="3"/>
  <c r="AA9"/>
  <c r="AI9"/>
  <c r="D15" i="2"/>
  <c r="AA9"/>
  <c r="AI9"/>
  <c r="AL9" i="1"/>
  <c r="D19" s="1"/>
  <c r="D22"/>
  <c r="D20"/>
  <c r="AJ9"/>
  <c r="AH9"/>
  <c r="O16" i="7" l="1"/>
  <c r="D16"/>
  <c r="AD9"/>
  <c r="AF9"/>
  <c r="AJ9"/>
  <c r="AL9"/>
  <c r="O16" i="6"/>
  <c r="D16"/>
  <c r="AD9"/>
  <c r="AF9"/>
  <c r="AJ9"/>
  <c r="AL9"/>
  <c r="O15" i="5"/>
  <c r="D15"/>
  <c r="AD9"/>
  <c r="AF9"/>
  <c r="AJ9"/>
  <c r="AL9"/>
  <c r="P14" i="4"/>
  <c r="D14"/>
  <c r="AE9"/>
  <c r="AG9"/>
  <c r="AK9"/>
  <c r="AM9"/>
  <c r="P14" i="3"/>
  <c r="D14"/>
  <c r="AE9"/>
  <c r="AG9"/>
  <c r="AK9"/>
  <c r="AM9"/>
  <c r="P14" i="2"/>
  <c r="D14"/>
  <c r="AE9"/>
  <c r="AG9"/>
  <c r="AK9"/>
  <c r="AM9"/>
  <c r="AA9" i="1"/>
  <c r="AK9" l="1"/>
  <c r="P18"/>
  <c r="D18"/>
  <c r="AG9"/>
  <c r="AM9"/>
  <c r="AE9"/>
  <c r="AI9"/>
</calcChain>
</file>

<file path=xl/sharedStrings.xml><?xml version="1.0" encoding="utf-8"?>
<sst xmlns="http://schemas.openxmlformats.org/spreadsheetml/2006/main" count="653" uniqueCount="151">
  <si>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</si>
  <si>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</si>
  <si>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</si>
  <si>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</si>
  <si>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</si>
  <si>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</si>
  <si>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</si>
  <si>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</si>
  <si>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</si>
  <si>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</si>
  <si>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</si>
  <si>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</si>
  <si>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</si>
  <si>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</si>
  <si>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</si>
  <si>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</si>
  <si>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</si>
  <si>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</si>
  <si>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</si>
  <si>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</si>
  <si>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</si>
  <si>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</si>
  <si>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</si>
  <si>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</si>
  <si>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</si>
  <si>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</si>
  <si>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</si>
  <si>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</si>
  <si>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</si>
  <si>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</si>
  <si>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</si>
  <si>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</si>
  <si>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</si>
  <si>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</si>
  <si>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</si>
  <si>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</si>
  <si>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</si>
  <si>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</si>
  <si>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</si>
  <si>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</si>
  <si>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</si>
  <si>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</si>
  <si>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</si>
  <si>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</si>
  <si>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</si>
  <si>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</si>
  <si>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</si>
  <si>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</si>
  <si>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</si>
  <si>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</si>
  <si>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</si>
  <si>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2 học kỳ I năm học 2016 - 2017 </t>
  </si>
  <si>
    <t>KT TRƯỞNG TRUNG TÂM
PHÓ TRƯỞNG TRUNG TÂM</t>
  </si>
  <si>
    <t>Trần Thị Mỹ Hạnh</t>
  </si>
  <si>
    <t>Nhóm</t>
  </si>
  <si>
    <t>B14DCKT027</t>
  </si>
  <si>
    <t>Hoàng Thu</t>
  </si>
  <si>
    <t>Hà</t>
  </si>
  <si>
    <t>D14CQKT01-B</t>
  </si>
  <si>
    <t>B14DCKT094</t>
  </si>
  <si>
    <t>Cao Thị Thanh</t>
  </si>
  <si>
    <t>Hằng</t>
  </si>
  <si>
    <t>B14DCKT035</t>
  </si>
  <si>
    <t>Nguyễn Thị Diệu</t>
  </si>
  <si>
    <t>Quỳnh</t>
  </si>
  <si>
    <t>B14DCKT100</t>
  </si>
  <si>
    <t>Nguyễn Thị</t>
  </si>
  <si>
    <t>Thương</t>
  </si>
  <si>
    <t>D14CQKT02-B</t>
  </si>
  <si>
    <t>B14DCKT101</t>
  </si>
  <si>
    <t>Dương Nguyên</t>
  </si>
  <si>
    <t>Trang</t>
  </si>
  <si>
    <t>24/09/96</t>
  </si>
  <si>
    <t>27/03/95</t>
  </si>
  <si>
    <t>20/08/95</t>
  </si>
  <si>
    <t>23/06/96</t>
  </si>
  <si>
    <t>11/01/96</t>
  </si>
  <si>
    <t>Kế toán quản trị 1</t>
  </si>
  <si>
    <t>B14CCKT148</t>
  </si>
  <si>
    <t>Hoàng Hương</t>
  </si>
  <si>
    <t>15/04/96</t>
  </si>
  <si>
    <t>C14CQKT01-B</t>
  </si>
  <si>
    <t>Kiểm toán căn bản</t>
  </si>
  <si>
    <t>B14DCKT379</t>
  </si>
  <si>
    <t>Lê Hà</t>
  </si>
  <si>
    <t>08/03/96</t>
  </si>
  <si>
    <t>D14CQKT03-B</t>
  </si>
  <si>
    <t>Tài chính doanh nghiệp</t>
  </si>
  <si>
    <t>B13DCQT090</t>
  </si>
  <si>
    <t>Trần Ngọc</t>
  </si>
  <si>
    <t>Diệp</t>
  </si>
  <si>
    <t>26/06/95</t>
  </si>
  <si>
    <t>D13QTDN2</t>
  </si>
  <si>
    <t>Kế toán doanh nghiệp thương mại dịch vụ</t>
  </si>
  <si>
    <t>Mã HP:  FIA1407-01</t>
  </si>
  <si>
    <t>Kế toán công</t>
  </si>
  <si>
    <t>Mã HP: FIA1405-01</t>
  </si>
  <si>
    <t>B12DEPT002</t>
  </si>
  <si>
    <t>Đào Phương</t>
  </si>
  <si>
    <t>Anh</t>
  </si>
  <si>
    <t>14/05/94</t>
  </si>
  <si>
    <t>E12TTDPT</t>
  </si>
  <si>
    <t>Kế toán ngân hàng thương mại</t>
  </si>
  <si>
    <t>B13DCKT173</t>
  </si>
  <si>
    <t>Lê Thị</t>
  </si>
  <si>
    <t>Hồng</t>
  </si>
  <si>
    <t>15/08/93</t>
  </si>
  <si>
    <t>D13CQKT05-B</t>
  </si>
  <si>
    <t>D13CQKT04-B</t>
  </si>
  <si>
    <t>B13DCKT185</t>
  </si>
  <si>
    <t>Bùi Thị Hồng</t>
  </si>
  <si>
    <t>Nhung</t>
  </si>
  <si>
    <t>24/02/95</t>
  </si>
  <si>
    <t>B13DCKT138</t>
  </si>
  <si>
    <t>Nguyễn Thị Lê</t>
  </si>
  <si>
    <t>Na</t>
  </si>
  <si>
    <t>10/08/95</t>
  </si>
  <si>
    <t>Mã HP: FIA1408-0</t>
  </si>
  <si>
    <t>B112401137</t>
  </si>
  <si>
    <t xml:space="preserve">Đỗ Đức </t>
  </si>
  <si>
    <t>Quang</t>
  </si>
  <si>
    <t>D11QTDN3</t>
  </si>
  <si>
    <t>B13DCQT011</t>
  </si>
  <si>
    <t>Đỗ Thị</t>
  </si>
  <si>
    <t>Hoa</t>
  </si>
  <si>
    <t>02/02/95</t>
  </si>
  <si>
    <t>D13QTDN1</t>
  </si>
  <si>
    <t>Phân tích hoạt động kinh doanh</t>
  </si>
  <si>
    <t>Mã HP: BSA1320-0</t>
  </si>
  <si>
    <t>Ngày thi: 16/3/2017</t>
  </si>
  <si>
    <t>Giờ thi: 18h00</t>
  </si>
  <si>
    <t>Mã HP: BSA1320</t>
  </si>
  <si>
    <t>Ngày thi: 14/3/2017</t>
  </si>
  <si>
    <t>Mã HP: FIA1315</t>
  </si>
  <si>
    <t>Ngày thi: 15/3/2017</t>
  </si>
  <si>
    <t>Mã HP: FIA1325</t>
  </si>
  <si>
    <t>Ngày thi: 17/3/2017</t>
  </si>
  <si>
    <t>Ngày thi: 13/3/2017</t>
  </si>
  <si>
    <t>B13DCQT111</t>
  </si>
  <si>
    <t>Nguyễn Thành</t>
  </si>
  <si>
    <t>Nam</t>
  </si>
  <si>
    <t>Vắng</t>
  </si>
  <si>
    <t>BẢNG ĐIỂM HỌC PHẦN</t>
  </si>
  <si>
    <t xml:space="preserve">Đặng Tiến Mậu </t>
  </si>
  <si>
    <t>Nguyễn Hải Ngọc</t>
  </si>
  <si>
    <t>Hà Nội, ngày 23  tháng  3 năm 2017</t>
  </si>
  <si>
    <t xml:space="preserve">Nguyễn Hải Ngọc </t>
  </si>
  <si>
    <t>Hà Nội, ngày  30 tháng 3  năm 2017</t>
  </si>
  <si>
    <t xml:space="preserve">BẢNG ĐIỂM HỌC PHẦN </t>
  </si>
  <si>
    <t>Hà Nội, ngày 30  tháng 3  năm 2017</t>
  </si>
  <si>
    <t>Hà Nội, ngày 30  tháng 3 năm 2017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</si>
</sst>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_);[Red]\(0.0\)"/>
    <numFmt numFmtId="165" formatCode="#,##0.0"/>
    <numFmt numFmtId="166" formatCode="_(* #,##0.0_);_(* \(#,##0.0\);_(* &quot;-&quot;??_);_(@_)"/>
    <numFmt numFmtId="167" formatCode="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43" fontId="25" fillId="0" borderId="0" applyFont="0" applyFill="0" applyBorder="0" applyAlignment="0" applyProtection="0"/>
  </cellStyleXfs>
  <cellXfs count="18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3" fillId="0" borderId="15" xfId="0" applyFont="1" applyFill="1" applyBorder="1" applyAlignment="1">
      <alignment horizontal="center"/>
    </xf>
    <xf numFmtId="166" fontId="14" fillId="0" borderId="17" xfId="8" quotePrefix="1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/>
    <xf numFmtId="0" fontId="5" fillId="0" borderId="15" xfId="0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5" xfId="0" quotePrefix="1" applyFont="1" applyFill="1" applyBorder="1" applyAlignment="1" applyProtection="1">
      <alignment horizontal="center" vertical="center"/>
      <protection hidden="1"/>
    </xf>
    <xf numFmtId="14" fontId="3" fillId="0" borderId="15" xfId="0" applyNumberFormat="1" applyFont="1" applyFill="1" applyBorder="1" applyAlignment="1">
      <alignment horizontal="center"/>
    </xf>
    <xf numFmtId="0" fontId="3" fillId="0" borderId="12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3" fillId="0" borderId="12" xfId="0" applyFont="1" applyFill="1" applyBorder="1" applyAlignment="1">
      <alignment horizontal="center"/>
    </xf>
    <xf numFmtId="14" fontId="5" fillId="0" borderId="1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20" xfId="1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/>
    <xf numFmtId="0" fontId="5" fillId="0" borderId="19" xfId="0" applyFont="1" applyFill="1" applyBorder="1"/>
    <xf numFmtId="0" fontId="5" fillId="0" borderId="18" xfId="0" applyFont="1" applyFill="1" applyBorder="1"/>
    <xf numFmtId="14" fontId="5" fillId="0" borderId="2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0" fontId="3" fillId="0" borderId="18" xfId="4" quotePrefix="1" applyFont="1" applyBorder="1" applyAlignment="1" applyProtection="1">
      <alignment horizontal="center" vertical="center"/>
      <protection locked="0"/>
    </xf>
    <xf numFmtId="165" fontId="3" fillId="0" borderId="20" xfId="0" applyNumberFormat="1" applyFont="1" applyFill="1" applyBorder="1" applyAlignment="1" applyProtection="1">
      <alignment horizontal="center" vertical="center"/>
      <protection locked="0"/>
    </xf>
    <xf numFmtId="165" fontId="15" fillId="0" borderId="20" xfId="0" applyNumberFormat="1" applyFont="1" applyFill="1" applyBorder="1" applyAlignment="1" applyProtection="1">
      <alignment horizontal="center" vertical="center"/>
      <protection hidden="1"/>
    </xf>
    <xf numFmtId="0" fontId="3" fillId="0" borderId="20" xfId="0" applyFont="1" applyFill="1" applyBorder="1" applyAlignment="1" applyProtection="1">
      <alignment horizontal="center"/>
      <protection hidden="1"/>
    </xf>
    <xf numFmtId="165" fontId="3" fillId="0" borderId="20" xfId="0" quotePrefix="1" applyNumberFormat="1" applyFont="1" applyFill="1" applyBorder="1" applyAlignment="1" applyProtection="1">
      <alignment horizontal="center"/>
      <protection hidden="1"/>
    </xf>
    <xf numFmtId="0" fontId="3" fillId="0" borderId="20" xfId="0" applyFont="1" applyFill="1" applyBorder="1" applyAlignment="1" applyProtection="1">
      <alignment horizontal="center" vertical="center"/>
      <protection hidden="1"/>
    </xf>
    <xf numFmtId="1" fontId="3" fillId="0" borderId="20" xfId="0" applyNumberFormat="1" applyFont="1" applyFill="1" applyBorder="1" applyAlignment="1" applyProtection="1">
      <alignment horizontal="center"/>
      <protection hidden="1"/>
    </xf>
    <xf numFmtId="0" fontId="5" fillId="0" borderId="14" xfId="4" applyFont="1" applyBorder="1" applyAlignment="1" applyProtection="1">
      <alignment horizontal="center" vertical="center"/>
      <protection locked="0"/>
    </xf>
    <xf numFmtId="0" fontId="5" fillId="0" borderId="13" xfId="4" applyFont="1" applyBorder="1" applyAlignment="1" applyProtection="1">
      <alignment vertical="center"/>
      <protection locked="0"/>
    </xf>
    <xf numFmtId="0" fontId="26" fillId="0" borderId="14" xfId="4" applyFont="1" applyBorder="1" applyAlignment="1" applyProtection="1">
      <alignment vertical="center"/>
      <protection locked="0"/>
    </xf>
    <xf numFmtId="14" fontId="10" fillId="0" borderId="14" xfId="4" applyNumberFormat="1" applyFont="1" applyBorder="1" applyAlignment="1" applyProtection="1">
      <alignment horizontal="center" vertical="center"/>
      <protection locked="0"/>
    </xf>
    <xf numFmtId="164" fontId="5" fillId="0" borderId="14" xfId="4" quotePrefix="1" applyNumberFormat="1" applyFont="1" applyBorder="1" applyAlignment="1" applyProtection="1">
      <alignment horizontal="center" vertical="center"/>
      <protection locked="0"/>
    </xf>
    <xf numFmtId="0" fontId="5" fillId="0" borderId="14" xfId="4" quotePrefix="1" applyFont="1" applyBorder="1" applyAlignment="1" applyProtection="1">
      <alignment horizontal="center" vertical="center"/>
      <protection locked="0"/>
    </xf>
    <xf numFmtId="167" fontId="5" fillId="0" borderId="19" xfId="0" applyNumberFormat="1" applyFont="1" applyFill="1" applyBorder="1" applyAlignment="1">
      <alignment horizontal="center"/>
    </xf>
    <xf numFmtId="0" fontId="3" fillId="0" borderId="18" xfId="4" applyFont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/>
    </xf>
    <xf numFmtId="167" fontId="5" fillId="0" borderId="20" xfId="0" applyNumberFormat="1" applyFont="1" applyFill="1" applyBorder="1" applyAlignment="1">
      <alignment horizontal="center"/>
    </xf>
    <xf numFmtId="0" fontId="3" fillId="0" borderId="20" xfId="4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10" fontId="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3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</cellXfs>
  <cellStyles count="9">
    <cellStyle name="Comma" xfId="8" builtinId="3"/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43"/>
  <sheetViews>
    <sheetView workbookViewId="0">
      <pane ySplit="4" topLeftCell="A5" activePane="bottomLeft" state="frozen"/>
      <selection activeCell="A6" sqref="A6:XFD6"/>
      <selection pane="bottomLeft" activeCell="D55" sqref="D55"/>
    </sheetView>
  </sheetViews>
  <sheetFormatPr defaultColWidth="9" defaultRowHeight="15.75"/>
  <cols>
    <col min="1" max="1" width="0.375" style="1" customWidth="1"/>
    <col min="2" max="2" width="4" style="1" customWidth="1"/>
    <col min="3" max="3" width="10.125" style="1" customWidth="1"/>
    <col min="4" max="4" width="14.375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.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39" ht="27.75" customHeight="1">
      <c r="B2" s="175" t="s">
        <v>0</v>
      </c>
      <c r="C2" s="175"/>
      <c r="D2" s="175"/>
      <c r="E2" s="175"/>
      <c r="F2" s="175"/>
      <c r="G2" s="175"/>
      <c r="H2" s="176" t="s">
        <v>142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3"/>
    </row>
    <row r="3" spans="1:39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62" t="s">
        <v>2</v>
      </c>
      <c r="C5" s="162"/>
      <c r="D5" s="172" t="s">
        <v>77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4" t="s">
        <v>131</v>
      </c>
      <c r="Q5" s="174"/>
      <c r="R5" s="174"/>
      <c r="S5" s="174"/>
      <c r="T5" s="174"/>
      <c r="U5" s="174"/>
      <c r="X5" s="61"/>
      <c r="Y5" s="151" t="s">
        <v>47</v>
      </c>
      <c r="Z5" s="151" t="s">
        <v>8</v>
      </c>
      <c r="AA5" s="151" t="s">
        <v>46</v>
      </c>
      <c r="AB5" s="151" t="s">
        <v>45</v>
      </c>
      <c r="AC5" s="151"/>
      <c r="AD5" s="151"/>
      <c r="AE5" s="151"/>
      <c r="AF5" s="151" t="s">
        <v>44</v>
      </c>
      <c r="AG5" s="151"/>
      <c r="AH5" s="151" t="s">
        <v>42</v>
      </c>
      <c r="AI5" s="151"/>
      <c r="AJ5" s="151" t="s">
        <v>43</v>
      </c>
      <c r="AK5" s="151"/>
      <c r="AL5" s="151" t="s">
        <v>41</v>
      </c>
      <c r="AM5" s="151"/>
    </row>
    <row r="6" spans="1:39" ht="17.25" customHeight="1">
      <c r="B6" s="161" t="s">
        <v>3</v>
      </c>
      <c r="C6" s="161"/>
      <c r="D6" s="9"/>
      <c r="G6" s="173" t="s">
        <v>129</v>
      </c>
      <c r="H6" s="173"/>
      <c r="I6" s="173"/>
      <c r="J6" s="173"/>
      <c r="K6" s="173"/>
      <c r="L6" s="173"/>
      <c r="M6" s="173"/>
      <c r="N6" s="173"/>
      <c r="O6" s="173"/>
      <c r="P6" s="173" t="s">
        <v>130</v>
      </c>
      <c r="Q6" s="173"/>
      <c r="R6" s="173"/>
      <c r="S6" s="173"/>
      <c r="T6" s="173"/>
      <c r="U6" s="173"/>
      <c r="X6" s="6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</row>
    <row r="8" spans="1:39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60" t="s">
        <v>16</v>
      </c>
      <c r="P8" s="159" t="s">
        <v>17</v>
      </c>
      <c r="Q8" s="152" t="s">
        <v>18</v>
      </c>
      <c r="R8" s="159" t="s">
        <v>19</v>
      </c>
      <c r="S8" s="152" t="s">
        <v>20</v>
      </c>
      <c r="T8" s="152" t="s">
        <v>21</v>
      </c>
      <c r="U8" s="152" t="s">
        <v>54</v>
      </c>
      <c r="X8" s="61"/>
      <c r="Y8" s="151"/>
      <c r="Z8" s="151"/>
      <c r="AA8" s="151"/>
      <c r="AB8" s="64" t="s">
        <v>22</v>
      </c>
      <c r="AC8" s="64" t="s">
        <v>23</v>
      </c>
      <c r="AD8" s="64" t="s">
        <v>24</v>
      </c>
      <c r="AE8" s="64" t="s">
        <v>25</v>
      </c>
      <c r="AF8" s="64" t="s">
        <v>26</v>
      </c>
      <c r="AG8" s="64" t="s">
        <v>25</v>
      </c>
      <c r="AH8" s="64" t="s">
        <v>26</v>
      </c>
      <c r="AI8" s="64" t="s">
        <v>25</v>
      </c>
      <c r="AJ8" s="64" t="s">
        <v>26</v>
      </c>
      <c r="AK8" s="64" t="s">
        <v>25</v>
      </c>
      <c r="AL8" s="64" t="s">
        <v>26</v>
      </c>
      <c r="AM8" s="65" t="s">
        <v>25</v>
      </c>
    </row>
    <row r="9" spans="1:39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60"/>
      <c r="P9" s="159"/>
      <c r="Q9" s="154"/>
      <c r="R9" s="159"/>
      <c r="S9" s="153"/>
      <c r="T9" s="154"/>
      <c r="U9" s="154"/>
      <c r="W9" s="12"/>
      <c r="X9" s="61"/>
      <c r="Y9" s="66" t="str">
        <f>+D5</f>
        <v>Kế toán quản trị 1</v>
      </c>
      <c r="Z9" s="67" t="str">
        <f>+P5</f>
        <v>Mã HP: BSA1320</v>
      </c>
      <c r="AA9" s="68">
        <f>+$AJ$9+$AL$9+$AH$9</f>
        <v>5</v>
      </c>
      <c r="AB9" s="62">
        <f>COUNTIF($T$10:$T$75,"Khiển trách")</f>
        <v>0</v>
      </c>
      <c r="AC9" s="62">
        <f>COUNTIF($T$10:$T$75,"Cảnh cáo")</f>
        <v>0</v>
      </c>
      <c r="AD9" s="62">
        <f>COUNTIF($T$10:$T$75,"Đình chỉ thi")</f>
        <v>0</v>
      </c>
      <c r="AE9" s="69">
        <f>+($AB$9+$AC$9+$AD$9)/$AA$9*100%</f>
        <v>0</v>
      </c>
      <c r="AF9" s="62">
        <f>SUM(COUNTIF($T$10:$T$73,"Vắng"),COUNTIF($T$10:$T$73,"Vắng có phép"))</f>
        <v>5</v>
      </c>
      <c r="AG9" s="70">
        <f>+$AF$9/$AA$9</f>
        <v>1</v>
      </c>
      <c r="AH9" s="71">
        <f>COUNTIF($X$10:$X$73,"Thi lại")</f>
        <v>0</v>
      </c>
      <c r="AI9" s="70">
        <f>+$AH$9/$AA$9</f>
        <v>0</v>
      </c>
      <c r="AJ9" s="71">
        <f>COUNTIF($X$10:$X$74,"Học lại")</f>
        <v>5</v>
      </c>
      <c r="AK9" s="70">
        <f>+$AJ$9/$AA$9</f>
        <v>1</v>
      </c>
      <c r="AL9" s="62">
        <f>COUNTIF($X$11:$X$74,"Đạt")</f>
        <v>0</v>
      </c>
      <c r="AM9" s="69">
        <f>+$AL$9/$AA$9</f>
        <v>0</v>
      </c>
    </row>
    <row r="10" spans="1:39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53"/>
      <c r="R10" s="18"/>
      <c r="S10" s="18"/>
      <c r="T10" s="153"/>
      <c r="U10" s="153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86" t="s">
        <v>55</v>
      </c>
      <c r="D11" s="87" t="s">
        <v>56</v>
      </c>
      <c r="E11" s="88" t="s">
        <v>57</v>
      </c>
      <c r="F11" s="89" t="s">
        <v>72</v>
      </c>
      <c r="G11" s="89" t="s">
        <v>58</v>
      </c>
      <c r="H11" s="28">
        <v>9</v>
      </c>
      <c r="I11" s="28">
        <v>7.5</v>
      </c>
      <c r="J11" s="28" t="s">
        <v>28</v>
      </c>
      <c r="K11" s="90">
        <v>5</v>
      </c>
      <c r="L11" s="21"/>
      <c r="M11" s="21"/>
      <c r="N11" s="21"/>
      <c r="O11" s="79"/>
      <c r="P11" s="22">
        <v>0</v>
      </c>
      <c r="Q11" s="23">
        <f>ROUND(SUMPRODUCT(H11:P11,$H$10:$P$10)/100,1)</f>
        <v>2.7</v>
      </c>
      <c r="R11" s="24" t="str">
        <f t="shared" ref="R11:R15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5" si="1">IF($Q11&lt;4,"Kém",IF(AND($Q11&gt;=4,$Q11&lt;=5.4),"Trung bình yếu",IF(AND($Q11&gt;=5.5,$Q11&lt;=6.9),"Trung bình",IF(AND($Q11&gt;=7,$Q11&lt;=8.4),"Khá",IF(AND($Q11&gt;=8.5,$Q11&lt;=10),"Giỏi","")))))</f>
        <v>Kém</v>
      </c>
      <c r="T11" s="84" t="s">
        <v>141</v>
      </c>
      <c r="U11" s="25"/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18.75" customHeight="1">
      <c r="B12" s="27">
        <v>2</v>
      </c>
      <c r="C12" s="86" t="s">
        <v>59</v>
      </c>
      <c r="D12" s="87" t="s">
        <v>60</v>
      </c>
      <c r="E12" s="88" t="s">
        <v>61</v>
      </c>
      <c r="F12" s="89" t="s">
        <v>73</v>
      </c>
      <c r="G12" s="89" t="s">
        <v>58</v>
      </c>
      <c r="H12" s="28">
        <v>9</v>
      </c>
      <c r="I12" s="28">
        <v>8</v>
      </c>
      <c r="J12" s="28" t="s">
        <v>28</v>
      </c>
      <c r="K12" s="90">
        <v>8</v>
      </c>
      <c r="L12" s="29"/>
      <c r="M12" s="29"/>
      <c r="N12" s="29"/>
      <c r="O12" s="80"/>
      <c r="P12" s="30">
        <v>0</v>
      </c>
      <c r="Q12" s="31">
        <f>ROUND(SUMPRODUCT(H12:P12,$H$10:$P$10)/100,1)</f>
        <v>3.3</v>
      </c>
      <c r="R12" s="32" t="str">
        <f t="shared" si="0"/>
        <v>F</v>
      </c>
      <c r="S12" s="33" t="str">
        <f t="shared" si="1"/>
        <v>Kém</v>
      </c>
      <c r="T12" s="34" t="s">
        <v>141</v>
      </c>
      <c r="U12" s="35"/>
      <c r="V12" s="3"/>
      <c r="W12" s="26"/>
      <c r="X12" s="73" t="str">
        <f t="shared" ref="X12:X1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2"/>
      <c r="Z12" s="72"/>
      <c r="AA12" s="72"/>
      <c r="AB12" s="64"/>
      <c r="AC12" s="64"/>
      <c r="AD12" s="64"/>
      <c r="AE12" s="64"/>
      <c r="AF12" s="63"/>
      <c r="AG12" s="64"/>
      <c r="AH12" s="64"/>
      <c r="AI12" s="64"/>
      <c r="AJ12" s="64"/>
      <c r="AK12" s="64"/>
      <c r="AL12" s="64"/>
      <c r="AM12" s="65"/>
    </row>
    <row r="13" spans="1:39" ht="18.75" customHeight="1">
      <c r="B13" s="27">
        <v>3</v>
      </c>
      <c r="C13" s="86" t="s">
        <v>62</v>
      </c>
      <c r="D13" s="87" t="s">
        <v>63</v>
      </c>
      <c r="E13" s="88" t="s">
        <v>64</v>
      </c>
      <c r="F13" s="89" t="s">
        <v>74</v>
      </c>
      <c r="G13" s="89" t="s">
        <v>58</v>
      </c>
      <c r="H13" s="28">
        <v>10</v>
      </c>
      <c r="I13" s="28">
        <v>8</v>
      </c>
      <c r="J13" s="28" t="s">
        <v>28</v>
      </c>
      <c r="K13" s="90">
        <v>9</v>
      </c>
      <c r="L13" s="36"/>
      <c r="M13" s="36"/>
      <c r="N13" s="36"/>
      <c r="O13" s="80"/>
      <c r="P13" s="30">
        <v>0</v>
      </c>
      <c r="Q13" s="31">
        <f t="shared" ref="Q13:Q15" si="3">ROUND(SUMPRODUCT(H13:P13,$H$10:$P$10)/100,1)</f>
        <v>3.6</v>
      </c>
      <c r="R13" s="32" t="str">
        <f t="shared" si="0"/>
        <v>F</v>
      </c>
      <c r="S13" s="33" t="str">
        <f t="shared" si="1"/>
        <v>Kém</v>
      </c>
      <c r="T13" s="34" t="s">
        <v>141</v>
      </c>
      <c r="U13" s="35"/>
      <c r="V13" s="3"/>
      <c r="W13" s="26"/>
      <c r="X13" s="73" t="str">
        <f t="shared" si="2"/>
        <v>Học lại</v>
      </c>
      <c r="Y13" s="74"/>
      <c r="Z13" s="74"/>
      <c r="AA13" s="75"/>
      <c r="AB13" s="63"/>
      <c r="AC13" s="63"/>
      <c r="AD13" s="63"/>
      <c r="AE13" s="76"/>
      <c r="AF13" s="63"/>
      <c r="AG13" s="77"/>
      <c r="AH13" s="78"/>
      <c r="AI13" s="77"/>
      <c r="AJ13" s="78"/>
      <c r="AK13" s="77"/>
      <c r="AL13" s="63"/>
      <c r="AM13" s="76"/>
    </row>
    <row r="14" spans="1:39" ht="18.75" customHeight="1">
      <c r="B14" s="27">
        <v>4</v>
      </c>
      <c r="C14" s="86" t="s">
        <v>65</v>
      </c>
      <c r="D14" s="87" t="s">
        <v>66</v>
      </c>
      <c r="E14" s="88" t="s">
        <v>67</v>
      </c>
      <c r="F14" s="89" t="s">
        <v>75</v>
      </c>
      <c r="G14" s="89" t="s">
        <v>68</v>
      </c>
      <c r="H14" s="28">
        <v>8</v>
      </c>
      <c r="I14" s="28">
        <v>8</v>
      </c>
      <c r="J14" s="28" t="s">
        <v>28</v>
      </c>
      <c r="K14" s="90">
        <v>8</v>
      </c>
      <c r="L14" s="36"/>
      <c r="M14" s="36"/>
      <c r="N14" s="36"/>
      <c r="O14" s="80"/>
      <c r="P14" s="30">
        <v>0</v>
      </c>
      <c r="Q14" s="31">
        <f t="shared" si="3"/>
        <v>3.2</v>
      </c>
      <c r="R14" s="32" t="str">
        <f t="shared" si="0"/>
        <v>F</v>
      </c>
      <c r="S14" s="33" t="str">
        <f t="shared" si="1"/>
        <v>Kém</v>
      </c>
      <c r="T14" s="34" t="s">
        <v>141</v>
      </c>
      <c r="U14" s="35"/>
      <c r="V14" s="3"/>
      <c r="W14" s="26"/>
      <c r="X14" s="73" t="str">
        <f t="shared" si="2"/>
        <v>Học lại</v>
      </c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</row>
    <row r="15" spans="1:39" ht="18.75" customHeight="1">
      <c r="B15" s="27">
        <v>5</v>
      </c>
      <c r="C15" s="86" t="s">
        <v>69</v>
      </c>
      <c r="D15" s="87" t="s">
        <v>70</v>
      </c>
      <c r="E15" s="88" t="s">
        <v>71</v>
      </c>
      <c r="F15" s="89" t="s">
        <v>76</v>
      </c>
      <c r="G15" s="89" t="s">
        <v>58</v>
      </c>
      <c r="H15" s="28">
        <v>5</v>
      </c>
      <c r="I15" s="28">
        <v>6</v>
      </c>
      <c r="J15" s="28" t="s">
        <v>28</v>
      </c>
      <c r="K15" s="90">
        <v>2</v>
      </c>
      <c r="L15" s="36"/>
      <c r="M15" s="36"/>
      <c r="N15" s="36"/>
      <c r="O15" s="80"/>
      <c r="P15" s="30">
        <v>0</v>
      </c>
      <c r="Q15" s="31">
        <f t="shared" si="3"/>
        <v>1.5</v>
      </c>
      <c r="R15" s="32" t="str">
        <f t="shared" si="0"/>
        <v>F</v>
      </c>
      <c r="S15" s="33" t="str">
        <f t="shared" si="1"/>
        <v>Kém</v>
      </c>
      <c r="T15" s="34" t="s">
        <v>141</v>
      </c>
      <c r="U15" s="35"/>
      <c r="V15" s="3"/>
      <c r="W15" s="26"/>
      <c r="X15" s="73" t="str">
        <f t="shared" si="2"/>
        <v>Học lại</v>
      </c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</row>
    <row r="16" spans="1:39" ht="9" customHeight="1">
      <c r="A16" s="2"/>
      <c r="B16" s="37"/>
      <c r="C16" s="38"/>
      <c r="D16" s="38"/>
      <c r="E16" s="39"/>
      <c r="F16" s="39"/>
      <c r="G16" s="39"/>
      <c r="H16" s="40"/>
      <c r="I16" s="41"/>
      <c r="J16" s="41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3"/>
    </row>
    <row r="17" spans="1:39" ht="16.5" hidden="1">
      <c r="A17" s="2"/>
      <c r="B17" s="158" t="s">
        <v>29</v>
      </c>
      <c r="C17" s="15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3"/>
    </row>
    <row r="18" spans="1:39" ht="16.5" hidden="1" customHeight="1">
      <c r="A18" s="2"/>
      <c r="B18" s="43" t="s">
        <v>30</v>
      </c>
      <c r="C18" s="43"/>
      <c r="D18" s="44">
        <f>+$AA$9</f>
        <v>5</v>
      </c>
      <c r="E18" s="45" t="s">
        <v>31</v>
      </c>
      <c r="F18" s="145" t="s">
        <v>32</v>
      </c>
      <c r="G18" s="145"/>
      <c r="H18" s="145"/>
      <c r="I18" s="145"/>
      <c r="J18" s="145"/>
      <c r="K18" s="145"/>
      <c r="L18" s="145"/>
      <c r="M18" s="145"/>
      <c r="N18" s="145"/>
      <c r="O18" s="145"/>
      <c r="P18" s="46">
        <f>$AA$9 -COUNTIF($T$10:$T$205,"Vắng") -COUNTIF($T$10:$T$205,"Vắng có phép") - COUNTIF($T$10:$T$205,"Đình chỉ thi") - COUNTIF($T$10:$T$205,"Không đủ ĐKDT")</f>
        <v>0</v>
      </c>
      <c r="Q18" s="46"/>
      <c r="R18" s="46"/>
      <c r="S18" s="47"/>
      <c r="T18" s="48" t="s">
        <v>31</v>
      </c>
      <c r="U18" s="47"/>
      <c r="V18" s="3"/>
    </row>
    <row r="19" spans="1:39" ht="16.5" hidden="1" customHeight="1">
      <c r="A19" s="2"/>
      <c r="B19" s="43" t="s">
        <v>33</v>
      </c>
      <c r="C19" s="43"/>
      <c r="D19" s="44">
        <f>+$AL$9</f>
        <v>0</v>
      </c>
      <c r="E19" s="45" t="s">
        <v>31</v>
      </c>
      <c r="F19" s="145" t="s">
        <v>34</v>
      </c>
      <c r="G19" s="145"/>
      <c r="H19" s="145"/>
      <c r="I19" s="145"/>
      <c r="J19" s="145"/>
      <c r="K19" s="145"/>
      <c r="L19" s="145"/>
      <c r="M19" s="145"/>
      <c r="N19" s="145"/>
      <c r="O19" s="145"/>
      <c r="P19" s="49">
        <f>COUNTIF($T$10:$T$81,"Vắng")</f>
        <v>5</v>
      </c>
      <c r="Q19" s="49"/>
      <c r="R19" s="49"/>
      <c r="S19" s="50"/>
      <c r="T19" s="48" t="s">
        <v>31</v>
      </c>
      <c r="U19" s="50"/>
      <c r="V19" s="3"/>
    </row>
    <row r="20" spans="1:39" ht="16.5" hidden="1" customHeight="1">
      <c r="A20" s="2"/>
      <c r="B20" s="43" t="s">
        <v>48</v>
      </c>
      <c r="C20" s="43"/>
      <c r="D20" s="59">
        <f>COUNTIF(X11:X15,"Học lại")</f>
        <v>5</v>
      </c>
      <c r="E20" s="45" t="s">
        <v>31</v>
      </c>
      <c r="F20" s="145" t="s">
        <v>49</v>
      </c>
      <c r="G20" s="145"/>
      <c r="H20" s="145"/>
      <c r="I20" s="145"/>
      <c r="J20" s="145"/>
      <c r="K20" s="145"/>
      <c r="L20" s="145"/>
      <c r="M20" s="145"/>
      <c r="N20" s="145"/>
      <c r="O20" s="145"/>
      <c r="P20" s="46">
        <f>COUNTIF($T$10:$T$81,"Vắng có phép")</f>
        <v>0</v>
      </c>
      <c r="Q20" s="46"/>
      <c r="R20" s="46"/>
      <c r="S20" s="47"/>
      <c r="T20" s="48" t="s">
        <v>31</v>
      </c>
      <c r="U20" s="47"/>
      <c r="V20" s="3"/>
    </row>
    <row r="21" spans="1:39" ht="3" hidden="1" customHeight="1">
      <c r="A21" s="2"/>
      <c r="B21" s="37"/>
      <c r="C21" s="38"/>
      <c r="D21" s="38"/>
      <c r="E21" s="39"/>
      <c r="F21" s="39"/>
      <c r="G21" s="39"/>
      <c r="H21" s="40"/>
      <c r="I21" s="41"/>
      <c r="J21" s="4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3"/>
    </row>
    <row r="22" spans="1:39" hidden="1">
      <c r="B22" s="81" t="s">
        <v>50</v>
      </c>
      <c r="C22" s="81"/>
      <c r="D22" s="82">
        <f>COUNTIF(X11:X15,"Thi lại")</f>
        <v>0</v>
      </c>
      <c r="E22" s="83" t="s">
        <v>31</v>
      </c>
      <c r="F22" s="3"/>
      <c r="G22" s="3"/>
      <c r="H22" s="3"/>
      <c r="I22" s="3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3"/>
    </row>
    <row r="23" spans="1:39" ht="24.75" hidden="1" customHeight="1">
      <c r="B23" s="81"/>
      <c r="C23" s="81"/>
      <c r="D23" s="82"/>
      <c r="E23" s="83"/>
      <c r="F23" s="3"/>
      <c r="G23" s="3"/>
      <c r="H23" s="3"/>
      <c r="I23" s="3"/>
      <c r="J23" s="150" t="s">
        <v>147</v>
      </c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3"/>
    </row>
    <row r="24" spans="1:39" hidden="1">
      <c r="A24" s="51"/>
      <c r="B24" s="143" t="s">
        <v>35</v>
      </c>
      <c r="C24" s="143"/>
      <c r="D24" s="143"/>
      <c r="E24" s="143"/>
      <c r="F24" s="143"/>
      <c r="G24" s="143"/>
      <c r="H24" s="143"/>
      <c r="I24" s="52"/>
      <c r="J24" s="144" t="s">
        <v>36</v>
      </c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3"/>
    </row>
    <row r="25" spans="1:39" ht="4.5" hidden="1" customHeight="1">
      <c r="A25" s="2"/>
      <c r="B25" s="37"/>
      <c r="C25" s="53"/>
      <c r="D25" s="53"/>
      <c r="E25" s="54"/>
      <c r="F25" s="54"/>
      <c r="G25" s="54"/>
      <c r="H25" s="55"/>
      <c r="I25" s="56"/>
      <c r="J25" s="56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9" s="2" customFormat="1" hidden="1">
      <c r="B26" s="143" t="s">
        <v>37</v>
      </c>
      <c r="C26" s="143"/>
      <c r="D26" s="149" t="s">
        <v>38</v>
      </c>
      <c r="E26" s="149"/>
      <c r="F26" s="149"/>
      <c r="G26" s="149"/>
      <c r="H26" s="149"/>
      <c r="I26" s="56"/>
      <c r="J26" s="56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idden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9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3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t="18" hidden="1" customHeight="1">
      <c r="A32" s="1"/>
      <c r="B32" s="147" t="s">
        <v>143</v>
      </c>
      <c r="C32" s="147"/>
      <c r="D32" s="147" t="s">
        <v>144</v>
      </c>
      <c r="E32" s="147"/>
      <c r="F32" s="147"/>
      <c r="G32" s="147"/>
      <c r="H32" s="147"/>
      <c r="I32" s="147"/>
      <c r="J32" s="147" t="s">
        <v>39</v>
      </c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3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t="4.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t="36.75" hidden="1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s="2" customFormat="1" ht="34.5" hidden="1" customHeight="1">
      <c r="A35" s="1"/>
      <c r="B35" s="143" t="s">
        <v>40</v>
      </c>
      <c r="C35" s="143"/>
      <c r="D35" s="143"/>
      <c r="E35" s="143"/>
      <c r="F35" s="143"/>
      <c r="G35" s="143"/>
      <c r="H35" s="143"/>
      <c r="I35" s="52"/>
      <c r="J35" s="148" t="s">
        <v>52</v>
      </c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3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</row>
    <row r="36" spans="1:39" s="2" customFormat="1" hidden="1">
      <c r="A36" s="1"/>
      <c r="B36" s="37"/>
      <c r="C36" s="53"/>
      <c r="D36" s="53"/>
      <c r="E36" s="54"/>
      <c r="F36" s="54"/>
      <c r="G36" s="54"/>
      <c r="H36" s="55"/>
      <c r="I36" s="56"/>
      <c r="J36" s="56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</row>
    <row r="37" spans="1:39" s="2" customFormat="1" hidden="1">
      <c r="A37" s="1"/>
      <c r="B37" s="143" t="s">
        <v>37</v>
      </c>
      <c r="C37" s="143"/>
      <c r="D37" s="149" t="s">
        <v>38</v>
      </c>
      <c r="E37" s="149"/>
      <c r="F37" s="149"/>
      <c r="G37" s="149"/>
      <c r="H37" s="149"/>
      <c r="I37" s="56"/>
      <c r="J37" s="56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1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</row>
    <row r="39" spans="1:39" hidden="1"/>
    <row r="40" spans="1:39" hidden="1"/>
    <row r="41" spans="1:39" hidden="1"/>
    <row r="42" spans="1:39" hidden="1">
      <c r="B42" s="146"/>
      <c r="C42" s="146"/>
      <c r="D42" s="146"/>
      <c r="E42" s="146"/>
      <c r="F42" s="146"/>
      <c r="G42" s="146"/>
      <c r="H42" s="146"/>
      <c r="I42" s="146"/>
      <c r="J42" s="146" t="s">
        <v>53</v>
      </c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</row>
    <row r="43" spans="1:39" hidden="1"/>
  </sheetData>
  <sheetProtection formatCells="0" formatColumns="0" formatRows="0" insertColumns="0" insertRows="0" insertHyperlinks="0" deleteColumns="0" deleteRows="0" sort="0" autoFilter="0" pivotTables="0"/>
  <mergeCells count="60">
    <mergeCell ref="H1:K1"/>
    <mergeCell ref="L1:U1"/>
    <mergeCell ref="F18:O18"/>
    <mergeCell ref="F19:O19"/>
    <mergeCell ref="L8:L9"/>
    <mergeCell ref="H8:H9"/>
    <mergeCell ref="D5:O5"/>
    <mergeCell ref="G6:O6"/>
    <mergeCell ref="P5:U5"/>
    <mergeCell ref="P6:U6"/>
    <mergeCell ref="B2:G2"/>
    <mergeCell ref="H2:U2"/>
    <mergeCell ref="B3:G3"/>
    <mergeCell ref="H3:U3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26:C26"/>
    <mergeCell ref="D26:H26"/>
    <mergeCell ref="S8:S9"/>
    <mergeCell ref="T8:T10"/>
    <mergeCell ref="U8:U10"/>
    <mergeCell ref="B10:G10"/>
    <mergeCell ref="B17:C17"/>
    <mergeCell ref="M8:M9"/>
    <mergeCell ref="N8:N9"/>
    <mergeCell ref="O8:O9"/>
    <mergeCell ref="P8:P9"/>
    <mergeCell ref="Q8:Q10"/>
    <mergeCell ref="R8:R9"/>
    <mergeCell ref="G8:G9"/>
    <mergeCell ref="J22:U22"/>
    <mergeCell ref="B24:H24"/>
    <mergeCell ref="J24:U24"/>
    <mergeCell ref="F20:O20"/>
    <mergeCell ref="B42:C42"/>
    <mergeCell ref="D42:I42"/>
    <mergeCell ref="J42:U42"/>
    <mergeCell ref="B32:C32"/>
    <mergeCell ref="D32:I32"/>
    <mergeCell ref="J32:U32"/>
    <mergeCell ref="B35:H35"/>
    <mergeCell ref="J35:U35"/>
    <mergeCell ref="B37:C37"/>
    <mergeCell ref="D37:H37"/>
    <mergeCell ref="J23:U23"/>
  </mergeCells>
  <conditionalFormatting sqref="P11:P15 H11:N15">
    <cfRule type="cellIs" dxfId="56" priority="20" operator="greaterThan">
      <formula>10</formula>
    </cfRule>
  </conditionalFormatting>
  <conditionalFormatting sqref="O1:O1048576">
    <cfRule type="duplicateValues" dxfId="55" priority="12"/>
  </conditionalFormatting>
  <conditionalFormatting sqref="C1:C1048576">
    <cfRule type="duplicateValues" dxfId="54" priority="11"/>
  </conditionalFormatting>
  <conditionalFormatting sqref="C11:C15">
    <cfRule type="duplicateValues" dxfId="53" priority="9"/>
  </conditionalFormatting>
  <conditionalFormatting sqref="H11:K15">
    <cfRule type="cellIs" dxfId="52" priority="6" stopIfTrue="1" operator="greaterThan">
      <formula>10</formula>
    </cfRule>
    <cfRule type="cellIs" dxfId="51" priority="7" stopIfTrue="1" operator="greaterThan">
      <formula>10</formula>
    </cfRule>
    <cfRule type="cellIs" dxfId="50" priority="8" stopIfTrue="1" operator="greaterThan">
      <formula>10</formula>
    </cfRule>
  </conditionalFormatting>
  <conditionalFormatting sqref="C32">
    <cfRule type="duplicateValues" dxfId="49" priority="4"/>
  </conditionalFormatting>
  <conditionalFormatting sqref="C32">
    <cfRule type="duplicateValues" dxfId="48" priority="3"/>
  </conditionalFormatting>
  <conditionalFormatting sqref="C32">
    <cfRule type="duplicateValues" dxfId="47" priority="2"/>
  </conditionalFormatting>
  <conditionalFormatting sqref="C32">
    <cfRule type="duplicateValues" dxfId="46" priority="1"/>
  </conditionalFormatting>
  <dataValidations count="1">
    <dataValidation allowBlank="1" showInputMessage="1" showErrorMessage="1" errorTitle="Không xóa dữ liệu" error="Không xóa dữ liệu" prompt="Không xóa dữ liệu" sqref="D20 X11:X15 Y3:AM9"/>
  </dataValidations>
  <pageMargins left="0.42" right="3.9370078740157501E-2" top="0.23622047244094499" bottom="0.35433070866141703" header="0.15748031496063" footer="0.118110236220472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38"/>
  <sheetViews>
    <sheetView topLeftCell="A7" workbookViewId="0">
      <selection activeCell="G43" sqref="G4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.75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39" ht="27.75" customHeight="1">
      <c r="B2" s="175" t="s">
        <v>0</v>
      </c>
      <c r="C2" s="175"/>
      <c r="D2" s="175"/>
      <c r="E2" s="175"/>
      <c r="F2" s="175"/>
      <c r="G2" s="175"/>
      <c r="H2" s="176" t="s">
        <v>142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3"/>
    </row>
    <row r="3" spans="1:39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62" t="s">
        <v>2</v>
      </c>
      <c r="C5" s="162"/>
      <c r="D5" s="172" t="s">
        <v>82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4" t="s">
        <v>133</v>
      </c>
      <c r="Q5" s="174"/>
      <c r="R5" s="174"/>
      <c r="S5" s="174"/>
      <c r="T5" s="174"/>
      <c r="U5" s="174"/>
      <c r="X5" s="61"/>
      <c r="Y5" s="151" t="s">
        <v>47</v>
      </c>
      <c r="Z5" s="151" t="s">
        <v>8</v>
      </c>
      <c r="AA5" s="151" t="s">
        <v>46</v>
      </c>
      <c r="AB5" s="151" t="s">
        <v>45</v>
      </c>
      <c r="AC5" s="151"/>
      <c r="AD5" s="151"/>
      <c r="AE5" s="151"/>
      <c r="AF5" s="151" t="s">
        <v>44</v>
      </c>
      <c r="AG5" s="151"/>
      <c r="AH5" s="151" t="s">
        <v>42</v>
      </c>
      <c r="AI5" s="151"/>
      <c r="AJ5" s="151" t="s">
        <v>43</v>
      </c>
      <c r="AK5" s="151"/>
      <c r="AL5" s="151" t="s">
        <v>41</v>
      </c>
      <c r="AM5" s="151"/>
    </row>
    <row r="6" spans="1:39" ht="17.25" customHeight="1">
      <c r="B6" s="161" t="s">
        <v>3</v>
      </c>
      <c r="C6" s="161"/>
      <c r="D6" s="9"/>
      <c r="G6" s="173" t="s">
        <v>132</v>
      </c>
      <c r="H6" s="173"/>
      <c r="I6" s="173"/>
      <c r="J6" s="173"/>
      <c r="K6" s="173"/>
      <c r="L6" s="173"/>
      <c r="M6" s="173"/>
      <c r="N6" s="173"/>
      <c r="O6" s="173"/>
      <c r="P6" s="173" t="s">
        <v>130</v>
      </c>
      <c r="Q6" s="173"/>
      <c r="R6" s="173"/>
      <c r="S6" s="173"/>
      <c r="T6" s="173"/>
      <c r="U6" s="173"/>
      <c r="X6" s="6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</row>
    <row r="8" spans="1:39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60" t="s">
        <v>16</v>
      </c>
      <c r="P8" s="159" t="s">
        <v>17</v>
      </c>
      <c r="Q8" s="152" t="s">
        <v>18</v>
      </c>
      <c r="R8" s="159" t="s">
        <v>19</v>
      </c>
      <c r="S8" s="152" t="s">
        <v>20</v>
      </c>
      <c r="T8" s="152" t="s">
        <v>21</v>
      </c>
      <c r="U8" s="152" t="s">
        <v>54</v>
      </c>
      <c r="X8" s="61"/>
      <c r="Y8" s="151"/>
      <c r="Z8" s="151"/>
      <c r="AA8" s="151"/>
      <c r="AB8" s="64" t="s">
        <v>22</v>
      </c>
      <c r="AC8" s="64" t="s">
        <v>23</v>
      </c>
      <c r="AD8" s="64" t="s">
        <v>24</v>
      </c>
      <c r="AE8" s="64" t="s">
        <v>25</v>
      </c>
      <c r="AF8" s="64" t="s">
        <v>26</v>
      </c>
      <c r="AG8" s="64" t="s">
        <v>25</v>
      </c>
      <c r="AH8" s="64" t="s">
        <v>26</v>
      </c>
      <c r="AI8" s="64" t="s">
        <v>25</v>
      </c>
      <c r="AJ8" s="64" t="s">
        <v>26</v>
      </c>
      <c r="AK8" s="64" t="s">
        <v>25</v>
      </c>
      <c r="AL8" s="64" t="s">
        <v>26</v>
      </c>
      <c r="AM8" s="65" t="s">
        <v>25</v>
      </c>
    </row>
    <row r="9" spans="1:39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60"/>
      <c r="P9" s="159"/>
      <c r="Q9" s="154"/>
      <c r="R9" s="159"/>
      <c r="S9" s="153"/>
      <c r="T9" s="154"/>
      <c r="U9" s="154"/>
      <c r="W9" s="12"/>
      <c r="X9" s="61"/>
      <c r="Y9" s="66" t="str">
        <f>+D5</f>
        <v>Kiểm toán căn bản</v>
      </c>
      <c r="Z9" s="67" t="str">
        <f>+P5</f>
        <v>Mã HP: FIA1315</v>
      </c>
      <c r="AA9" s="68">
        <f>+$AJ$9+$AL$9+$AH$9</f>
        <v>1</v>
      </c>
      <c r="AB9" s="62">
        <f>COUNTIF($T$10:$T$71,"Khiển trách")</f>
        <v>0</v>
      </c>
      <c r="AC9" s="62">
        <f>COUNTIF($T$10:$T$71,"Cảnh cáo")</f>
        <v>0</v>
      </c>
      <c r="AD9" s="62">
        <f>COUNTIF($T$10:$T$71,"Đình chỉ thi")</f>
        <v>0</v>
      </c>
      <c r="AE9" s="69">
        <f>+($AB$9+$AC$9+$AD$9)/$AA$9*100%</f>
        <v>0</v>
      </c>
      <c r="AF9" s="62">
        <f>SUM(COUNTIF($T$10:$T$69,"Vắng"),COUNTIF($T$10:$T$69,"Vắng có phép"))</f>
        <v>1</v>
      </c>
      <c r="AG9" s="70">
        <f>+$AF$9/$AA$9</f>
        <v>1</v>
      </c>
      <c r="AH9" s="71">
        <f>COUNTIF($X$10:$X$69,"Thi lại")</f>
        <v>0</v>
      </c>
      <c r="AI9" s="70">
        <f>+$AH$9/$AA$9</f>
        <v>0</v>
      </c>
      <c r="AJ9" s="71">
        <f>COUNTIF($X$10:$X$70,"Học lại")</f>
        <v>1</v>
      </c>
      <c r="AK9" s="70">
        <f>+$AJ$9/$AA$9</f>
        <v>1</v>
      </c>
      <c r="AL9" s="62">
        <f>COUNTIF($X$11:$X$70,"Đạt")</f>
        <v>0</v>
      </c>
      <c r="AM9" s="69">
        <f>+$AL$9/$AA$9</f>
        <v>0</v>
      </c>
    </row>
    <row r="10" spans="1:39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53"/>
      <c r="R10" s="18"/>
      <c r="S10" s="18"/>
      <c r="T10" s="153"/>
      <c r="U10" s="153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91" t="s">
        <v>78</v>
      </c>
      <c r="D11" s="87" t="s">
        <v>79</v>
      </c>
      <c r="E11" s="88" t="s">
        <v>64</v>
      </c>
      <c r="F11" s="92" t="s">
        <v>80</v>
      </c>
      <c r="G11" s="89" t="s">
        <v>81</v>
      </c>
      <c r="H11" s="28">
        <v>9</v>
      </c>
      <c r="I11" s="28">
        <v>8</v>
      </c>
      <c r="J11" s="28" t="s">
        <v>28</v>
      </c>
      <c r="K11" s="28">
        <f t="shared" ref="K11" si="0">H11</f>
        <v>9</v>
      </c>
      <c r="L11" s="21"/>
      <c r="M11" s="21"/>
      <c r="N11" s="21"/>
      <c r="O11" s="79"/>
      <c r="P11" s="22">
        <v>0</v>
      </c>
      <c r="Q11" s="23">
        <f>ROUND(SUMPRODUCT(H11:P11,$H$10:$P$10)/100,1)</f>
        <v>3.5</v>
      </c>
      <c r="R11" s="24" t="str">
        <f t="shared" ref="R11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" si="2">IF($Q11&lt;4,"Kém",IF(AND($Q11&gt;=4,$Q11&lt;=5.4),"Trung bình yếu",IF(AND($Q11&gt;=5.5,$Q11&lt;=6.9),"Trung bình",IF(AND($Q11&gt;=7,$Q11&lt;=8.4),"Khá",IF(AND($Q11&gt;=8.5,$Q11&lt;=10),"Giỏi","")))))</f>
        <v>Kém</v>
      </c>
      <c r="T11" s="84" t="s">
        <v>141</v>
      </c>
      <c r="U11" s="25"/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9" customHeight="1">
      <c r="A12" s="2"/>
      <c r="B12" s="37"/>
      <c r="C12" s="38"/>
      <c r="D12" s="38"/>
      <c r="E12" s="39"/>
      <c r="F12" s="39"/>
      <c r="G12" s="39"/>
      <c r="H12" s="40"/>
      <c r="I12" s="41"/>
      <c r="J12" s="4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3"/>
    </row>
    <row r="13" spans="1:39" ht="16.5" hidden="1">
      <c r="A13" s="2"/>
      <c r="B13" s="158" t="s">
        <v>29</v>
      </c>
      <c r="C13" s="15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"/>
    </row>
    <row r="14" spans="1:39" ht="16.5" hidden="1" customHeight="1">
      <c r="A14" s="2"/>
      <c r="B14" s="43" t="s">
        <v>30</v>
      </c>
      <c r="C14" s="43"/>
      <c r="D14" s="44">
        <f>+$AA$9</f>
        <v>1</v>
      </c>
      <c r="E14" s="45" t="s">
        <v>31</v>
      </c>
      <c r="F14" s="145" t="s">
        <v>32</v>
      </c>
      <c r="G14" s="145"/>
      <c r="H14" s="145"/>
      <c r="I14" s="145"/>
      <c r="J14" s="145"/>
      <c r="K14" s="145"/>
      <c r="L14" s="145"/>
      <c r="M14" s="145"/>
      <c r="N14" s="145"/>
      <c r="O14" s="145"/>
      <c r="P14" s="46">
        <f>$AA$9 -COUNTIF($T$10:$T$201,"Vắng") -COUNTIF($T$10:$T$201,"Vắng có phép") - COUNTIF($T$10:$T$201,"Đình chỉ thi") - COUNTIF($T$10:$T$201,"Không đủ ĐKDT")</f>
        <v>0</v>
      </c>
      <c r="Q14" s="46"/>
      <c r="R14" s="46"/>
      <c r="S14" s="47"/>
      <c r="T14" s="48" t="s">
        <v>31</v>
      </c>
      <c r="U14" s="47"/>
      <c r="V14" s="3"/>
    </row>
    <row r="15" spans="1:39" ht="16.5" hidden="1" customHeight="1">
      <c r="A15" s="2"/>
      <c r="B15" s="43" t="s">
        <v>33</v>
      </c>
      <c r="C15" s="43"/>
      <c r="D15" s="44">
        <f>+$AL$9</f>
        <v>0</v>
      </c>
      <c r="E15" s="45" t="s">
        <v>31</v>
      </c>
      <c r="F15" s="145" t="s">
        <v>34</v>
      </c>
      <c r="G15" s="145"/>
      <c r="H15" s="145"/>
      <c r="I15" s="145"/>
      <c r="J15" s="145"/>
      <c r="K15" s="145"/>
      <c r="L15" s="145"/>
      <c r="M15" s="145"/>
      <c r="N15" s="145"/>
      <c r="O15" s="145"/>
      <c r="P15" s="49">
        <f>COUNTIF($T$10:$T$77,"Vắng")</f>
        <v>1</v>
      </c>
      <c r="Q15" s="49"/>
      <c r="R15" s="49"/>
      <c r="S15" s="50"/>
      <c r="T15" s="48" t="s">
        <v>31</v>
      </c>
      <c r="U15" s="50"/>
      <c r="V15" s="3"/>
    </row>
    <row r="16" spans="1:39" ht="16.5" hidden="1" customHeight="1">
      <c r="A16" s="2"/>
      <c r="B16" s="43" t="s">
        <v>48</v>
      </c>
      <c r="C16" s="43"/>
      <c r="D16" s="59">
        <f>COUNTIF(X11:X11,"Học lại")</f>
        <v>1</v>
      </c>
      <c r="E16" s="45" t="s">
        <v>31</v>
      </c>
      <c r="F16" s="145" t="s">
        <v>49</v>
      </c>
      <c r="G16" s="145"/>
      <c r="H16" s="145"/>
      <c r="I16" s="145"/>
      <c r="J16" s="145"/>
      <c r="K16" s="145"/>
      <c r="L16" s="145"/>
      <c r="M16" s="145"/>
      <c r="N16" s="145"/>
      <c r="O16" s="145"/>
      <c r="P16" s="46">
        <f>COUNTIF($T$10:$T$77,"Vắng có phép")</f>
        <v>0</v>
      </c>
      <c r="Q16" s="46"/>
      <c r="R16" s="46"/>
      <c r="S16" s="47"/>
      <c r="T16" s="48" t="s">
        <v>31</v>
      </c>
      <c r="U16" s="47"/>
      <c r="V16" s="3"/>
    </row>
    <row r="17" spans="1:39" ht="3" hidden="1" customHeight="1">
      <c r="A17" s="2"/>
      <c r="B17" s="37"/>
      <c r="C17" s="3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3"/>
    </row>
    <row r="18" spans="1:39" hidden="1">
      <c r="B18" s="81" t="s">
        <v>50</v>
      </c>
      <c r="C18" s="81"/>
      <c r="D18" s="82">
        <f>COUNTIF(X11:X11,"Thi lại")</f>
        <v>0</v>
      </c>
      <c r="E18" s="83" t="s">
        <v>31</v>
      </c>
      <c r="F18" s="3"/>
      <c r="G18" s="3"/>
      <c r="H18" s="3"/>
      <c r="I18" s="3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3"/>
    </row>
    <row r="19" spans="1:39" ht="24.75" hidden="1" customHeight="1">
      <c r="B19" s="81"/>
      <c r="C19" s="81"/>
      <c r="D19" s="82"/>
      <c r="E19" s="83"/>
      <c r="F19" s="3"/>
      <c r="G19" s="3"/>
      <c r="H19" s="3"/>
      <c r="I19" s="3"/>
      <c r="J19" s="150" t="s">
        <v>150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3"/>
    </row>
    <row r="20" spans="1:39" hidden="1">
      <c r="A20" s="51"/>
      <c r="B20" s="143" t="s">
        <v>35</v>
      </c>
      <c r="C20" s="143"/>
      <c r="D20" s="143"/>
      <c r="E20" s="143"/>
      <c r="F20" s="143"/>
      <c r="G20" s="143"/>
      <c r="H20" s="143"/>
      <c r="I20" s="52"/>
      <c r="J20" s="144" t="s">
        <v>36</v>
      </c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3"/>
    </row>
    <row r="21" spans="1:39" ht="4.5" hidden="1" customHeight="1">
      <c r="A21" s="2"/>
      <c r="B21" s="37"/>
      <c r="C21" s="53"/>
      <c r="D21" s="53"/>
      <c r="E21" s="54"/>
      <c r="F21" s="54"/>
      <c r="G21" s="54"/>
      <c r="H21" s="55"/>
      <c r="I21" s="56"/>
      <c r="J21" s="5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143" t="s">
        <v>37</v>
      </c>
      <c r="C22" s="143"/>
      <c r="D22" s="149" t="s">
        <v>38</v>
      </c>
      <c r="E22" s="149"/>
      <c r="F22" s="149"/>
      <c r="G22" s="149"/>
      <c r="H22" s="149"/>
      <c r="I22" s="56"/>
      <c r="J22" s="56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3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t="18" hidden="1" customHeight="1">
      <c r="A28" s="1"/>
      <c r="B28" s="147" t="s">
        <v>143</v>
      </c>
      <c r="C28" s="147"/>
      <c r="D28" s="147" t="s">
        <v>144</v>
      </c>
      <c r="E28" s="147"/>
      <c r="F28" s="147"/>
      <c r="G28" s="147"/>
      <c r="H28" s="147"/>
      <c r="I28" s="147"/>
      <c r="J28" s="147" t="s">
        <v>39</v>
      </c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34.5" hidden="1" customHeight="1">
      <c r="A31" s="1"/>
      <c r="B31" s="143" t="s">
        <v>40</v>
      </c>
      <c r="C31" s="143"/>
      <c r="D31" s="143"/>
      <c r="E31" s="143"/>
      <c r="F31" s="143"/>
      <c r="G31" s="143"/>
      <c r="H31" s="143"/>
      <c r="I31" s="52"/>
      <c r="J31" s="148" t="s">
        <v>52</v>
      </c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idden="1">
      <c r="A32" s="1"/>
      <c r="B32" s="37"/>
      <c r="C32" s="53"/>
      <c r="D32" s="53"/>
      <c r="E32" s="54"/>
      <c r="F32" s="54"/>
      <c r="G32" s="54"/>
      <c r="H32" s="55"/>
      <c r="I32" s="56"/>
      <c r="J32" s="56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idden="1">
      <c r="A33" s="1"/>
      <c r="B33" s="143" t="s">
        <v>37</v>
      </c>
      <c r="C33" s="143"/>
      <c r="D33" s="149" t="s">
        <v>38</v>
      </c>
      <c r="E33" s="149"/>
      <c r="F33" s="149"/>
      <c r="G33" s="149"/>
      <c r="H33" s="149"/>
      <c r="I33" s="56"/>
      <c r="J33" s="56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1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hidden="1"/>
    <row r="36" spans="1:39" hidden="1"/>
    <row r="37" spans="1:39" hidden="1"/>
    <row r="38" spans="1:39" hidden="1">
      <c r="B38" s="146"/>
      <c r="C38" s="146"/>
      <c r="D38" s="146"/>
      <c r="E38" s="146"/>
      <c r="F38" s="146"/>
      <c r="G38" s="146"/>
      <c r="H38" s="146"/>
      <c r="I38" s="146"/>
      <c r="J38" s="146" t="s">
        <v>53</v>
      </c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J28:U28"/>
    <mergeCell ref="F14:O14"/>
    <mergeCell ref="B33:C33"/>
    <mergeCell ref="D33:H33"/>
    <mergeCell ref="B38:C38"/>
    <mergeCell ref="D38:I38"/>
    <mergeCell ref="J38:U38"/>
  </mergeCells>
  <conditionalFormatting sqref="P11 H11:N11">
    <cfRule type="cellIs" dxfId="45" priority="12" operator="greaterThan">
      <formula>10</formula>
    </cfRule>
  </conditionalFormatting>
  <conditionalFormatting sqref="O1:O1048576">
    <cfRule type="duplicateValues" dxfId="44" priority="11"/>
  </conditionalFormatting>
  <conditionalFormatting sqref="C1:C1048576">
    <cfRule type="duplicateValues" dxfId="43" priority="10"/>
  </conditionalFormatting>
  <conditionalFormatting sqref="C11">
    <cfRule type="duplicateValues" dxfId="42" priority="8"/>
  </conditionalFormatting>
  <conditionalFormatting sqref="H11:K11">
    <cfRule type="cellIs" dxfId="41" priority="4" stopIfTrue="1" operator="greaterThan">
      <formula>10</formula>
    </cfRule>
    <cfRule type="cellIs" dxfId="40" priority="5" stopIfTrue="1" operator="greaterThan">
      <formula>10</formula>
    </cfRule>
    <cfRule type="cellIs" dxfId="39" priority="6" stopIfTrue="1" operator="greaterThan">
      <formula>10</formula>
    </cfRule>
  </conditionalFormatting>
  <conditionalFormatting sqref="C28">
    <cfRule type="duplicateValues" dxfId="38" priority="3"/>
  </conditionalFormatting>
  <conditionalFormatting sqref="C28">
    <cfRule type="duplicateValues" dxfId="37" priority="2"/>
  </conditionalFormatting>
  <conditionalFormatting sqref="C28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45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M39"/>
  <sheetViews>
    <sheetView topLeftCell="A7" workbookViewId="0">
      <selection activeCell="K46" sqref="K4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3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1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39" ht="27.75" customHeight="1">
      <c r="B2" s="175" t="s">
        <v>0</v>
      </c>
      <c r="C2" s="175"/>
      <c r="D2" s="175"/>
      <c r="E2" s="175"/>
      <c r="F2" s="175"/>
      <c r="G2" s="175"/>
      <c r="H2" s="176" t="s">
        <v>148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3"/>
    </row>
    <row r="3" spans="1:39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62" t="s">
        <v>2</v>
      </c>
      <c r="C5" s="162"/>
      <c r="D5" s="172" t="s">
        <v>87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4" t="s">
        <v>135</v>
      </c>
      <c r="Q5" s="174"/>
      <c r="R5" s="174"/>
      <c r="S5" s="174"/>
      <c r="T5" s="174"/>
      <c r="U5" s="174"/>
      <c r="X5" s="61"/>
      <c r="Y5" s="151" t="s">
        <v>47</v>
      </c>
      <c r="Z5" s="151" t="s">
        <v>8</v>
      </c>
      <c r="AA5" s="151" t="s">
        <v>46</v>
      </c>
      <c r="AB5" s="151" t="s">
        <v>45</v>
      </c>
      <c r="AC5" s="151"/>
      <c r="AD5" s="151"/>
      <c r="AE5" s="151"/>
      <c r="AF5" s="151" t="s">
        <v>44</v>
      </c>
      <c r="AG5" s="151"/>
      <c r="AH5" s="151" t="s">
        <v>42</v>
      </c>
      <c r="AI5" s="151"/>
      <c r="AJ5" s="151" t="s">
        <v>43</v>
      </c>
      <c r="AK5" s="151"/>
      <c r="AL5" s="151" t="s">
        <v>41</v>
      </c>
      <c r="AM5" s="151"/>
    </row>
    <row r="6" spans="1:39" ht="17.25" customHeight="1">
      <c r="B6" s="161" t="s">
        <v>3</v>
      </c>
      <c r="C6" s="161"/>
      <c r="D6" s="9"/>
      <c r="G6" s="173" t="s">
        <v>134</v>
      </c>
      <c r="H6" s="173"/>
      <c r="I6" s="173"/>
      <c r="J6" s="173"/>
      <c r="K6" s="173"/>
      <c r="L6" s="173"/>
      <c r="M6" s="173"/>
      <c r="N6" s="173"/>
      <c r="O6" s="173"/>
      <c r="P6" s="173" t="s">
        <v>130</v>
      </c>
      <c r="Q6" s="173"/>
      <c r="R6" s="173"/>
      <c r="S6" s="173"/>
      <c r="T6" s="173"/>
      <c r="U6" s="173"/>
      <c r="X6" s="6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</row>
    <row r="8" spans="1:39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60" t="s">
        <v>16</v>
      </c>
      <c r="P8" s="159" t="s">
        <v>17</v>
      </c>
      <c r="Q8" s="152" t="s">
        <v>18</v>
      </c>
      <c r="R8" s="159" t="s">
        <v>19</v>
      </c>
      <c r="S8" s="152" t="s">
        <v>20</v>
      </c>
      <c r="T8" s="152" t="s">
        <v>21</v>
      </c>
      <c r="U8" s="152" t="s">
        <v>54</v>
      </c>
      <c r="X8" s="61"/>
      <c r="Y8" s="151"/>
      <c r="Z8" s="151"/>
      <c r="AA8" s="151"/>
      <c r="AB8" s="64" t="s">
        <v>22</v>
      </c>
      <c r="AC8" s="64" t="s">
        <v>23</v>
      </c>
      <c r="AD8" s="64" t="s">
        <v>24</v>
      </c>
      <c r="AE8" s="64" t="s">
        <v>25</v>
      </c>
      <c r="AF8" s="64" t="s">
        <v>26</v>
      </c>
      <c r="AG8" s="64" t="s">
        <v>25</v>
      </c>
      <c r="AH8" s="64" t="s">
        <v>26</v>
      </c>
      <c r="AI8" s="64" t="s">
        <v>25</v>
      </c>
      <c r="AJ8" s="64" t="s">
        <v>26</v>
      </c>
      <c r="AK8" s="64" t="s">
        <v>25</v>
      </c>
      <c r="AL8" s="64" t="s">
        <v>26</v>
      </c>
      <c r="AM8" s="65" t="s">
        <v>25</v>
      </c>
    </row>
    <row r="9" spans="1:39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60"/>
      <c r="P9" s="159"/>
      <c r="Q9" s="154"/>
      <c r="R9" s="159"/>
      <c r="S9" s="153"/>
      <c r="T9" s="154"/>
      <c r="U9" s="154"/>
      <c r="W9" s="12"/>
      <c r="X9" s="61"/>
      <c r="Y9" s="66" t="str">
        <f>+D5</f>
        <v>Tài chính doanh nghiệp</v>
      </c>
      <c r="Z9" s="67" t="str">
        <f>+P5</f>
        <v>Mã HP: FIA1325</v>
      </c>
      <c r="AA9" s="68">
        <f>+$AJ$9+$AL$9+$AH$9</f>
        <v>1</v>
      </c>
      <c r="AB9" s="62">
        <f>COUNTIF($T$10:$T$71,"Khiển trách")</f>
        <v>0</v>
      </c>
      <c r="AC9" s="62">
        <f>COUNTIF($T$10:$T$71,"Cảnh cáo")</f>
        <v>0</v>
      </c>
      <c r="AD9" s="62">
        <f>COUNTIF($T$10:$T$71,"Đình chỉ thi")</f>
        <v>0</v>
      </c>
      <c r="AE9" s="69">
        <f>+($AB$9+$AC$9+$AD$9)/$AA$9*100%</f>
        <v>0</v>
      </c>
      <c r="AF9" s="62">
        <f>SUM(COUNTIF($T$10:$T$69,"Vắng"),COUNTIF($T$10:$T$69,"Vắng có phép"))</f>
        <v>1</v>
      </c>
      <c r="AG9" s="70">
        <f>+$AF$9/$AA$9</f>
        <v>1</v>
      </c>
      <c r="AH9" s="71">
        <f>COUNTIF($X$10:$X$69,"Thi lại")</f>
        <v>0</v>
      </c>
      <c r="AI9" s="70">
        <f>+$AH$9/$AA$9</f>
        <v>0</v>
      </c>
      <c r="AJ9" s="71">
        <f>COUNTIF($X$10:$X$70,"Học lại")</f>
        <v>1</v>
      </c>
      <c r="AK9" s="70">
        <f>+$AJ$9/$AA$9</f>
        <v>1</v>
      </c>
      <c r="AL9" s="62">
        <f>COUNTIF($X$11:$X$70,"Đạt")</f>
        <v>0</v>
      </c>
      <c r="AM9" s="69">
        <f>+$AL$9/$AA$9</f>
        <v>0</v>
      </c>
    </row>
    <row r="10" spans="1:39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53"/>
      <c r="R10" s="18"/>
      <c r="S10" s="18"/>
      <c r="T10" s="153"/>
      <c r="U10" s="153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86" t="s">
        <v>83</v>
      </c>
      <c r="D11" s="93" t="s">
        <v>84</v>
      </c>
      <c r="E11" s="94" t="s">
        <v>71</v>
      </c>
      <c r="F11" s="89" t="s">
        <v>85</v>
      </c>
      <c r="G11" s="89" t="s">
        <v>86</v>
      </c>
      <c r="H11" s="34">
        <v>5</v>
      </c>
      <c r="I11" s="34">
        <v>7.5</v>
      </c>
      <c r="J11" s="95" t="s">
        <v>28</v>
      </c>
      <c r="K11" s="34">
        <v>8</v>
      </c>
      <c r="L11" s="21"/>
      <c r="M11" s="21"/>
      <c r="N11" s="21"/>
      <c r="O11" s="79"/>
      <c r="P11" s="22">
        <v>0</v>
      </c>
      <c r="Q11" s="23">
        <f>ROUND(SUMPRODUCT(H11:P11,$H$10:$P$10)/100,1)</f>
        <v>2.9</v>
      </c>
      <c r="R11" s="24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84" t="s">
        <v>141</v>
      </c>
      <c r="U11" s="25"/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9" customHeight="1">
      <c r="A12" s="2"/>
      <c r="B12" s="37"/>
      <c r="C12" s="38"/>
      <c r="D12" s="38"/>
      <c r="E12" s="39"/>
      <c r="F12" s="39"/>
      <c r="G12" s="39"/>
      <c r="H12" s="40"/>
      <c r="I12" s="41"/>
      <c r="J12" s="4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3"/>
    </row>
    <row r="13" spans="1:39" ht="16.5" hidden="1">
      <c r="A13" s="2"/>
      <c r="B13" s="158" t="s">
        <v>29</v>
      </c>
      <c r="C13" s="15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"/>
    </row>
    <row r="14" spans="1:39" ht="16.5" hidden="1" customHeight="1">
      <c r="A14" s="2"/>
      <c r="B14" s="43" t="s">
        <v>30</v>
      </c>
      <c r="C14" s="43"/>
      <c r="D14" s="44">
        <f>+$AA$9</f>
        <v>1</v>
      </c>
      <c r="E14" s="45" t="s">
        <v>31</v>
      </c>
      <c r="F14" s="145" t="s">
        <v>32</v>
      </c>
      <c r="G14" s="145"/>
      <c r="H14" s="145"/>
      <c r="I14" s="145"/>
      <c r="J14" s="145"/>
      <c r="K14" s="145"/>
      <c r="L14" s="145"/>
      <c r="M14" s="145"/>
      <c r="N14" s="145"/>
      <c r="O14" s="145"/>
      <c r="P14" s="46">
        <f>$AA$9 -COUNTIF($T$10:$T$201,"Vắng") -COUNTIF($T$10:$T$201,"Vắng có phép") - COUNTIF($T$10:$T$201,"Đình chỉ thi") - COUNTIF($T$10:$T$201,"Không đủ ĐKDT")</f>
        <v>0</v>
      </c>
      <c r="Q14" s="46"/>
      <c r="R14" s="46"/>
      <c r="S14" s="47"/>
      <c r="T14" s="48" t="s">
        <v>31</v>
      </c>
      <c r="U14" s="47"/>
      <c r="V14" s="3"/>
    </row>
    <row r="15" spans="1:39" ht="16.5" hidden="1" customHeight="1">
      <c r="A15" s="2"/>
      <c r="B15" s="43" t="s">
        <v>33</v>
      </c>
      <c r="C15" s="43"/>
      <c r="D15" s="44">
        <f>+$AL$9</f>
        <v>0</v>
      </c>
      <c r="E15" s="45" t="s">
        <v>31</v>
      </c>
      <c r="F15" s="145" t="s">
        <v>34</v>
      </c>
      <c r="G15" s="145"/>
      <c r="H15" s="145"/>
      <c r="I15" s="145"/>
      <c r="J15" s="145"/>
      <c r="K15" s="145"/>
      <c r="L15" s="145"/>
      <c r="M15" s="145"/>
      <c r="N15" s="145"/>
      <c r="O15" s="145"/>
      <c r="P15" s="49">
        <f>COUNTIF($T$10:$T$77,"Vắng")</f>
        <v>1</v>
      </c>
      <c r="Q15" s="49"/>
      <c r="R15" s="49"/>
      <c r="S15" s="50"/>
      <c r="T15" s="48" t="s">
        <v>31</v>
      </c>
      <c r="U15" s="50"/>
      <c r="V15" s="3"/>
    </row>
    <row r="16" spans="1:39" ht="16.5" hidden="1" customHeight="1">
      <c r="A16" s="2"/>
      <c r="B16" s="43" t="s">
        <v>48</v>
      </c>
      <c r="C16" s="43"/>
      <c r="D16" s="59">
        <f>COUNTIF(X11:X11,"Học lại")</f>
        <v>1</v>
      </c>
      <c r="E16" s="45" t="s">
        <v>31</v>
      </c>
      <c r="F16" s="145" t="s">
        <v>49</v>
      </c>
      <c r="G16" s="145"/>
      <c r="H16" s="145"/>
      <c r="I16" s="145"/>
      <c r="J16" s="145"/>
      <c r="K16" s="145"/>
      <c r="L16" s="145"/>
      <c r="M16" s="145"/>
      <c r="N16" s="145"/>
      <c r="O16" s="145"/>
      <c r="P16" s="46">
        <f>COUNTIF($T$10:$T$77,"Vắng có phép")</f>
        <v>0</v>
      </c>
      <c r="Q16" s="46"/>
      <c r="R16" s="46"/>
      <c r="S16" s="47"/>
      <c r="T16" s="48" t="s">
        <v>31</v>
      </c>
      <c r="U16" s="47"/>
      <c r="V16" s="3"/>
    </row>
    <row r="17" spans="1:39" ht="3" hidden="1" customHeight="1">
      <c r="A17" s="2"/>
      <c r="B17" s="37"/>
      <c r="C17" s="3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3"/>
    </row>
    <row r="18" spans="1:39" hidden="1">
      <c r="B18" s="81" t="s">
        <v>50</v>
      </c>
      <c r="C18" s="81"/>
      <c r="D18" s="82">
        <f>COUNTIF(X11:X11,"Thi lại")</f>
        <v>0</v>
      </c>
      <c r="E18" s="83" t="s">
        <v>31</v>
      </c>
      <c r="F18" s="3"/>
      <c r="G18" s="3"/>
      <c r="H18" s="3"/>
      <c r="I18" s="3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3"/>
    </row>
    <row r="19" spans="1:39" ht="24.75" hidden="1" customHeight="1">
      <c r="B19" s="81"/>
      <c r="C19" s="81"/>
      <c r="D19" s="82"/>
      <c r="E19" s="83"/>
      <c r="F19" s="3"/>
      <c r="G19" s="3"/>
      <c r="H19" s="3"/>
      <c r="I19" s="3"/>
      <c r="J19" s="150" t="s">
        <v>149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3"/>
    </row>
    <row r="20" spans="1:39" hidden="1">
      <c r="A20" s="51"/>
      <c r="B20" s="143" t="s">
        <v>35</v>
      </c>
      <c r="C20" s="143"/>
      <c r="D20" s="143"/>
      <c r="E20" s="143"/>
      <c r="F20" s="143"/>
      <c r="G20" s="143"/>
      <c r="H20" s="143"/>
      <c r="I20" s="52"/>
      <c r="J20" s="144" t="s">
        <v>36</v>
      </c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3"/>
    </row>
    <row r="21" spans="1:39" ht="4.5" hidden="1" customHeight="1">
      <c r="A21" s="2"/>
      <c r="B21" s="37"/>
      <c r="C21" s="53"/>
      <c r="D21" s="53"/>
      <c r="E21" s="54"/>
      <c r="F21" s="54"/>
      <c r="G21" s="54"/>
      <c r="H21" s="55"/>
      <c r="I21" s="56"/>
      <c r="J21" s="5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143" t="s">
        <v>37</v>
      </c>
      <c r="C22" s="143"/>
      <c r="D22" s="149" t="s">
        <v>38</v>
      </c>
      <c r="E22" s="149"/>
      <c r="F22" s="149"/>
      <c r="G22" s="149"/>
      <c r="H22" s="149"/>
      <c r="I22" s="56"/>
      <c r="J22" s="56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3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t="18" hidden="1" customHeight="1">
      <c r="A28" s="1"/>
      <c r="B28" s="147" t="s">
        <v>143</v>
      </c>
      <c r="C28" s="147"/>
      <c r="D28" s="147" t="s">
        <v>144</v>
      </c>
      <c r="E28" s="147"/>
      <c r="F28" s="147"/>
      <c r="G28" s="147"/>
      <c r="H28" s="147"/>
      <c r="I28" s="147"/>
      <c r="J28" s="147" t="s">
        <v>39</v>
      </c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34.5" hidden="1" customHeight="1">
      <c r="A31" s="1"/>
      <c r="B31" s="143" t="s">
        <v>40</v>
      </c>
      <c r="C31" s="143"/>
      <c r="D31" s="143"/>
      <c r="E31" s="143"/>
      <c r="F31" s="143"/>
      <c r="G31" s="143"/>
      <c r="H31" s="143"/>
      <c r="I31" s="52"/>
      <c r="J31" s="148" t="s">
        <v>52</v>
      </c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idden="1">
      <c r="A32" s="1"/>
      <c r="B32" s="37"/>
      <c r="C32" s="53"/>
      <c r="D32" s="53"/>
      <c r="E32" s="54"/>
      <c r="F32" s="54"/>
      <c r="G32" s="54"/>
      <c r="H32" s="55"/>
      <c r="I32" s="56"/>
      <c r="J32" s="56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idden="1">
      <c r="A33" s="1"/>
      <c r="B33" s="143" t="s">
        <v>37</v>
      </c>
      <c r="C33" s="143"/>
      <c r="D33" s="149" t="s">
        <v>38</v>
      </c>
      <c r="E33" s="149"/>
      <c r="F33" s="149"/>
      <c r="G33" s="149"/>
      <c r="H33" s="149"/>
      <c r="I33" s="56"/>
      <c r="J33" s="56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1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hidden="1"/>
    <row r="36" spans="1:39" hidden="1"/>
    <row r="37" spans="1:39" hidden="1"/>
    <row r="38" spans="1:39" hidden="1">
      <c r="B38" s="146"/>
      <c r="C38" s="146"/>
      <c r="D38" s="146"/>
      <c r="E38" s="146"/>
      <c r="F38" s="146"/>
      <c r="G38" s="146"/>
      <c r="H38" s="146"/>
      <c r="I38" s="146"/>
      <c r="J38" s="146" t="s">
        <v>53</v>
      </c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</row>
    <row r="39" spans="1:39" hidden="1"/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J28:U28"/>
    <mergeCell ref="F14:O14"/>
    <mergeCell ref="B33:C33"/>
    <mergeCell ref="D33:H33"/>
    <mergeCell ref="B38:C38"/>
    <mergeCell ref="D38:I38"/>
    <mergeCell ref="J38:U38"/>
  </mergeCells>
  <conditionalFormatting sqref="P11 H11:N11">
    <cfRule type="cellIs" dxfId="35" priority="8" operator="greaterThan">
      <formula>10</formula>
    </cfRule>
  </conditionalFormatting>
  <conditionalFormatting sqref="O1:O1048576">
    <cfRule type="duplicateValues" dxfId="34" priority="7"/>
  </conditionalFormatting>
  <conditionalFormatting sqref="C1:C1048576">
    <cfRule type="duplicateValues" dxfId="33" priority="6"/>
  </conditionalFormatting>
  <conditionalFormatting sqref="C11">
    <cfRule type="duplicateValues" dxfId="32" priority="4"/>
  </conditionalFormatting>
  <conditionalFormatting sqref="C28">
    <cfRule type="duplicateValues" dxfId="31" priority="2"/>
  </conditionalFormatting>
  <conditionalFormatting sqref="C28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45" right="0.2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8"/>
  <sheetViews>
    <sheetView topLeftCell="A6" workbookViewId="0">
      <selection activeCell="G47" sqref="G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2.875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0"/>
    <col min="25" max="25" width="9.125" style="60" bestFit="1" customWidth="1"/>
    <col min="26" max="26" width="9" style="60"/>
    <col min="27" max="27" width="10.375" style="60" bestFit="1" customWidth="1"/>
    <col min="28" max="28" width="9.125" style="60" bestFit="1" customWidth="1"/>
    <col min="29" max="39" width="9" style="60"/>
    <col min="40" max="16384" width="9" style="1"/>
  </cols>
  <sheetData>
    <row r="1" spans="1:39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39" ht="27.75" customHeight="1">
      <c r="B2" s="175" t="s">
        <v>0</v>
      </c>
      <c r="C2" s="175"/>
      <c r="D2" s="175"/>
      <c r="E2" s="175"/>
      <c r="F2" s="175"/>
      <c r="G2" s="175"/>
      <c r="H2" s="176" t="s">
        <v>148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3"/>
    </row>
    <row r="3" spans="1:39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4"/>
      <c r="W3" s="5"/>
      <c r="AE3" s="61"/>
      <c r="AF3" s="62"/>
      <c r="AG3" s="61"/>
      <c r="AH3" s="61"/>
      <c r="AI3" s="61"/>
      <c r="AJ3" s="62"/>
      <c r="AK3" s="61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3"/>
      <c r="AJ4" s="63"/>
    </row>
    <row r="5" spans="1:39" ht="23.25" customHeight="1">
      <c r="B5" s="162" t="s">
        <v>2</v>
      </c>
      <c r="C5" s="162"/>
      <c r="D5" s="172" t="s">
        <v>93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4" t="s">
        <v>94</v>
      </c>
      <c r="Q5" s="174"/>
      <c r="R5" s="174"/>
      <c r="S5" s="174"/>
      <c r="T5" s="174"/>
      <c r="U5" s="174"/>
      <c r="X5" s="61"/>
      <c r="Y5" s="151" t="s">
        <v>47</v>
      </c>
      <c r="Z5" s="151" t="s">
        <v>8</v>
      </c>
      <c r="AA5" s="151" t="s">
        <v>46</v>
      </c>
      <c r="AB5" s="151" t="s">
        <v>45</v>
      </c>
      <c r="AC5" s="151"/>
      <c r="AD5" s="151"/>
      <c r="AE5" s="151"/>
      <c r="AF5" s="151" t="s">
        <v>44</v>
      </c>
      <c r="AG5" s="151"/>
      <c r="AH5" s="151" t="s">
        <v>42</v>
      </c>
      <c r="AI5" s="151"/>
      <c r="AJ5" s="151" t="s">
        <v>43</v>
      </c>
      <c r="AK5" s="151"/>
      <c r="AL5" s="151" t="s">
        <v>41</v>
      </c>
      <c r="AM5" s="151"/>
    </row>
    <row r="6" spans="1:39" ht="17.25" customHeight="1">
      <c r="B6" s="161" t="s">
        <v>3</v>
      </c>
      <c r="C6" s="161"/>
      <c r="D6" s="9"/>
      <c r="G6" s="173" t="s">
        <v>129</v>
      </c>
      <c r="H6" s="173"/>
      <c r="I6" s="173"/>
      <c r="J6" s="173"/>
      <c r="K6" s="173"/>
      <c r="L6" s="173"/>
      <c r="M6" s="173"/>
      <c r="N6" s="173"/>
      <c r="O6" s="173"/>
      <c r="P6" s="173" t="s">
        <v>130</v>
      </c>
      <c r="Q6" s="173"/>
      <c r="R6" s="173"/>
      <c r="S6" s="173"/>
      <c r="T6" s="173"/>
      <c r="U6" s="173"/>
      <c r="X6" s="6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57"/>
      <c r="Q7" s="3"/>
      <c r="R7" s="3"/>
      <c r="S7" s="3"/>
      <c r="T7" s="3"/>
      <c r="U7" s="3"/>
      <c r="X7" s="6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</row>
    <row r="8" spans="1:39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60" t="s">
        <v>16</v>
      </c>
      <c r="P8" s="159" t="s">
        <v>17</v>
      </c>
      <c r="Q8" s="152" t="s">
        <v>18</v>
      </c>
      <c r="R8" s="159" t="s">
        <v>19</v>
      </c>
      <c r="S8" s="152" t="s">
        <v>20</v>
      </c>
      <c r="T8" s="152" t="s">
        <v>21</v>
      </c>
      <c r="U8" s="152" t="s">
        <v>54</v>
      </c>
      <c r="X8" s="61"/>
      <c r="Y8" s="151"/>
      <c r="Z8" s="151"/>
      <c r="AA8" s="151"/>
      <c r="AB8" s="64" t="s">
        <v>22</v>
      </c>
      <c r="AC8" s="64" t="s">
        <v>23</v>
      </c>
      <c r="AD8" s="64" t="s">
        <v>24</v>
      </c>
      <c r="AE8" s="64" t="s">
        <v>25</v>
      </c>
      <c r="AF8" s="64" t="s">
        <v>26</v>
      </c>
      <c r="AG8" s="64" t="s">
        <v>25</v>
      </c>
      <c r="AH8" s="64" t="s">
        <v>26</v>
      </c>
      <c r="AI8" s="64" t="s">
        <v>25</v>
      </c>
      <c r="AJ8" s="64" t="s">
        <v>26</v>
      </c>
      <c r="AK8" s="64" t="s">
        <v>25</v>
      </c>
      <c r="AL8" s="64" t="s">
        <v>26</v>
      </c>
      <c r="AM8" s="65" t="s">
        <v>25</v>
      </c>
    </row>
    <row r="9" spans="1:39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60"/>
      <c r="P9" s="159"/>
      <c r="Q9" s="154"/>
      <c r="R9" s="159"/>
      <c r="S9" s="153"/>
      <c r="T9" s="154"/>
      <c r="U9" s="154"/>
      <c r="W9" s="12"/>
      <c r="X9" s="61"/>
      <c r="Y9" s="66" t="str">
        <f>+D5</f>
        <v>Kế toán doanh nghiệp thương mại dịch vụ</v>
      </c>
      <c r="Z9" s="67" t="str">
        <f>+P5</f>
        <v>Mã HP:  FIA1407-01</v>
      </c>
      <c r="AA9" s="68">
        <f>+$AJ$9+$AL$9+$AH$9</f>
        <v>1</v>
      </c>
      <c r="AB9" s="62">
        <f>COUNTIF($T$10:$T$71,"Khiển trách")</f>
        <v>0</v>
      </c>
      <c r="AC9" s="62">
        <f>COUNTIF($T$10:$T$71,"Cảnh cáo")</f>
        <v>0</v>
      </c>
      <c r="AD9" s="62">
        <f>COUNTIF($T$10:$T$71,"Đình chỉ thi")</f>
        <v>0</v>
      </c>
      <c r="AE9" s="69">
        <f>+($AB$9+$AC$9+$AD$9)/$AA$9*100%</f>
        <v>0</v>
      </c>
      <c r="AF9" s="62">
        <f>SUM(COUNTIF($T$10:$T$69,"Vắng"),COUNTIF($T$10:$T$69,"Vắng có phép"))</f>
        <v>1</v>
      </c>
      <c r="AG9" s="70">
        <f>+$AF$9/$AA$9</f>
        <v>1</v>
      </c>
      <c r="AH9" s="71">
        <f>COUNTIF($X$10:$X$69,"Thi lại")</f>
        <v>0</v>
      </c>
      <c r="AI9" s="70">
        <f>+$AH$9/$AA$9</f>
        <v>0</v>
      </c>
      <c r="AJ9" s="71">
        <f>COUNTIF($X$10:$X$70,"Học lại")</f>
        <v>1</v>
      </c>
      <c r="AK9" s="70">
        <f>+$AJ$9/$AA$9</f>
        <v>1</v>
      </c>
      <c r="AL9" s="62">
        <f>COUNTIF($X$11:$X$70,"Đạt")</f>
        <v>0</v>
      </c>
      <c r="AM9" s="69">
        <f>+$AL$9/$AA$9</f>
        <v>0</v>
      </c>
    </row>
    <row r="10" spans="1:39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8">
        <f>100-(H10+I10+J10+K10)</f>
        <v>60</v>
      </c>
      <c r="Q10" s="153"/>
      <c r="R10" s="18"/>
      <c r="S10" s="18"/>
      <c r="T10" s="153"/>
      <c r="U10" s="153"/>
      <c r="X10" s="61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8.75" customHeight="1">
      <c r="B11" s="19">
        <v>1</v>
      </c>
      <c r="C11" s="86" t="s">
        <v>88</v>
      </c>
      <c r="D11" s="93" t="s">
        <v>89</v>
      </c>
      <c r="E11" s="94" t="s">
        <v>90</v>
      </c>
      <c r="F11" s="96" t="s">
        <v>91</v>
      </c>
      <c r="G11" s="89" t="s">
        <v>92</v>
      </c>
      <c r="H11" s="28">
        <v>8</v>
      </c>
      <c r="I11" s="28">
        <v>7</v>
      </c>
      <c r="J11" s="28" t="s">
        <v>28</v>
      </c>
      <c r="K11" s="29">
        <v>9</v>
      </c>
      <c r="L11" s="21"/>
      <c r="M11" s="21"/>
      <c r="N11" s="21"/>
      <c r="O11" s="79"/>
      <c r="P11" s="22">
        <v>0</v>
      </c>
      <c r="Q11" s="23">
        <f>ROUND(SUMPRODUCT(H11:P11,$H$10:$P$10)/100,1)</f>
        <v>3.3</v>
      </c>
      <c r="R11" s="24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84" t="s">
        <v>141</v>
      </c>
      <c r="U11" s="25"/>
      <c r="V11" s="3"/>
      <c r="W11" s="26"/>
      <c r="X11" s="7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9" customHeight="1">
      <c r="A12" s="2"/>
      <c r="B12" s="37"/>
      <c r="C12" s="38"/>
      <c r="D12" s="38"/>
      <c r="E12" s="39"/>
      <c r="F12" s="39"/>
      <c r="G12" s="39"/>
      <c r="H12" s="40"/>
      <c r="I12" s="41"/>
      <c r="J12" s="4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3"/>
    </row>
    <row r="13" spans="1:39" ht="16.5" hidden="1">
      <c r="A13" s="2"/>
      <c r="B13" s="158" t="s">
        <v>29</v>
      </c>
      <c r="C13" s="15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3"/>
    </row>
    <row r="14" spans="1:39" ht="16.5" hidden="1" customHeight="1">
      <c r="A14" s="2"/>
      <c r="B14" s="43" t="s">
        <v>30</v>
      </c>
      <c r="C14" s="43"/>
      <c r="D14" s="44">
        <f>+$AA$9</f>
        <v>1</v>
      </c>
      <c r="E14" s="45" t="s">
        <v>31</v>
      </c>
      <c r="F14" s="145" t="s">
        <v>32</v>
      </c>
      <c r="G14" s="145"/>
      <c r="H14" s="145"/>
      <c r="I14" s="145"/>
      <c r="J14" s="145"/>
      <c r="K14" s="145"/>
      <c r="L14" s="145"/>
      <c r="M14" s="145"/>
      <c r="N14" s="145"/>
      <c r="O14" s="145"/>
      <c r="P14" s="46">
        <f>$AA$9 -COUNTIF($T$10:$T$201,"Vắng") -COUNTIF($T$10:$T$201,"Vắng có phép") - COUNTIF($T$10:$T$201,"Đình chỉ thi") - COUNTIF($T$10:$T$201,"Không đủ ĐKDT")</f>
        <v>0</v>
      </c>
      <c r="Q14" s="46"/>
      <c r="R14" s="46"/>
      <c r="S14" s="47"/>
      <c r="T14" s="48" t="s">
        <v>31</v>
      </c>
      <c r="U14" s="47"/>
      <c r="V14" s="3"/>
    </row>
    <row r="15" spans="1:39" ht="16.5" hidden="1" customHeight="1">
      <c r="A15" s="2"/>
      <c r="B15" s="43" t="s">
        <v>33</v>
      </c>
      <c r="C15" s="43"/>
      <c r="D15" s="44">
        <f>+$AL$9</f>
        <v>0</v>
      </c>
      <c r="E15" s="45" t="s">
        <v>31</v>
      </c>
      <c r="F15" s="145" t="s">
        <v>34</v>
      </c>
      <c r="G15" s="145"/>
      <c r="H15" s="145"/>
      <c r="I15" s="145"/>
      <c r="J15" s="145"/>
      <c r="K15" s="145"/>
      <c r="L15" s="145"/>
      <c r="M15" s="145"/>
      <c r="N15" s="145"/>
      <c r="O15" s="145"/>
      <c r="P15" s="49">
        <f>COUNTIF($T$10:$T$77,"Vắng")</f>
        <v>1</v>
      </c>
      <c r="Q15" s="49"/>
      <c r="R15" s="49"/>
      <c r="S15" s="50"/>
      <c r="T15" s="48" t="s">
        <v>31</v>
      </c>
      <c r="U15" s="50"/>
      <c r="V15" s="3"/>
    </row>
    <row r="16" spans="1:39" ht="16.5" hidden="1" customHeight="1">
      <c r="A16" s="2"/>
      <c r="B16" s="43" t="s">
        <v>48</v>
      </c>
      <c r="C16" s="43"/>
      <c r="D16" s="59">
        <f>COUNTIF(X11:X11,"Học lại")</f>
        <v>1</v>
      </c>
      <c r="E16" s="45" t="s">
        <v>31</v>
      </c>
      <c r="F16" s="145" t="s">
        <v>49</v>
      </c>
      <c r="G16" s="145"/>
      <c r="H16" s="145"/>
      <c r="I16" s="145"/>
      <c r="J16" s="145"/>
      <c r="K16" s="145"/>
      <c r="L16" s="145"/>
      <c r="M16" s="145"/>
      <c r="N16" s="145"/>
      <c r="O16" s="145"/>
      <c r="P16" s="46">
        <f>COUNTIF($T$10:$T$77,"Vắng có phép")</f>
        <v>0</v>
      </c>
      <c r="Q16" s="46"/>
      <c r="R16" s="46"/>
      <c r="S16" s="47"/>
      <c r="T16" s="48" t="s">
        <v>31</v>
      </c>
      <c r="U16" s="47"/>
      <c r="V16" s="3"/>
    </row>
    <row r="17" spans="1:39" ht="3" hidden="1" customHeight="1">
      <c r="A17" s="2"/>
      <c r="B17" s="37"/>
      <c r="C17" s="38"/>
      <c r="D17" s="38"/>
      <c r="E17" s="39"/>
      <c r="F17" s="39"/>
      <c r="G17" s="39"/>
      <c r="H17" s="40"/>
      <c r="I17" s="41"/>
      <c r="J17" s="41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3"/>
    </row>
    <row r="18" spans="1:39" hidden="1">
      <c r="B18" s="81" t="s">
        <v>50</v>
      </c>
      <c r="C18" s="81"/>
      <c r="D18" s="82">
        <f>COUNTIF(X11:X11,"Thi lại")</f>
        <v>0</v>
      </c>
      <c r="E18" s="83" t="s">
        <v>31</v>
      </c>
      <c r="F18" s="3"/>
      <c r="G18" s="3"/>
      <c r="H18" s="3"/>
      <c r="I18" s="3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3"/>
    </row>
    <row r="19" spans="1:39" ht="24.75" hidden="1" customHeight="1">
      <c r="B19" s="81"/>
      <c r="C19" s="81"/>
      <c r="D19" s="82"/>
      <c r="E19" s="83"/>
      <c r="F19" s="3"/>
      <c r="G19" s="3"/>
      <c r="H19" s="3"/>
      <c r="I19" s="3"/>
      <c r="J19" s="150" t="s">
        <v>147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3"/>
    </row>
    <row r="20" spans="1:39" hidden="1">
      <c r="A20" s="51"/>
      <c r="B20" s="143" t="s">
        <v>35</v>
      </c>
      <c r="C20" s="143"/>
      <c r="D20" s="143"/>
      <c r="E20" s="143"/>
      <c r="F20" s="143"/>
      <c r="G20" s="143"/>
      <c r="H20" s="143"/>
      <c r="I20" s="52"/>
      <c r="J20" s="144" t="s">
        <v>36</v>
      </c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3"/>
    </row>
    <row r="21" spans="1:39" ht="4.5" hidden="1" customHeight="1">
      <c r="A21" s="2"/>
      <c r="B21" s="37"/>
      <c r="C21" s="53"/>
      <c r="D21" s="53"/>
      <c r="E21" s="54"/>
      <c r="F21" s="54"/>
      <c r="G21" s="54"/>
      <c r="H21" s="55"/>
      <c r="I21" s="56"/>
      <c r="J21" s="56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39" s="2" customFormat="1" hidden="1">
      <c r="B22" s="143" t="s">
        <v>37</v>
      </c>
      <c r="C22" s="143"/>
      <c r="D22" s="149" t="s">
        <v>38</v>
      </c>
      <c r="E22" s="149"/>
      <c r="F22" s="149"/>
      <c r="G22" s="149"/>
      <c r="H22" s="149"/>
      <c r="I22" s="56"/>
      <c r="J22" s="56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3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</row>
    <row r="23" spans="1:39" s="2" customFormat="1" hidden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</row>
    <row r="24" spans="1:39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</row>
    <row r="26" spans="1:39" s="2" customFormat="1" ht="9.75" hidden="1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</row>
    <row r="27" spans="1:39" s="2" customFormat="1" ht="3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</row>
    <row r="28" spans="1:39" s="2" customFormat="1" ht="18" hidden="1" customHeight="1">
      <c r="A28" s="1"/>
      <c r="B28" s="179" t="s">
        <v>143</v>
      </c>
      <c r="C28" s="179"/>
      <c r="D28" s="179" t="s">
        <v>144</v>
      </c>
      <c r="E28" s="179"/>
      <c r="F28" s="179"/>
      <c r="G28" s="179"/>
      <c r="H28" s="179"/>
      <c r="I28" s="179"/>
      <c r="J28" s="147" t="s">
        <v>39</v>
      </c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3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</row>
    <row r="29" spans="1:39" s="2" customFormat="1" ht="4.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</row>
    <row r="31" spans="1:39" s="2" customFormat="1" ht="34.5" hidden="1" customHeight="1">
      <c r="A31" s="1"/>
      <c r="B31" s="143" t="s">
        <v>40</v>
      </c>
      <c r="C31" s="143"/>
      <c r="D31" s="143"/>
      <c r="E31" s="143"/>
      <c r="F31" s="143"/>
      <c r="G31" s="143"/>
      <c r="H31" s="143"/>
      <c r="I31" s="52"/>
      <c r="J31" s="148" t="s">
        <v>52</v>
      </c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3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</row>
    <row r="32" spans="1:39" s="2" customFormat="1" hidden="1">
      <c r="A32" s="1"/>
      <c r="B32" s="37"/>
      <c r="C32" s="53"/>
      <c r="D32" s="53"/>
      <c r="E32" s="54"/>
      <c r="F32" s="54"/>
      <c r="G32" s="54"/>
      <c r="H32" s="55"/>
      <c r="I32" s="56"/>
      <c r="J32" s="56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</row>
    <row r="33" spans="1:39" s="2" customFormat="1" hidden="1">
      <c r="A33" s="1"/>
      <c r="B33" s="143" t="s">
        <v>37</v>
      </c>
      <c r="C33" s="143"/>
      <c r="D33" s="149" t="s">
        <v>38</v>
      </c>
      <c r="E33" s="149"/>
      <c r="F33" s="149"/>
      <c r="G33" s="149"/>
      <c r="H33" s="149"/>
      <c r="I33" s="56"/>
      <c r="J33" s="56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1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</row>
    <row r="35" spans="1:39" hidden="1"/>
    <row r="36" spans="1:39" hidden="1"/>
    <row r="37" spans="1:39" hidden="1"/>
    <row r="38" spans="1:39" hidden="1">
      <c r="B38" s="146"/>
      <c r="C38" s="146"/>
      <c r="D38" s="146"/>
      <c r="E38" s="146"/>
      <c r="F38" s="146"/>
      <c r="G38" s="146"/>
      <c r="H38" s="146"/>
      <c r="I38" s="146"/>
      <c r="J38" s="146" t="s">
        <v>53</v>
      </c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</row>
  </sheetData>
  <mergeCells count="60">
    <mergeCell ref="T8:T10"/>
    <mergeCell ref="U8:U10"/>
    <mergeCell ref="H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AJ5:AK7"/>
    <mergeCell ref="AL5:AM7"/>
    <mergeCell ref="Y5:Y8"/>
    <mergeCell ref="Z5:Z8"/>
    <mergeCell ref="AA5:AA8"/>
    <mergeCell ref="B13:C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K8:K9"/>
    <mergeCell ref="L8:L9"/>
    <mergeCell ref="Q8:Q10"/>
    <mergeCell ref="R8:R9"/>
    <mergeCell ref="B31:H31"/>
    <mergeCell ref="J31:U31"/>
    <mergeCell ref="F15:O15"/>
    <mergeCell ref="F16:O16"/>
    <mergeCell ref="J18:U18"/>
    <mergeCell ref="J19:U19"/>
    <mergeCell ref="B20:H20"/>
    <mergeCell ref="J20:U20"/>
    <mergeCell ref="B22:C22"/>
    <mergeCell ref="D22:H22"/>
    <mergeCell ref="B28:C28"/>
    <mergeCell ref="D28:I28"/>
    <mergeCell ref="J28:U28"/>
    <mergeCell ref="F14:O14"/>
    <mergeCell ref="B33:C33"/>
    <mergeCell ref="D33:H33"/>
    <mergeCell ref="B38:C38"/>
    <mergeCell ref="D38:I38"/>
    <mergeCell ref="J38:U38"/>
  </mergeCells>
  <conditionalFormatting sqref="P11 H11:N11">
    <cfRule type="cellIs" dxfId="29" priority="10" operator="greaterThan">
      <formula>10</formula>
    </cfRule>
  </conditionalFormatting>
  <conditionalFormatting sqref="O1:O1048576">
    <cfRule type="duplicateValues" dxfId="28" priority="9"/>
  </conditionalFormatting>
  <conditionalFormatting sqref="C1:C1048576">
    <cfRule type="duplicateValues" dxfId="27" priority="8"/>
  </conditionalFormatting>
  <conditionalFormatting sqref="C11">
    <cfRule type="duplicateValues" dxfId="26" priority="6"/>
  </conditionalFormatting>
  <conditionalFormatting sqref="H11:K11">
    <cfRule type="cellIs" dxfId="25" priority="2" stopIfTrue="1" operator="greaterThan">
      <formula>10</formula>
    </cfRule>
    <cfRule type="cellIs" dxfId="24" priority="3" stopIfTrue="1" operator="greaterThan">
      <formula>10</formula>
    </cfRule>
    <cfRule type="cellIs" dxfId="23" priority="4" stopIfTrue="1" operator="greaterThan">
      <formula>10</formula>
    </cfRule>
  </conditionalFormatting>
  <conditionalFormatting sqref="C28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45" right="0.2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0"/>
  <sheetViews>
    <sheetView topLeftCell="A7" workbookViewId="0">
      <selection activeCell="S45" sqref="S45"/>
    </sheetView>
  </sheetViews>
  <sheetFormatPr defaultColWidth="9" defaultRowHeight="15.75"/>
  <cols>
    <col min="1" max="1" width="0.375" style="1" customWidth="1"/>
    <col min="2" max="2" width="4" style="1" customWidth="1"/>
    <col min="3" max="3" width="10.75" style="1" customWidth="1"/>
    <col min="4" max="4" width="15.5" style="1" customWidth="1"/>
    <col min="5" max="5" width="7.25" style="1" customWidth="1"/>
    <col min="6" max="6" width="9.375" style="1" hidden="1" customWidth="1"/>
    <col min="7" max="7" width="9.625" style="1" customWidth="1"/>
    <col min="8" max="9" width="4.375" style="1" customWidth="1"/>
    <col min="10" max="10" width="4.375" style="1" hidden="1" customWidth="1"/>
    <col min="11" max="11" width="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4.25" style="1" customWidth="1"/>
    <col min="16" max="16" width="8.75" style="1" hidden="1" customWidth="1"/>
    <col min="17" max="17" width="6.5" style="1" hidden="1" customWidth="1"/>
    <col min="18" max="18" width="11.875" style="1" hidden="1" customWidth="1"/>
    <col min="19" max="19" width="17.1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1:38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</row>
    <row r="2" spans="1:38" ht="27.75" customHeight="1">
      <c r="B2" s="175" t="s">
        <v>0</v>
      </c>
      <c r="C2" s="175"/>
      <c r="D2" s="175"/>
      <c r="E2" s="175"/>
      <c r="F2" s="175"/>
      <c r="G2" s="175"/>
      <c r="H2" s="176" t="s">
        <v>142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3"/>
    </row>
    <row r="3" spans="1:38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4"/>
      <c r="V3" s="5"/>
      <c r="AD3" s="61"/>
      <c r="AE3" s="62"/>
      <c r="AF3" s="61"/>
      <c r="AG3" s="61"/>
      <c r="AH3" s="61"/>
      <c r="AI3" s="62"/>
      <c r="AJ3" s="61"/>
    </row>
    <row r="4" spans="1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1:38" ht="23.25" customHeight="1">
      <c r="B5" s="162" t="s">
        <v>2</v>
      </c>
      <c r="C5" s="162"/>
      <c r="D5" s="172" t="s">
        <v>95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4" t="s">
        <v>96</v>
      </c>
      <c r="P5" s="174"/>
      <c r="Q5" s="174"/>
      <c r="R5" s="174"/>
      <c r="S5" s="174"/>
      <c r="T5" s="174"/>
      <c r="W5" s="61"/>
      <c r="X5" s="151" t="s">
        <v>47</v>
      </c>
      <c r="Y5" s="151" t="s">
        <v>8</v>
      </c>
      <c r="Z5" s="151" t="s">
        <v>46</v>
      </c>
      <c r="AA5" s="151" t="s">
        <v>45</v>
      </c>
      <c r="AB5" s="151"/>
      <c r="AC5" s="151"/>
      <c r="AD5" s="151"/>
      <c r="AE5" s="151" t="s">
        <v>44</v>
      </c>
      <c r="AF5" s="151"/>
      <c r="AG5" s="151" t="s">
        <v>42</v>
      </c>
      <c r="AH5" s="151"/>
      <c r="AI5" s="151" t="s">
        <v>43</v>
      </c>
      <c r="AJ5" s="151"/>
      <c r="AK5" s="151" t="s">
        <v>41</v>
      </c>
      <c r="AL5" s="151"/>
    </row>
    <row r="6" spans="1:38" ht="17.25" customHeight="1">
      <c r="B6" s="161" t="s">
        <v>3</v>
      </c>
      <c r="C6" s="161"/>
      <c r="D6" s="9"/>
      <c r="G6" s="173" t="s">
        <v>134</v>
      </c>
      <c r="H6" s="173"/>
      <c r="I6" s="173"/>
      <c r="J6" s="173"/>
      <c r="K6" s="173"/>
      <c r="L6" s="173"/>
      <c r="M6" s="173"/>
      <c r="N6" s="173"/>
      <c r="O6" s="173" t="s">
        <v>130</v>
      </c>
      <c r="P6" s="173"/>
      <c r="Q6" s="173"/>
      <c r="R6" s="173"/>
      <c r="S6" s="173"/>
      <c r="T6" s="173"/>
      <c r="W6" s="6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</row>
    <row r="7" spans="1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</row>
    <row r="8" spans="1:38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59" t="s">
        <v>17</v>
      </c>
      <c r="P8" s="152" t="s">
        <v>18</v>
      </c>
      <c r="Q8" s="159" t="s">
        <v>19</v>
      </c>
      <c r="R8" s="152" t="s">
        <v>20</v>
      </c>
      <c r="S8" s="152" t="s">
        <v>21</v>
      </c>
      <c r="T8" s="152" t="s">
        <v>54</v>
      </c>
      <c r="W8" s="61"/>
      <c r="X8" s="151"/>
      <c r="Y8" s="151"/>
      <c r="Z8" s="151"/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26</v>
      </c>
      <c r="AF8" s="64" t="s">
        <v>25</v>
      </c>
      <c r="AG8" s="64" t="s">
        <v>26</v>
      </c>
      <c r="AH8" s="64" t="s">
        <v>25</v>
      </c>
      <c r="AI8" s="64" t="s">
        <v>26</v>
      </c>
      <c r="AJ8" s="64" t="s">
        <v>25</v>
      </c>
      <c r="AK8" s="64" t="s">
        <v>26</v>
      </c>
      <c r="AL8" s="65" t="s">
        <v>25</v>
      </c>
    </row>
    <row r="9" spans="1:38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59"/>
      <c r="P9" s="154"/>
      <c r="Q9" s="159"/>
      <c r="R9" s="153"/>
      <c r="S9" s="154"/>
      <c r="T9" s="154"/>
      <c r="V9" s="12"/>
      <c r="W9" s="61"/>
      <c r="X9" s="66" t="str">
        <f>+D5</f>
        <v>Kế toán công</v>
      </c>
      <c r="Y9" s="67" t="str">
        <f>+O5</f>
        <v>Mã HP: FIA1405-01</v>
      </c>
      <c r="Z9" s="68">
        <f>+$AI$9+$AK$9+$AG$9</f>
        <v>2</v>
      </c>
      <c r="AA9" s="62">
        <f>COUNTIF($S$10:$S$72,"Khiển trách")</f>
        <v>0</v>
      </c>
      <c r="AB9" s="62">
        <f>COUNTIF($S$10:$S$72,"Cảnh cáo")</f>
        <v>0</v>
      </c>
      <c r="AC9" s="62">
        <f>COUNTIF($S$10:$S$72,"Đình chỉ thi")</f>
        <v>0</v>
      </c>
      <c r="AD9" s="69">
        <f>+($AA$9+$AB$9+$AC$9)/$Z$9*100%</f>
        <v>0</v>
      </c>
      <c r="AE9" s="62">
        <f>SUM(COUNTIF($S$10:$S$70,"Vắng"),COUNTIF($S$10:$S$70,"Vắng có phép"))</f>
        <v>1</v>
      </c>
      <c r="AF9" s="70">
        <f>+$AE$9/$Z$9</f>
        <v>0.5</v>
      </c>
      <c r="AG9" s="71">
        <f>COUNTIF($W$10:$W$70,"Thi lại")</f>
        <v>0</v>
      </c>
      <c r="AH9" s="70">
        <f>+$AG$9/$Z$9</f>
        <v>0</v>
      </c>
      <c r="AI9" s="71">
        <f>COUNTIF($W$10:$W$71,"Học lại")</f>
        <v>1</v>
      </c>
      <c r="AJ9" s="70">
        <f>+$AI$9/$Z$9</f>
        <v>0.5</v>
      </c>
      <c r="AK9" s="62">
        <f>COUNTIF($W$11:$W$71,"Đạt")</f>
        <v>1</v>
      </c>
      <c r="AL9" s="69">
        <f>+$AK$9/$Z$9</f>
        <v>0.5</v>
      </c>
    </row>
    <row r="10" spans="1:38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20</v>
      </c>
      <c r="J10" s="14"/>
      <c r="K10" s="13">
        <v>10</v>
      </c>
      <c r="L10" s="15"/>
      <c r="M10" s="16"/>
      <c r="N10" s="16"/>
      <c r="O10" s="58">
        <f>100-(H10+I10+J10+K10)</f>
        <v>60</v>
      </c>
      <c r="P10" s="153"/>
      <c r="Q10" s="18"/>
      <c r="R10" s="18"/>
      <c r="S10" s="153"/>
      <c r="T10" s="15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1:38" ht="18.75" customHeight="1">
      <c r="B11" s="19">
        <v>1</v>
      </c>
      <c r="C11" s="97" t="s">
        <v>88</v>
      </c>
      <c r="D11" s="98" t="s">
        <v>89</v>
      </c>
      <c r="E11" s="99" t="s">
        <v>90</v>
      </c>
      <c r="F11" s="102" t="s">
        <v>91</v>
      </c>
      <c r="G11" s="100" t="s">
        <v>92</v>
      </c>
      <c r="H11" s="20">
        <v>9</v>
      </c>
      <c r="I11" s="20">
        <v>5</v>
      </c>
      <c r="J11" s="20" t="s">
        <v>28</v>
      </c>
      <c r="K11" s="20">
        <v>7</v>
      </c>
      <c r="L11" s="103"/>
      <c r="M11" s="103"/>
      <c r="N11" s="103"/>
      <c r="O11" s="104"/>
      <c r="P11" s="23">
        <f>ROUND(SUMPRODUCT(H11:O11,$H$10:$O$10)/100,1)</f>
        <v>2.6</v>
      </c>
      <c r="Q11" s="24" t="str">
        <f t="shared" ref="Q11:Q12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4" t="str">
        <f t="shared" ref="R11:R12" si="1">IF($P11&lt;4,"Kém",IF(AND($P11&gt;=4,$P11&lt;=5.4),"Trung bình yếu",IF(AND($P11&gt;=5.5,$P11&lt;=6.9),"Trung bình",IF(AND($P11&gt;=7,$P11&lt;=8.4),"Khá",IF(AND($P11&gt;=8.5,$P11&lt;=10),"Giỏi","")))))</f>
        <v>Kém</v>
      </c>
      <c r="S11" s="84" t="s">
        <v>141</v>
      </c>
      <c r="T11" s="25"/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1:38" ht="18.75" customHeight="1">
      <c r="B12" s="105">
        <v>2</v>
      </c>
      <c r="C12" s="106" t="s">
        <v>97</v>
      </c>
      <c r="D12" s="107" t="s">
        <v>98</v>
      </c>
      <c r="E12" s="108" t="s">
        <v>99</v>
      </c>
      <c r="F12" s="109" t="s">
        <v>100</v>
      </c>
      <c r="G12" s="110" t="s">
        <v>101</v>
      </c>
      <c r="H12" s="111">
        <v>10</v>
      </c>
      <c r="I12" s="111">
        <v>6</v>
      </c>
      <c r="J12" s="111" t="s">
        <v>28</v>
      </c>
      <c r="K12" s="111">
        <v>8</v>
      </c>
      <c r="L12" s="112"/>
      <c r="M12" s="112"/>
      <c r="N12" s="112"/>
      <c r="O12" s="113">
        <v>5</v>
      </c>
      <c r="P12" s="114">
        <f>ROUND(SUMPRODUCT(H12:O12,$H$10:$O$10)/100,1)</f>
        <v>6</v>
      </c>
      <c r="Q12" s="115" t="str">
        <f t="shared" si="0"/>
        <v>C</v>
      </c>
      <c r="R12" s="116" t="str">
        <f t="shared" si="1"/>
        <v>Trung bình</v>
      </c>
      <c r="S12" s="117" t="str">
        <f>+IF(OR($H12=0,$I12=0,$J12=0,$K12=0),"Không đủ ĐKDT","")</f>
        <v/>
      </c>
      <c r="T12" s="118"/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1:38" ht="9" customHeight="1">
      <c r="A13" s="2"/>
      <c r="B13" s="37"/>
      <c r="C13" s="38"/>
      <c r="D13" s="38"/>
      <c r="E13" s="39"/>
      <c r="F13" s="39"/>
      <c r="G13" s="39"/>
      <c r="H13" s="40"/>
      <c r="I13" s="41"/>
      <c r="J13" s="41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3"/>
    </row>
    <row r="14" spans="1:38" ht="16.5" hidden="1">
      <c r="A14" s="2"/>
      <c r="B14" s="158" t="s">
        <v>29</v>
      </c>
      <c r="C14" s="158"/>
      <c r="D14" s="38"/>
      <c r="E14" s="39"/>
      <c r="F14" s="39"/>
      <c r="G14" s="39"/>
      <c r="H14" s="40"/>
      <c r="I14" s="41"/>
      <c r="J14" s="41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3"/>
    </row>
    <row r="15" spans="1:38" ht="16.5" hidden="1" customHeight="1">
      <c r="A15" s="2"/>
      <c r="B15" s="43" t="s">
        <v>30</v>
      </c>
      <c r="C15" s="43"/>
      <c r="D15" s="44">
        <f>+$Z$9</f>
        <v>2</v>
      </c>
      <c r="E15" s="45" t="s">
        <v>31</v>
      </c>
      <c r="F15" s="145" t="s">
        <v>32</v>
      </c>
      <c r="G15" s="145"/>
      <c r="H15" s="145"/>
      <c r="I15" s="145"/>
      <c r="J15" s="145"/>
      <c r="K15" s="145"/>
      <c r="L15" s="145"/>
      <c r="M15" s="145"/>
      <c r="N15" s="145"/>
      <c r="O15" s="46">
        <f>$Z$9 -COUNTIF($S$10:$S$202,"Vắng") -COUNTIF($S$10:$S$202,"Vắng có phép") - COUNTIF($S$10:$S$202,"Đình chỉ thi") - COUNTIF($S$10:$S$202,"Không đủ ĐKDT")</f>
        <v>1</v>
      </c>
      <c r="P15" s="46"/>
      <c r="Q15" s="46"/>
      <c r="R15" s="47"/>
      <c r="S15" s="48" t="s">
        <v>31</v>
      </c>
      <c r="T15" s="47"/>
      <c r="U15" s="3"/>
    </row>
    <row r="16" spans="1:38" ht="16.5" hidden="1" customHeight="1">
      <c r="A16" s="2"/>
      <c r="B16" s="43" t="s">
        <v>33</v>
      </c>
      <c r="C16" s="43"/>
      <c r="D16" s="44">
        <f>+$AK$9</f>
        <v>1</v>
      </c>
      <c r="E16" s="45" t="s">
        <v>31</v>
      </c>
      <c r="F16" s="145" t="s">
        <v>34</v>
      </c>
      <c r="G16" s="145"/>
      <c r="H16" s="145"/>
      <c r="I16" s="145"/>
      <c r="J16" s="145"/>
      <c r="K16" s="145"/>
      <c r="L16" s="145"/>
      <c r="M16" s="145"/>
      <c r="N16" s="145"/>
      <c r="O16" s="49">
        <f>COUNTIF($S$10:$S$78,"Vắng")</f>
        <v>1</v>
      </c>
      <c r="P16" s="49"/>
      <c r="Q16" s="49"/>
      <c r="R16" s="50"/>
      <c r="S16" s="48" t="s">
        <v>31</v>
      </c>
      <c r="T16" s="50"/>
      <c r="U16" s="3"/>
    </row>
    <row r="17" spans="1:38" ht="16.5" hidden="1" customHeight="1">
      <c r="A17" s="2"/>
      <c r="B17" s="43" t="s">
        <v>48</v>
      </c>
      <c r="C17" s="43"/>
      <c r="D17" s="59">
        <f>COUNTIF(W11:W12,"Học lại")</f>
        <v>1</v>
      </c>
      <c r="E17" s="45" t="s">
        <v>31</v>
      </c>
      <c r="F17" s="145" t="s">
        <v>49</v>
      </c>
      <c r="G17" s="145"/>
      <c r="H17" s="145"/>
      <c r="I17" s="145"/>
      <c r="J17" s="145"/>
      <c r="K17" s="145"/>
      <c r="L17" s="145"/>
      <c r="M17" s="145"/>
      <c r="N17" s="145"/>
      <c r="O17" s="46">
        <f>COUNTIF($S$10:$S$78,"Vắng có phép")</f>
        <v>0</v>
      </c>
      <c r="P17" s="46"/>
      <c r="Q17" s="46"/>
      <c r="R17" s="47"/>
      <c r="S17" s="48" t="s">
        <v>31</v>
      </c>
      <c r="T17" s="47"/>
      <c r="U17" s="3"/>
    </row>
    <row r="18" spans="1:38" ht="3" hidden="1" customHeight="1">
      <c r="A18" s="2"/>
      <c r="B18" s="37"/>
      <c r="C18" s="38"/>
      <c r="D18" s="38"/>
      <c r="E18" s="39"/>
      <c r="F18" s="39"/>
      <c r="G18" s="39"/>
      <c r="H18" s="40"/>
      <c r="I18" s="41"/>
      <c r="J18" s="41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3"/>
    </row>
    <row r="19" spans="1:38" hidden="1">
      <c r="B19" s="81" t="s">
        <v>50</v>
      </c>
      <c r="C19" s="81"/>
      <c r="D19" s="82">
        <f>COUNTIF(W11:W12,"Thi lại")</f>
        <v>0</v>
      </c>
      <c r="E19" s="83" t="s">
        <v>31</v>
      </c>
      <c r="F19" s="3"/>
      <c r="G19" s="3"/>
      <c r="H19" s="3"/>
      <c r="I19" s="3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3"/>
    </row>
    <row r="20" spans="1:38" ht="24.75" hidden="1" customHeight="1">
      <c r="B20" s="81"/>
      <c r="C20" s="81"/>
      <c r="D20" s="82"/>
      <c r="E20" s="83"/>
      <c r="F20" s="3"/>
      <c r="G20" s="3"/>
      <c r="H20" s="3"/>
      <c r="I20" s="3"/>
      <c r="J20" s="150" t="s">
        <v>145</v>
      </c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3"/>
    </row>
    <row r="21" spans="1:38" hidden="1">
      <c r="A21" s="51"/>
      <c r="B21" s="143" t="s">
        <v>35</v>
      </c>
      <c r="C21" s="143"/>
      <c r="D21" s="143"/>
      <c r="E21" s="143"/>
      <c r="F21" s="143"/>
      <c r="G21" s="143"/>
      <c r="H21" s="143"/>
      <c r="I21" s="52"/>
      <c r="J21" s="144" t="s">
        <v>36</v>
      </c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3"/>
    </row>
    <row r="22" spans="1:38" ht="4.5" hidden="1" customHeight="1">
      <c r="A22" s="2"/>
      <c r="B22" s="37"/>
      <c r="C22" s="53"/>
      <c r="D22" s="53"/>
      <c r="E22" s="54"/>
      <c r="F22" s="54"/>
      <c r="G22" s="54"/>
      <c r="H22" s="55"/>
      <c r="I22" s="56"/>
      <c r="J22" s="56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38" s="2" customFormat="1" hidden="1">
      <c r="B23" s="143" t="s">
        <v>37</v>
      </c>
      <c r="C23" s="143"/>
      <c r="D23" s="149" t="s">
        <v>38</v>
      </c>
      <c r="E23" s="149"/>
      <c r="F23" s="149"/>
      <c r="G23" s="149"/>
      <c r="H23" s="149"/>
      <c r="I23" s="56"/>
      <c r="J23" s="56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3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</row>
    <row r="24" spans="1:38" s="2" customFormat="1" hidden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1:38" s="2" customFormat="1" ht="9.75" hidden="1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t="3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t="18" hidden="1" customHeight="1">
      <c r="A29" s="1"/>
      <c r="B29" s="147" t="s">
        <v>143</v>
      </c>
      <c r="C29" s="147"/>
      <c r="D29" s="147" t="s">
        <v>144</v>
      </c>
      <c r="E29" s="147"/>
      <c r="F29" s="147"/>
      <c r="G29" s="147"/>
      <c r="H29" s="147"/>
      <c r="I29" s="147"/>
      <c r="J29" s="147" t="s">
        <v>39</v>
      </c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3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t="4.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34.5" hidden="1" customHeight="1">
      <c r="A32" s="1"/>
      <c r="B32" s="143" t="s">
        <v>40</v>
      </c>
      <c r="C32" s="143"/>
      <c r="D32" s="143"/>
      <c r="E32" s="143"/>
      <c r="F32" s="143"/>
      <c r="G32" s="143"/>
      <c r="H32" s="143"/>
      <c r="I32" s="52"/>
      <c r="J32" s="148" t="s">
        <v>52</v>
      </c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3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1:38" s="2" customFormat="1" hidden="1">
      <c r="A33" s="1"/>
      <c r="B33" s="37"/>
      <c r="C33" s="53"/>
      <c r="D33" s="53"/>
      <c r="E33" s="54"/>
      <c r="F33" s="54"/>
      <c r="G33" s="54"/>
      <c r="H33" s="55"/>
      <c r="I33" s="56"/>
      <c r="J33" s="56"/>
      <c r="K33" s="3"/>
      <c r="L33" s="3"/>
      <c r="M33" s="3"/>
      <c r="N33" s="3"/>
      <c r="O33" s="3"/>
      <c r="P33" s="3"/>
      <c r="Q33" s="3"/>
      <c r="R33" s="3"/>
      <c r="S33" s="3"/>
      <c r="T33" s="3"/>
      <c r="U33" s="1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1:38" s="2" customFormat="1" hidden="1">
      <c r="A34" s="1"/>
      <c r="B34" s="143" t="s">
        <v>37</v>
      </c>
      <c r="C34" s="143"/>
      <c r="D34" s="149" t="s">
        <v>38</v>
      </c>
      <c r="E34" s="149"/>
      <c r="F34" s="149"/>
      <c r="G34" s="149"/>
      <c r="H34" s="149"/>
      <c r="I34" s="56"/>
      <c r="J34" s="56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1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38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38" hidden="1"/>
    <row r="37" spans="1:38" hidden="1"/>
    <row r="38" spans="1:38" hidden="1"/>
    <row r="39" spans="1:38" hidden="1">
      <c r="B39" s="146"/>
      <c r="C39" s="146"/>
      <c r="D39" s="146"/>
      <c r="E39" s="146"/>
      <c r="F39" s="146"/>
      <c r="G39" s="146"/>
      <c r="H39" s="146"/>
      <c r="I39" s="146"/>
      <c r="J39" s="146" t="s">
        <v>53</v>
      </c>
      <c r="K39" s="146"/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38" hidden="1"/>
  </sheetData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14:C14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32:H32"/>
    <mergeCell ref="J32:T32"/>
    <mergeCell ref="F16:N16"/>
    <mergeCell ref="F17:N17"/>
    <mergeCell ref="J19:T19"/>
    <mergeCell ref="J20:T20"/>
    <mergeCell ref="B21:H21"/>
    <mergeCell ref="J21:T21"/>
    <mergeCell ref="B23:C23"/>
    <mergeCell ref="D23:H23"/>
    <mergeCell ref="B29:C29"/>
    <mergeCell ref="D29:I29"/>
    <mergeCell ref="J29:T29"/>
    <mergeCell ref="F15:N15"/>
    <mergeCell ref="B34:C34"/>
    <mergeCell ref="D34:H34"/>
    <mergeCell ref="B39:C39"/>
    <mergeCell ref="D39:I39"/>
    <mergeCell ref="J39:T39"/>
  </mergeCells>
  <conditionalFormatting sqref="H11:O12">
    <cfRule type="cellIs" dxfId="21" priority="16" operator="greaterThan">
      <formula>10</formula>
    </cfRule>
  </conditionalFormatting>
  <conditionalFormatting sqref="C1:C1048576">
    <cfRule type="duplicateValues" dxfId="20" priority="14"/>
  </conditionalFormatting>
  <conditionalFormatting sqref="C11">
    <cfRule type="duplicateValues" dxfId="19" priority="11"/>
  </conditionalFormatting>
  <conditionalFormatting sqref="H11:I12 K11:K12">
    <cfRule type="cellIs" dxfId="18" priority="7" stopIfTrue="1" operator="greaterThan">
      <formula>10</formula>
    </cfRule>
    <cfRule type="cellIs" dxfId="17" priority="8" stopIfTrue="1" operator="greaterThan">
      <formula>10</formula>
    </cfRule>
    <cfRule type="cellIs" dxfId="16" priority="9" stopIfTrue="1" operator="greaterThan">
      <formula>10</formula>
    </cfRule>
  </conditionalFormatting>
  <conditionalFormatting sqref="C12">
    <cfRule type="duplicateValues" dxfId="15" priority="5"/>
  </conditionalFormatting>
  <dataValidations count="1">
    <dataValidation allowBlank="1" showInputMessage="1" showErrorMessage="1" errorTitle="Không xóa dữ liệu" error="Không xóa dữ liệu" prompt="Không xóa dữ liệu" sqref="W11:W12 X3:AL9 D17"/>
  </dataValidations>
  <pageMargins left="0.45" right="0.2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0"/>
  <sheetViews>
    <sheetView topLeftCell="A9" workbookViewId="0">
      <selection activeCell="A15" sqref="A15:XFD31"/>
    </sheetView>
  </sheetViews>
  <sheetFormatPr defaultColWidth="9" defaultRowHeight="15.75"/>
  <cols>
    <col min="1" max="1" width="0.375" style="1" customWidth="1"/>
    <col min="2" max="2" width="4" style="1" customWidth="1"/>
    <col min="3" max="3" width="11.875" style="1" customWidth="1"/>
    <col min="4" max="4" width="13.625" style="1" customWidth="1"/>
    <col min="5" max="5" width="6.25" style="1" customWidth="1"/>
    <col min="6" max="6" width="9.375" style="1" hidden="1" customWidth="1"/>
    <col min="7" max="7" width="12.875" style="1" customWidth="1"/>
    <col min="8" max="8" width="5.5" style="1" customWidth="1"/>
    <col min="9" max="9" width="5.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5.375" style="1" customWidth="1"/>
    <col min="16" max="16" width="7.625" style="1" hidden="1" customWidth="1"/>
    <col min="17" max="17" width="6.5" style="1" hidden="1" customWidth="1"/>
    <col min="18" max="18" width="11.875" style="1" hidden="1" customWidth="1"/>
    <col min="19" max="19" width="17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0"/>
    <col min="24" max="24" width="9.125" style="60" bestFit="1" customWidth="1"/>
    <col min="25" max="25" width="9" style="60"/>
    <col min="26" max="26" width="10.375" style="60" bestFit="1" customWidth="1"/>
    <col min="27" max="27" width="9.125" style="60" bestFit="1" customWidth="1"/>
    <col min="28" max="38" width="9" style="60"/>
    <col min="39" max="16384" width="9" style="1"/>
  </cols>
  <sheetData>
    <row r="1" spans="1:38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</row>
    <row r="2" spans="1:38" ht="27.75" customHeight="1">
      <c r="B2" s="175" t="s">
        <v>0</v>
      </c>
      <c r="C2" s="175"/>
      <c r="D2" s="175"/>
      <c r="E2" s="175"/>
      <c r="F2" s="175"/>
      <c r="G2" s="175"/>
      <c r="H2" s="176" t="s">
        <v>148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3"/>
    </row>
    <row r="3" spans="1:38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4"/>
      <c r="V3" s="5"/>
      <c r="AD3" s="61"/>
      <c r="AE3" s="62"/>
      <c r="AF3" s="61"/>
      <c r="AG3" s="61"/>
      <c r="AH3" s="61"/>
      <c r="AI3" s="62"/>
      <c r="AJ3" s="61"/>
    </row>
    <row r="4" spans="1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3"/>
      <c r="AI4" s="63"/>
    </row>
    <row r="5" spans="1:38" ht="23.25" customHeight="1">
      <c r="B5" s="162" t="s">
        <v>2</v>
      </c>
      <c r="C5" s="162"/>
      <c r="D5" s="172" t="s">
        <v>102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81" t="s">
        <v>117</v>
      </c>
      <c r="P5" s="181"/>
      <c r="Q5" s="181"/>
      <c r="R5" s="181"/>
      <c r="S5" s="181"/>
      <c r="T5" s="181"/>
      <c r="W5" s="61"/>
      <c r="X5" s="151" t="s">
        <v>47</v>
      </c>
      <c r="Y5" s="151" t="s">
        <v>8</v>
      </c>
      <c r="Z5" s="151" t="s">
        <v>46</v>
      </c>
      <c r="AA5" s="151" t="s">
        <v>45</v>
      </c>
      <c r="AB5" s="151"/>
      <c r="AC5" s="151"/>
      <c r="AD5" s="151"/>
      <c r="AE5" s="151" t="s">
        <v>44</v>
      </c>
      <c r="AF5" s="151"/>
      <c r="AG5" s="151" t="s">
        <v>42</v>
      </c>
      <c r="AH5" s="151"/>
      <c r="AI5" s="151" t="s">
        <v>43</v>
      </c>
      <c r="AJ5" s="151"/>
      <c r="AK5" s="151" t="s">
        <v>41</v>
      </c>
      <c r="AL5" s="151"/>
    </row>
    <row r="6" spans="1:38" ht="17.25" customHeight="1">
      <c r="B6" s="161" t="s">
        <v>3</v>
      </c>
      <c r="C6" s="161"/>
      <c r="D6" s="9"/>
      <c r="G6" s="173" t="s">
        <v>136</v>
      </c>
      <c r="H6" s="173"/>
      <c r="I6" s="173"/>
      <c r="J6" s="173"/>
      <c r="K6" s="173"/>
      <c r="L6" s="173"/>
      <c r="M6" s="173"/>
      <c r="N6" s="173"/>
      <c r="O6" s="180" t="s">
        <v>130</v>
      </c>
      <c r="P6" s="180"/>
      <c r="Q6" s="180"/>
      <c r="R6" s="180"/>
      <c r="S6" s="180"/>
      <c r="T6" s="180"/>
      <c r="W6" s="6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</row>
    <row r="7" spans="1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</row>
    <row r="8" spans="1:38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59" t="s">
        <v>17</v>
      </c>
      <c r="P8" s="152" t="s">
        <v>18</v>
      </c>
      <c r="Q8" s="159" t="s">
        <v>19</v>
      </c>
      <c r="R8" s="152" t="s">
        <v>20</v>
      </c>
      <c r="S8" s="152" t="s">
        <v>21</v>
      </c>
      <c r="T8" s="152" t="s">
        <v>54</v>
      </c>
      <c r="W8" s="61"/>
      <c r="X8" s="151"/>
      <c r="Y8" s="151"/>
      <c r="Z8" s="151"/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26</v>
      </c>
      <c r="AF8" s="64" t="s">
        <v>25</v>
      </c>
      <c r="AG8" s="64" t="s">
        <v>26</v>
      </c>
      <c r="AH8" s="64" t="s">
        <v>25</v>
      </c>
      <c r="AI8" s="64" t="s">
        <v>26</v>
      </c>
      <c r="AJ8" s="64" t="s">
        <v>25</v>
      </c>
      <c r="AK8" s="64" t="s">
        <v>26</v>
      </c>
      <c r="AL8" s="65" t="s">
        <v>25</v>
      </c>
    </row>
    <row r="9" spans="1:38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59"/>
      <c r="P9" s="154"/>
      <c r="Q9" s="159"/>
      <c r="R9" s="153"/>
      <c r="S9" s="154"/>
      <c r="T9" s="154"/>
      <c r="V9" s="12"/>
      <c r="W9" s="61"/>
      <c r="X9" s="66" t="str">
        <f>+D5</f>
        <v>Kế toán ngân hàng thương mại</v>
      </c>
      <c r="Y9" s="67" t="str">
        <f>+O5</f>
        <v>Mã HP: FIA1408-0</v>
      </c>
      <c r="Z9" s="68">
        <f>+$AI$9+$AK$9+$AG$9</f>
        <v>3</v>
      </c>
      <c r="AA9" s="62">
        <f>COUNTIF($S$10:$S$73,"Khiển trách")</f>
        <v>0</v>
      </c>
      <c r="AB9" s="62">
        <f>COUNTIF($S$10:$S$73,"Cảnh cáo")</f>
        <v>0</v>
      </c>
      <c r="AC9" s="62">
        <f>COUNTIF($S$10:$S$73,"Đình chỉ thi")</f>
        <v>0</v>
      </c>
      <c r="AD9" s="69">
        <f>+($AA$9+$AB$9+$AC$9)/$Z$9*100%</f>
        <v>0</v>
      </c>
      <c r="AE9" s="62">
        <f>SUM(COUNTIF($S$10:$S$71,"Vắng"),COUNTIF($S$10:$S$71,"Vắng có phép"))</f>
        <v>1</v>
      </c>
      <c r="AF9" s="70">
        <f>+$AE$9/$Z$9</f>
        <v>0.33333333333333331</v>
      </c>
      <c r="AG9" s="71">
        <f>COUNTIF($W$10:$W$71,"Thi lại")</f>
        <v>0</v>
      </c>
      <c r="AH9" s="70">
        <f>+$AG$9/$Z$9</f>
        <v>0</v>
      </c>
      <c r="AI9" s="71">
        <f>COUNTIF($W$10:$W$72,"Học lại")</f>
        <v>2</v>
      </c>
      <c r="AJ9" s="70">
        <f>+$AI$9/$Z$9</f>
        <v>0.66666666666666663</v>
      </c>
      <c r="AK9" s="62">
        <f>COUNTIF($W$11:$W$72,"Đạt")</f>
        <v>1</v>
      </c>
      <c r="AL9" s="69">
        <f>+$AK$9/$Z$9</f>
        <v>0.33333333333333331</v>
      </c>
    </row>
    <row r="10" spans="1:38" ht="14.25" customHeight="1">
      <c r="B10" s="155" t="s">
        <v>27</v>
      </c>
      <c r="C10" s="156"/>
      <c r="D10" s="156"/>
      <c r="E10" s="156"/>
      <c r="F10" s="156"/>
      <c r="G10" s="157"/>
      <c r="H10" s="13">
        <v>20</v>
      </c>
      <c r="I10" s="13">
        <v>20</v>
      </c>
      <c r="J10" s="14"/>
      <c r="K10" s="13"/>
      <c r="L10" s="15"/>
      <c r="M10" s="16"/>
      <c r="N10" s="16"/>
      <c r="O10" s="58">
        <f>100-(H10+I10+J10+K10)</f>
        <v>60</v>
      </c>
      <c r="P10" s="153"/>
      <c r="Q10" s="18"/>
      <c r="R10" s="18"/>
      <c r="S10" s="153"/>
      <c r="T10" s="15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</row>
    <row r="11" spans="1:38" ht="18.75" customHeight="1">
      <c r="B11" s="19">
        <v>1</v>
      </c>
      <c r="C11" s="91" t="s">
        <v>103</v>
      </c>
      <c r="D11" s="87" t="s">
        <v>104</v>
      </c>
      <c r="E11" s="88" t="s">
        <v>105</v>
      </c>
      <c r="F11" s="101" t="s">
        <v>106</v>
      </c>
      <c r="G11" s="92" t="s">
        <v>107</v>
      </c>
      <c r="H11" s="28">
        <v>8</v>
      </c>
      <c r="I11" s="28">
        <v>8</v>
      </c>
      <c r="J11" s="20" t="s">
        <v>28</v>
      </c>
      <c r="K11" s="20" t="s">
        <v>28</v>
      </c>
      <c r="L11" s="21"/>
      <c r="M11" s="21"/>
      <c r="N11" s="21"/>
      <c r="O11" s="22">
        <v>7</v>
      </c>
      <c r="P11" s="23">
        <f>ROUND(SUMPRODUCT(H11:O11,$H$10:$O$10)/100,1)</f>
        <v>7.4</v>
      </c>
      <c r="Q11" s="24" t="str">
        <f t="shared" ref="Q11:Q13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4" t="str">
        <f t="shared" ref="R11:R13" si="1">IF($P11&lt;4,"Kém",IF(AND($P11&gt;=4,$P11&lt;=5.4),"Trung bình yếu",IF(AND($P11&gt;=5.5,$P11&lt;=6.9),"Trung bình",IF(AND($P11&gt;=7,$P11&lt;=8.4),"Khá",IF(AND($P11&gt;=8.5,$P11&lt;=10),"Giỏi","")))))</f>
        <v>Khá</v>
      </c>
      <c r="S11" s="84" t="str">
        <f>+IF(OR($H11=0,$I11=0,$J11=0,$K11=0),"Không đủ ĐKDT","")</f>
        <v/>
      </c>
      <c r="T11" s="25"/>
      <c r="U11" s="3"/>
      <c r="V11" s="26"/>
      <c r="W11" s="73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</row>
    <row r="12" spans="1:38" ht="18.75" customHeight="1">
      <c r="B12" s="27">
        <v>2</v>
      </c>
      <c r="C12" s="91" t="s">
        <v>109</v>
      </c>
      <c r="D12" s="87" t="s">
        <v>110</v>
      </c>
      <c r="E12" s="88" t="s">
        <v>111</v>
      </c>
      <c r="F12" s="101" t="s">
        <v>112</v>
      </c>
      <c r="G12" s="92" t="s">
        <v>107</v>
      </c>
      <c r="H12" s="28">
        <v>8</v>
      </c>
      <c r="I12" s="28">
        <v>7.5</v>
      </c>
      <c r="J12" s="28" t="s">
        <v>28</v>
      </c>
      <c r="K12" s="28" t="s">
        <v>28</v>
      </c>
      <c r="L12" s="29"/>
      <c r="M12" s="29"/>
      <c r="N12" s="29"/>
      <c r="O12" s="30">
        <v>0</v>
      </c>
      <c r="P12" s="31">
        <f>ROUND(SUMPRODUCT(H12:O12,$H$10:$O$10)/100,1)</f>
        <v>3.1</v>
      </c>
      <c r="Q12" s="32" t="str">
        <f t="shared" si="0"/>
        <v>F</v>
      </c>
      <c r="R12" s="33" t="str">
        <f t="shared" si="1"/>
        <v>Kém</v>
      </c>
      <c r="S12" s="34" t="s">
        <v>141</v>
      </c>
      <c r="T12" s="35"/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65"/>
    </row>
    <row r="13" spans="1:38" ht="18.75" customHeight="1">
      <c r="B13" s="27">
        <v>3</v>
      </c>
      <c r="C13" s="91" t="s">
        <v>113</v>
      </c>
      <c r="D13" s="87" t="s">
        <v>114</v>
      </c>
      <c r="E13" s="88" t="s">
        <v>115</v>
      </c>
      <c r="F13" s="101" t="s">
        <v>116</v>
      </c>
      <c r="G13" s="92" t="s">
        <v>108</v>
      </c>
      <c r="H13" s="28">
        <v>7.5</v>
      </c>
      <c r="I13" s="28">
        <v>6.5</v>
      </c>
      <c r="J13" s="28" t="s">
        <v>28</v>
      </c>
      <c r="K13" s="28" t="s">
        <v>28</v>
      </c>
      <c r="L13" s="36"/>
      <c r="M13" s="36"/>
      <c r="N13" s="36"/>
      <c r="O13" s="30">
        <v>1.5</v>
      </c>
      <c r="P13" s="31">
        <f>ROUND(SUMPRODUCT(H13:O13,$H$10:$O$10)/100,1)</f>
        <v>3.7</v>
      </c>
      <c r="Q13" s="32" t="str">
        <f t="shared" si="0"/>
        <v>F</v>
      </c>
      <c r="R13" s="33" t="str">
        <f t="shared" si="1"/>
        <v>Kém</v>
      </c>
      <c r="S13" s="34" t="str">
        <f t="shared" ref="S13" si="2">+IF(OR($H13=0,$I13=0,$J13=0,$K13=0),"Không đủ ĐKDT","")</f>
        <v/>
      </c>
      <c r="T13" s="35"/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74"/>
      <c r="Y13" s="74"/>
      <c r="Z13" s="85"/>
      <c r="AA13" s="63"/>
      <c r="AB13" s="63"/>
      <c r="AC13" s="63"/>
      <c r="AD13" s="76"/>
      <c r="AE13" s="63"/>
      <c r="AF13" s="77"/>
      <c r="AG13" s="78"/>
      <c r="AH13" s="77"/>
      <c r="AI13" s="78"/>
      <c r="AJ13" s="77"/>
      <c r="AK13" s="63"/>
      <c r="AL13" s="76"/>
    </row>
    <row r="14" spans="1:38" ht="9" customHeight="1">
      <c r="A14" s="2"/>
      <c r="B14" s="37"/>
      <c r="C14" s="38"/>
      <c r="D14" s="38"/>
      <c r="E14" s="39"/>
      <c r="F14" s="39"/>
      <c r="G14" s="39"/>
      <c r="H14" s="40"/>
      <c r="I14" s="41"/>
      <c r="J14" s="41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3"/>
    </row>
    <row r="15" spans="1:38" ht="16.5" hidden="1">
      <c r="A15" s="2"/>
      <c r="B15" s="158" t="s">
        <v>29</v>
      </c>
      <c r="C15" s="158"/>
      <c r="D15" s="38"/>
      <c r="E15" s="39"/>
      <c r="F15" s="39"/>
      <c r="G15" s="39"/>
      <c r="H15" s="40"/>
      <c r="I15" s="41"/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3"/>
    </row>
    <row r="16" spans="1:38" ht="16.5" hidden="1" customHeight="1">
      <c r="A16" s="2"/>
      <c r="B16" s="43" t="s">
        <v>30</v>
      </c>
      <c r="C16" s="43"/>
      <c r="D16" s="44">
        <f>+$Z$9</f>
        <v>3</v>
      </c>
      <c r="E16" s="45" t="s">
        <v>31</v>
      </c>
      <c r="F16" s="145" t="s">
        <v>32</v>
      </c>
      <c r="G16" s="145"/>
      <c r="H16" s="145"/>
      <c r="I16" s="145"/>
      <c r="J16" s="145"/>
      <c r="K16" s="145"/>
      <c r="L16" s="145"/>
      <c r="M16" s="145"/>
      <c r="N16" s="145"/>
      <c r="O16" s="46">
        <f>$Z$9 -COUNTIF($S$10:$S$203,"Vắng") -COUNTIF($S$10:$S$203,"Vắng có phép") - COUNTIF($S$10:$S$203,"Đình chỉ thi") - COUNTIF($S$10:$S$203,"Không đủ ĐKDT")</f>
        <v>2</v>
      </c>
      <c r="P16" s="46"/>
      <c r="Q16" s="46"/>
      <c r="R16" s="47"/>
      <c r="S16" s="48" t="s">
        <v>31</v>
      </c>
      <c r="T16" s="47"/>
      <c r="U16" s="3"/>
    </row>
    <row r="17" spans="1:38" ht="16.5" hidden="1" customHeight="1">
      <c r="A17" s="2"/>
      <c r="B17" s="43" t="s">
        <v>33</v>
      </c>
      <c r="C17" s="43"/>
      <c r="D17" s="44">
        <f>+$AK$9</f>
        <v>1</v>
      </c>
      <c r="E17" s="45" t="s">
        <v>31</v>
      </c>
      <c r="F17" s="145" t="s">
        <v>34</v>
      </c>
      <c r="G17" s="145"/>
      <c r="H17" s="145"/>
      <c r="I17" s="145"/>
      <c r="J17" s="145"/>
      <c r="K17" s="145"/>
      <c r="L17" s="145"/>
      <c r="M17" s="145"/>
      <c r="N17" s="145"/>
      <c r="O17" s="49">
        <f>COUNTIF($S$10:$S$79,"Vắng")</f>
        <v>1</v>
      </c>
      <c r="P17" s="49"/>
      <c r="Q17" s="49"/>
      <c r="R17" s="50"/>
      <c r="S17" s="48" t="s">
        <v>31</v>
      </c>
      <c r="T17" s="50"/>
      <c r="U17" s="3"/>
    </row>
    <row r="18" spans="1:38" ht="16.5" hidden="1" customHeight="1">
      <c r="A18" s="2"/>
      <c r="B18" s="43" t="s">
        <v>48</v>
      </c>
      <c r="C18" s="43"/>
      <c r="D18" s="59">
        <f>COUNTIF(W11:W13,"Học lại")</f>
        <v>2</v>
      </c>
      <c r="E18" s="45" t="s">
        <v>31</v>
      </c>
      <c r="F18" s="145" t="s">
        <v>49</v>
      </c>
      <c r="G18" s="145"/>
      <c r="H18" s="145"/>
      <c r="I18" s="145"/>
      <c r="J18" s="145"/>
      <c r="K18" s="145"/>
      <c r="L18" s="145"/>
      <c r="M18" s="145"/>
      <c r="N18" s="145"/>
      <c r="O18" s="46">
        <f>COUNTIF($S$10:$S$79,"Vắng có phép")</f>
        <v>0</v>
      </c>
      <c r="P18" s="46"/>
      <c r="Q18" s="46"/>
      <c r="R18" s="47"/>
      <c r="S18" s="48" t="s">
        <v>31</v>
      </c>
      <c r="T18" s="47"/>
      <c r="U18" s="3"/>
    </row>
    <row r="19" spans="1:38" ht="3" hidden="1" customHeight="1">
      <c r="A19" s="2"/>
      <c r="B19" s="37"/>
      <c r="C19" s="38"/>
      <c r="D19" s="38"/>
      <c r="E19" s="39"/>
      <c r="F19" s="39"/>
      <c r="G19" s="39"/>
      <c r="H19" s="40"/>
      <c r="I19" s="41"/>
      <c r="J19" s="41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3"/>
    </row>
    <row r="20" spans="1:38" hidden="1">
      <c r="B20" s="81" t="s">
        <v>50</v>
      </c>
      <c r="C20" s="81"/>
      <c r="D20" s="82">
        <f>COUNTIF(W11:W13,"Thi lại")</f>
        <v>0</v>
      </c>
      <c r="E20" s="83" t="s">
        <v>31</v>
      </c>
      <c r="F20" s="3"/>
      <c r="G20" s="3"/>
      <c r="H20" s="3"/>
      <c r="I20" s="3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3"/>
    </row>
    <row r="21" spans="1:38" ht="24.75" hidden="1" customHeight="1">
      <c r="B21" s="81"/>
      <c r="C21" s="81"/>
      <c r="D21" s="82"/>
      <c r="E21" s="83"/>
      <c r="F21" s="3"/>
      <c r="G21" s="3"/>
      <c r="H21" s="3"/>
      <c r="I21" s="3"/>
      <c r="J21" s="150" t="s">
        <v>147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3"/>
    </row>
    <row r="22" spans="1:38" hidden="1">
      <c r="A22" s="51"/>
      <c r="B22" s="143" t="s">
        <v>35</v>
      </c>
      <c r="C22" s="143"/>
      <c r="D22" s="143"/>
      <c r="E22" s="143"/>
      <c r="F22" s="143"/>
      <c r="G22" s="143"/>
      <c r="H22" s="143"/>
      <c r="I22" s="52"/>
      <c r="J22" s="144" t="s">
        <v>36</v>
      </c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3"/>
    </row>
    <row r="23" spans="1:38" ht="4.5" hidden="1" customHeight="1">
      <c r="A23" s="2"/>
      <c r="B23" s="37"/>
      <c r="C23" s="53"/>
      <c r="D23" s="53"/>
      <c r="E23" s="54"/>
      <c r="F23" s="54"/>
      <c r="G23" s="54"/>
      <c r="H23" s="55"/>
      <c r="I23" s="56"/>
      <c r="J23" s="5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 hidden="1">
      <c r="B24" s="143" t="s">
        <v>37</v>
      </c>
      <c r="C24" s="143"/>
      <c r="D24" s="149" t="s">
        <v>38</v>
      </c>
      <c r="E24" s="149"/>
      <c r="F24" s="149"/>
      <c r="G24" s="149"/>
      <c r="H24" s="149"/>
      <c r="I24" s="56"/>
      <c r="J24" s="56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3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</row>
    <row r="28" spans="1:38" s="2" customFormat="1" ht="24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</row>
    <row r="29" spans="1:38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</row>
    <row r="30" spans="1:38" s="2" customFormat="1" ht="18" hidden="1" customHeight="1">
      <c r="A30" s="1"/>
      <c r="B30" s="147" t="s">
        <v>143</v>
      </c>
      <c r="C30" s="147"/>
      <c r="D30" s="147" t="s">
        <v>144</v>
      </c>
      <c r="E30" s="147"/>
      <c r="F30" s="147"/>
      <c r="G30" s="147"/>
      <c r="H30" s="147"/>
      <c r="I30" s="147"/>
      <c r="J30" s="147" t="s">
        <v>39</v>
      </c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3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</row>
    <row r="31" spans="1:38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</row>
    <row r="33" spans="1:38" s="2" customFormat="1" ht="34.5" hidden="1" customHeight="1">
      <c r="A33" s="1"/>
      <c r="B33" s="143" t="s">
        <v>40</v>
      </c>
      <c r="C33" s="143"/>
      <c r="D33" s="143"/>
      <c r="E33" s="143"/>
      <c r="F33" s="143"/>
      <c r="G33" s="143"/>
      <c r="H33" s="143"/>
      <c r="I33" s="52"/>
      <c r="J33" s="148" t="s">
        <v>52</v>
      </c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3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</row>
    <row r="34" spans="1:38" s="2" customFormat="1" hidden="1">
      <c r="A34" s="1"/>
      <c r="B34" s="37"/>
      <c r="C34" s="53"/>
      <c r="D34" s="53"/>
      <c r="E34" s="54"/>
      <c r="F34" s="54"/>
      <c r="G34" s="54"/>
      <c r="H34" s="55"/>
      <c r="I34" s="56"/>
      <c r="J34" s="56"/>
      <c r="K34" s="3"/>
      <c r="L34" s="3"/>
      <c r="M34" s="3"/>
      <c r="N34" s="3"/>
      <c r="O34" s="3"/>
      <c r="P34" s="3"/>
      <c r="Q34" s="3"/>
      <c r="R34" s="3"/>
      <c r="S34" s="3"/>
      <c r="T34" s="3"/>
      <c r="U34" s="1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</row>
    <row r="35" spans="1:38" s="2" customFormat="1" hidden="1">
      <c r="A35" s="1"/>
      <c r="B35" s="143" t="s">
        <v>37</v>
      </c>
      <c r="C35" s="143"/>
      <c r="D35" s="149" t="s">
        <v>38</v>
      </c>
      <c r="E35" s="149"/>
      <c r="F35" s="149"/>
      <c r="G35" s="149"/>
      <c r="H35" s="149"/>
      <c r="I35" s="56"/>
      <c r="J35" s="56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1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</row>
    <row r="36" spans="1:38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1:38" hidden="1"/>
    <row r="38" spans="1:38" hidden="1"/>
    <row r="39" spans="1:38" hidden="1"/>
    <row r="40" spans="1:38" hidden="1">
      <c r="B40" s="146"/>
      <c r="C40" s="146"/>
      <c r="D40" s="146"/>
      <c r="E40" s="146"/>
      <c r="F40" s="146"/>
      <c r="G40" s="146"/>
      <c r="H40" s="146"/>
      <c r="I40" s="146"/>
      <c r="J40" s="146" t="s">
        <v>53</v>
      </c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</sheetData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15:C15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33:H33"/>
    <mergeCell ref="J33:T33"/>
    <mergeCell ref="F17:N17"/>
    <mergeCell ref="F18:N18"/>
    <mergeCell ref="J20:T20"/>
    <mergeCell ref="J21:T21"/>
    <mergeCell ref="B22:H22"/>
    <mergeCell ref="J22:T22"/>
    <mergeCell ref="B24:C24"/>
    <mergeCell ref="D24:H24"/>
    <mergeCell ref="B30:C30"/>
    <mergeCell ref="D30:I30"/>
    <mergeCell ref="J30:T30"/>
    <mergeCell ref="F16:N16"/>
    <mergeCell ref="B35:C35"/>
    <mergeCell ref="D35:H35"/>
    <mergeCell ref="B40:C40"/>
    <mergeCell ref="D40:I40"/>
    <mergeCell ref="J40:T40"/>
  </mergeCells>
  <conditionalFormatting sqref="H11:O13">
    <cfRule type="cellIs" dxfId="14" priority="21" operator="greaterThan">
      <formula>10</formula>
    </cfRule>
  </conditionalFormatting>
  <conditionalFormatting sqref="C1:C1048576">
    <cfRule type="duplicateValues" dxfId="13" priority="19"/>
  </conditionalFormatting>
  <conditionalFormatting sqref="C11">
    <cfRule type="duplicateValues" dxfId="12" priority="17"/>
  </conditionalFormatting>
  <conditionalFormatting sqref="H11:I13">
    <cfRule type="cellIs" dxfId="11" priority="14" stopIfTrue="1" operator="greaterThan">
      <formula>10</formula>
    </cfRule>
    <cfRule type="cellIs" dxfId="10" priority="15" stopIfTrue="1" operator="greaterThan">
      <formula>10</formula>
    </cfRule>
    <cfRule type="cellIs" dxfId="9" priority="16" stopIfTrue="1" operator="greaterThan">
      <formula>10</formula>
    </cfRule>
  </conditionalFormatting>
  <conditionalFormatting sqref="C12">
    <cfRule type="duplicateValues" dxfId="8" priority="11"/>
  </conditionalFormatting>
  <conditionalFormatting sqref="C13">
    <cfRule type="duplicateValues" dxfId="7" priority="5"/>
  </conditionalFormatting>
  <dataValidations count="1">
    <dataValidation allowBlank="1" showInputMessage="1" showErrorMessage="1" errorTitle="Không xóa dữ liệu" error="Không xóa dữ liệu" prompt="Không xóa dữ liệu" sqref="X3:AL9 W11:W13 D18"/>
  </dataValidations>
  <pageMargins left="0.45" right="0.2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AL47"/>
  <sheetViews>
    <sheetView tabSelected="1" workbookViewId="0">
      <selection activeCell="S51" sqref="S5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2.25" style="1" customWidth="1"/>
    <col min="5" max="5" width="7.25" style="1" customWidth="1"/>
    <col min="6" max="6" width="9.375" style="1" hidden="1" customWidth="1"/>
    <col min="7" max="7" width="11.6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4.25" style="1" customWidth="1"/>
    <col min="16" max="17" width="6.5" style="1" hidden="1" customWidth="1"/>
    <col min="18" max="18" width="11.875" style="1" hidden="1" customWidth="1"/>
    <col min="19" max="19" width="15.37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1"/>
    <col min="24" max="24" width="9.125" style="1" bestFit="1" customWidth="1"/>
    <col min="25" max="25" width="9" style="1"/>
    <col min="26" max="26" width="10.375" style="1" bestFit="1" customWidth="1"/>
    <col min="27" max="27" width="9.125" style="1" bestFit="1" customWidth="1"/>
    <col min="28" max="16384" width="9" style="1"/>
  </cols>
  <sheetData>
    <row r="1" spans="1:38" ht="21.75" customHeight="1"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1"/>
      <c r="S1" s="171"/>
      <c r="T1" s="171"/>
    </row>
    <row r="2" spans="1:38" ht="27.75" customHeight="1">
      <c r="B2" s="175" t="s">
        <v>0</v>
      </c>
      <c r="C2" s="175"/>
      <c r="D2" s="175"/>
      <c r="E2" s="175"/>
      <c r="F2" s="175"/>
      <c r="G2" s="175"/>
      <c r="H2" s="176" t="s">
        <v>142</v>
      </c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3"/>
    </row>
    <row r="3" spans="1:38" ht="25.5" customHeight="1">
      <c r="B3" s="177" t="s">
        <v>1</v>
      </c>
      <c r="C3" s="177"/>
      <c r="D3" s="177"/>
      <c r="E3" s="177"/>
      <c r="F3" s="177"/>
      <c r="G3" s="177"/>
      <c r="H3" s="178" t="s">
        <v>51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4"/>
      <c r="V3" s="5"/>
      <c r="AD3" s="2"/>
      <c r="AE3" s="130"/>
      <c r="AF3" s="2"/>
      <c r="AG3" s="2"/>
      <c r="AH3" s="2"/>
      <c r="AI3" s="130"/>
      <c r="AJ3" s="2"/>
    </row>
    <row r="4" spans="1:38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131"/>
      <c r="AI4" s="131"/>
    </row>
    <row r="5" spans="1:38" ht="23.25" customHeight="1">
      <c r="B5" s="162" t="s">
        <v>2</v>
      </c>
      <c r="C5" s="162"/>
      <c r="D5" s="172" t="s">
        <v>127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83" t="s">
        <v>128</v>
      </c>
      <c r="P5" s="183"/>
      <c r="Q5" s="183"/>
      <c r="R5" s="183"/>
      <c r="S5" s="183"/>
      <c r="T5" s="183"/>
      <c r="W5" s="61"/>
      <c r="X5" s="151" t="s">
        <v>47</v>
      </c>
      <c r="Y5" s="151" t="s">
        <v>8</v>
      </c>
      <c r="Z5" s="182" t="s">
        <v>46</v>
      </c>
      <c r="AA5" s="182" t="s">
        <v>45</v>
      </c>
      <c r="AB5" s="182"/>
      <c r="AC5" s="182"/>
      <c r="AD5" s="182"/>
      <c r="AE5" s="182" t="s">
        <v>44</v>
      </c>
      <c r="AF5" s="182"/>
      <c r="AG5" s="182" t="s">
        <v>42</v>
      </c>
      <c r="AH5" s="182"/>
      <c r="AI5" s="182" t="s">
        <v>43</v>
      </c>
      <c r="AJ5" s="182"/>
      <c r="AK5" s="182" t="s">
        <v>41</v>
      </c>
      <c r="AL5" s="182"/>
    </row>
    <row r="6" spans="1:38" ht="17.25" customHeight="1">
      <c r="B6" s="161" t="s">
        <v>3</v>
      </c>
      <c r="C6" s="161"/>
      <c r="D6" s="9"/>
      <c r="G6" s="173" t="s">
        <v>137</v>
      </c>
      <c r="H6" s="173"/>
      <c r="I6" s="173"/>
      <c r="J6" s="173"/>
      <c r="K6" s="173"/>
      <c r="L6" s="173"/>
      <c r="M6" s="173"/>
      <c r="N6" s="173"/>
      <c r="O6" s="173" t="s">
        <v>130</v>
      </c>
      <c r="P6" s="173"/>
      <c r="Q6" s="173"/>
      <c r="R6" s="173"/>
      <c r="S6" s="173"/>
      <c r="T6" s="173"/>
      <c r="W6" s="61"/>
      <c r="X6" s="151"/>
      <c r="Y6" s="151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</row>
    <row r="7" spans="1:38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57"/>
      <c r="P7" s="3"/>
      <c r="Q7" s="3"/>
      <c r="R7" s="3"/>
      <c r="S7" s="3"/>
      <c r="T7" s="3"/>
      <c r="W7" s="61"/>
      <c r="X7" s="151"/>
      <c r="Y7" s="151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</row>
    <row r="8" spans="1:38" ht="44.25" customHeight="1">
      <c r="B8" s="152" t="s">
        <v>4</v>
      </c>
      <c r="C8" s="163" t="s">
        <v>5</v>
      </c>
      <c r="D8" s="165" t="s">
        <v>6</v>
      </c>
      <c r="E8" s="166"/>
      <c r="F8" s="152" t="s">
        <v>7</v>
      </c>
      <c r="G8" s="152" t="s">
        <v>8</v>
      </c>
      <c r="H8" s="169" t="s">
        <v>9</v>
      </c>
      <c r="I8" s="169" t="s">
        <v>10</v>
      </c>
      <c r="J8" s="169" t="s">
        <v>11</v>
      </c>
      <c r="K8" s="169" t="s">
        <v>12</v>
      </c>
      <c r="L8" s="159" t="s">
        <v>13</v>
      </c>
      <c r="M8" s="159" t="s">
        <v>14</v>
      </c>
      <c r="N8" s="159" t="s">
        <v>15</v>
      </c>
      <c r="O8" s="159" t="s">
        <v>17</v>
      </c>
      <c r="P8" s="152" t="s">
        <v>18</v>
      </c>
      <c r="Q8" s="159" t="s">
        <v>19</v>
      </c>
      <c r="R8" s="152" t="s">
        <v>20</v>
      </c>
      <c r="S8" s="152" t="s">
        <v>21</v>
      </c>
      <c r="T8" s="152" t="s">
        <v>54</v>
      </c>
      <c r="W8" s="61"/>
      <c r="X8" s="151"/>
      <c r="Y8" s="151"/>
      <c r="Z8" s="182"/>
      <c r="AA8" s="132" t="s">
        <v>22</v>
      </c>
      <c r="AB8" s="132" t="s">
        <v>23</v>
      </c>
      <c r="AC8" s="132" t="s">
        <v>24</v>
      </c>
      <c r="AD8" s="132" t="s">
        <v>25</v>
      </c>
      <c r="AE8" s="132" t="s">
        <v>26</v>
      </c>
      <c r="AF8" s="132" t="s">
        <v>25</v>
      </c>
      <c r="AG8" s="132" t="s">
        <v>26</v>
      </c>
      <c r="AH8" s="132" t="s">
        <v>25</v>
      </c>
      <c r="AI8" s="132" t="s">
        <v>26</v>
      </c>
      <c r="AJ8" s="132" t="s">
        <v>25</v>
      </c>
      <c r="AK8" s="132" t="s">
        <v>26</v>
      </c>
      <c r="AL8" s="133" t="s">
        <v>25</v>
      </c>
    </row>
    <row r="9" spans="1:38" ht="44.25" customHeight="1">
      <c r="B9" s="153"/>
      <c r="C9" s="164"/>
      <c r="D9" s="167"/>
      <c r="E9" s="168"/>
      <c r="F9" s="153"/>
      <c r="G9" s="153"/>
      <c r="H9" s="169"/>
      <c r="I9" s="169"/>
      <c r="J9" s="169"/>
      <c r="K9" s="169"/>
      <c r="L9" s="159"/>
      <c r="M9" s="159"/>
      <c r="N9" s="159"/>
      <c r="O9" s="159"/>
      <c r="P9" s="154"/>
      <c r="Q9" s="159"/>
      <c r="R9" s="153"/>
      <c r="S9" s="154"/>
      <c r="T9" s="154"/>
      <c r="V9" s="12"/>
      <c r="W9" s="61"/>
      <c r="X9" s="66" t="str">
        <f>+D5</f>
        <v>Phân tích hoạt động kinh doanh</v>
      </c>
      <c r="Y9" s="67" t="str">
        <f>+O5</f>
        <v>Mã HP: BSA1320-0</v>
      </c>
      <c r="Z9" s="134">
        <f>+$AI$9+$AK$9+$AG$9</f>
        <v>3</v>
      </c>
      <c r="AA9" s="130">
        <f>COUNTIF($S$10:$S$73,"Khiển trách")</f>
        <v>0</v>
      </c>
      <c r="AB9" s="130">
        <f>COUNTIF($S$10:$S$73,"Cảnh cáo")</f>
        <v>0</v>
      </c>
      <c r="AC9" s="130">
        <f>COUNTIF($S$10:$S$73,"Đình chỉ thi")</f>
        <v>0</v>
      </c>
      <c r="AD9" s="135">
        <f>+($AA$9+$AB$9+$AC$9)/$Z$9*100%</f>
        <v>0</v>
      </c>
      <c r="AE9" s="130">
        <f>SUM(COUNTIF($S$10:$S$71,"Vắng"),COUNTIF($S$10:$S$71,"Vắng có phép"))</f>
        <v>2</v>
      </c>
      <c r="AF9" s="136">
        <f>+$AE$9/$Z$9</f>
        <v>0.66666666666666663</v>
      </c>
      <c r="AG9" s="137">
        <f>COUNTIF($W$10:$W$71,"Thi lại")</f>
        <v>0</v>
      </c>
      <c r="AH9" s="136">
        <f>+$AG$9/$Z$9</f>
        <v>0</v>
      </c>
      <c r="AI9" s="137">
        <f>COUNTIF($W$10:$W$72,"Học lại")</f>
        <v>2</v>
      </c>
      <c r="AJ9" s="136">
        <f>+$AI$9/$Z$9</f>
        <v>0.66666666666666663</v>
      </c>
      <c r="AK9" s="130">
        <f>COUNTIF($W$11:$W$72,"Đạt")</f>
        <v>1</v>
      </c>
      <c r="AL9" s="135">
        <f>+$AK$9/$Z$9</f>
        <v>0.33333333333333331</v>
      </c>
    </row>
    <row r="10" spans="1:38" ht="14.25" customHeight="1">
      <c r="B10" s="155" t="s">
        <v>27</v>
      </c>
      <c r="C10" s="156"/>
      <c r="D10" s="156"/>
      <c r="E10" s="156"/>
      <c r="F10" s="156"/>
      <c r="G10" s="157"/>
      <c r="H10" s="13">
        <v>10</v>
      </c>
      <c r="I10" s="13">
        <v>10</v>
      </c>
      <c r="J10" s="14"/>
      <c r="K10" s="13">
        <v>10</v>
      </c>
      <c r="L10" s="15"/>
      <c r="M10" s="16"/>
      <c r="N10" s="16"/>
      <c r="O10" s="58">
        <f>100-(H10+I10+J10+K10)</f>
        <v>70</v>
      </c>
      <c r="P10" s="153"/>
      <c r="Q10" s="18"/>
      <c r="R10" s="18"/>
      <c r="S10" s="153"/>
      <c r="T10" s="153"/>
      <c r="W10" s="61"/>
      <c r="X10" s="72"/>
      <c r="Y10" s="72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</row>
    <row r="11" spans="1:38" ht="18.75" customHeight="1">
      <c r="B11" s="19">
        <v>1</v>
      </c>
      <c r="C11" s="119" t="s">
        <v>118</v>
      </c>
      <c r="D11" s="120" t="s">
        <v>119</v>
      </c>
      <c r="E11" s="121" t="s">
        <v>120</v>
      </c>
      <c r="F11" s="122"/>
      <c r="G11" s="119" t="s">
        <v>121</v>
      </c>
      <c r="H11" s="123">
        <v>6</v>
      </c>
      <c r="I11" s="123">
        <v>7</v>
      </c>
      <c r="J11" s="123" t="s">
        <v>28</v>
      </c>
      <c r="K11" s="124">
        <v>7</v>
      </c>
      <c r="L11" s="21"/>
      <c r="M11" s="21"/>
      <c r="N11" s="21"/>
      <c r="O11" s="22">
        <v>0</v>
      </c>
      <c r="P11" s="23">
        <f>ROUND(SUMPRODUCT(H11:O11,$H$10:$O$10)/100,1)</f>
        <v>2</v>
      </c>
      <c r="Q11" s="24" t="str">
        <f t="shared" ref="Q11:Q13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4" t="str">
        <f t="shared" ref="R11:R13" si="1">IF($P11&lt;4,"Kém",IF(AND($P11&gt;=4,$P11&lt;=5.4),"Trung bình yếu",IF(AND($P11&gt;=5.5,$P11&lt;=6.9),"Trung bình",IF(AND($P11&gt;=7,$P11&lt;=8.4),"Khá",IF(AND($P11&gt;=8.5,$P11&lt;=10),"Giỏi","")))))</f>
        <v>Kém</v>
      </c>
      <c r="S11" s="84" t="s">
        <v>141</v>
      </c>
      <c r="T11" s="25"/>
      <c r="U11" s="3"/>
      <c r="V11" s="26"/>
      <c r="W11" s="73" t="s">
        <v>43</v>
      </c>
      <c r="X11" s="72"/>
      <c r="Y11" s="72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</row>
    <row r="12" spans="1:38" ht="18.75" customHeight="1">
      <c r="B12" s="27">
        <v>2</v>
      </c>
      <c r="C12" s="92" t="s">
        <v>122</v>
      </c>
      <c r="D12" s="87" t="s">
        <v>123</v>
      </c>
      <c r="E12" s="88" t="s">
        <v>124</v>
      </c>
      <c r="F12" s="92" t="s">
        <v>125</v>
      </c>
      <c r="G12" s="92" t="s">
        <v>126</v>
      </c>
      <c r="H12" s="28">
        <v>8</v>
      </c>
      <c r="I12" s="28">
        <v>8</v>
      </c>
      <c r="J12" s="28" t="s">
        <v>28</v>
      </c>
      <c r="K12" s="28">
        <v>8</v>
      </c>
      <c r="L12" s="29"/>
      <c r="M12" s="29"/>
      <c r="N12" s="29"/>
      <c r="O12" s="30">
        <v>0</v>
      </c>
      <c r="P12" s="31">
        <f>ROUND(SUMPRODUCT(H12:O12,$H$10:$O$10)/100,1)</f>
        <v>2.4</v>
      </c>
      <c r="Q12" s="32" t="str">
        <f t="shared" si="0"/>
        <v>F</v>
      </c>
      <c r="R12" s="33" t="str">
        <f t="shared" si="1"/>
        <v>Kém</v>
      </c>
      <c r="S12" s="34" t="s">
        <v>141</v>
      </c>
      <c r="T12" s="35"/>
      <c r="U12" s="3"/>
      <c r="V12" s="26"/>
      <c r="W12" s="73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2"/>
      <c r="Y12" s="72"/>
      <c r="Z12" s="138"/>
      <c r="AA12" s="132"/>
      <c r="AB12" s="132"/>
      <c r="AC12" s="132"/>
      <c r="AD12" s="132"/>
      <c r="AE12" s="131"/>
      <c r="AF12" s="132"/>
      <c r="AG12" s="132"/>
      <c r="AH12" s="132"/>
      <c r="AI12" s="132"/>
      <c r="AJ12" s="132"/>
      <c r="AK12" s="132"/>
      <c r="AL12" s="133"/>
    </row>
    <row r="13" spans="1:38" ht="18.75" customHeight="1">
      <c r="B13" s="127">
        <v>3</v>
      </c>
      <c r="C13" s="107" t="s">
        <v>138</v>
      </c>
      <c r="D13" s="107" t="s">
        <v>139</v>
      </c>
      <c r="E13" s="108" t="s">
        <v>140</v>
      </c>
      <c r="F13" s="107"/>
      <c r="G13" s="127" t="s">
        <v>92</v>
      </c>
      <c r="H13" s="125">
        <v>6</v>
      </c>
      <c r="I13" s="125">
        <v>7</v>
      </c>
      <c r="J13" s="125" t="s">
        <v>28</v>
      </c>
      <c r="K13" s="128">
        <v>7</v>
      </c>
      <c r="L13" s="129"/>
      <c r="M13" s="126"/>
      <c r="N13" s="126"/>
      <c r="O13" s="113">
        <v>8</v>
      </c>
      <c r="P13" s="114">
        <f>ROUND(SUMPRODUCT(H13:O13,$H$10:$O$10)/100,1)</f>
        <v>7.6</v>
      </c>
      <c r="Q13" s="115" t="str">
        <f t="shared" si="0"/>
        <v>B</v>
      </c>
      <c r="R13" s="116" t="str">
        <f t="shared" si="1"/>
        <v>Khá</v>
      </c>
      <c r="S13" s="117" t="str">
        <f t="shared" ref="S13" si="2">+IF(OR($H13=0,$I13=0,$J13=0,$K13=0),"Không đủ ĐKDT","")</f>
        <v/>
      </c>
      <c r="T13" s="118"/>
      <c r="U13" s="3"/>
      <c r="V13" s="26"/>
      <c r="W13" s="73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74"/>
      <c r="Y13" s="74"/>
      <c r="Z13" s="139"/>
      <c r="AA13" s="131"/>
      <c r="AB13" s="131"/>
      <c r="AC13" s="131"/>
      <c r="AD13" s="140"/>
      <c r="AE13" s="131"/>
      <c r="AF13" s="141"/>
      <c r="AG13" s="142"/>
      <c r="AH13" s="141"/>
      <c r="AI13" s="142"/>
      <c r="AJ13" s="141"/>
      <c r="AK13" s="131"/>
      <c r="AL13" s="140"/>
    </row>
    <row r="14" spans="1:38" ht="9" customHeight="1">
      <c r="A14" s="2"/>
      <c r="B14" s="37"/>
      <c r="C14" s="38"/>
      <c r="D14" s="38"/>
      <c r="E14" s="39"/>
      <c r="F14" s="39"/>
      <c r="G14" s="39"/>
      <c r="H14" s="40"/>
      <c r="I14" s="41"/>
      <c r="J14" s="41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3"/>
      <c r="W14" s="60"/>
      <c r="X14" s="60"/>
      <c r="Y14" s="60"/>
    </row>
    <row r="15" spans="1:38" ht="16.5" hidden="1">
      <c r="A15" s="2"/>
      <c r="B15" s="158" t="s">
        <v>29</v>
      </c>
      <c r="C15" s="158"/>
      <c r="D15" s="38"/>
      <c r="E15" s="39"/>
      <c r="F15" s="39"/>
      <c r="G15" s="39"/>
      <c r="H15" s="40"/>
      <c r="I15" s="41"/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3"/>
      <c r="W15" s="60"/>
      <c r="X15" s="60"/>
      <c r="Y15" s="60"/>
    </row>
    <row r="16" spans="1:38" ht="16.5" hidden="1" customHeight="1">
      <c r="A16" s="2"/>
      <c r="B16" s="43" t="s">
        <v>30</v>
      </c>
      <c r="C16" s="43"/>
      <c r="D16" s="44">
        <f>+$Z$9</f>
        <v>3</v>
      </c>
      <c r="E16" s="45" t="s">
        <v>31</v>
      </c>
      <c r="F16" s="145" t="s">
        <v>32</v>
      </c>
      <c r="G16" s="145"/>
      <c r="H16" s="145"/>
      <c r="I16" s="145"/>
      <c r="J16" s="145"/>
      <c r="K16" s="145"/>
      <c r="L16" s="145"/>
      <c r="M16" s="145"/>
      <c r="N16" s="145"/>
      <c r="O16" s="46">
        <f>$Z$9 -COUNTIF($S$10:$S$203,"Vắng") -COUNTIF($S$10:$S$203,"Vắng có phép") - COUNTIF($S$10:$S$203,"Đình chỉ thi") - COUNTIF($S$10:$S$203,"Không đủ ĐKDT")</f>
        <v>1</v>
      </c>
      <c r="P16" s="46"/>
      <c r="Q16" s="46"/>
      <c r="R16" s="47"/>
      <c r="S16" s="48" t="s">
        <v>31</v>
      </c>
      <c r="T16" s="47"/>
      <c r="U16" s="3"/>
      <c r="W16" s="60"/>
      <c r="X16" s="60"/>
      <c r="Y16" s="60"/>
    </row>
    <row r="17" spans="1:38" ht="16.5" hidden="1" customHeight="1">
      <c r="A17" s="2"/>
      <c r="B17" s="43" t="s">
        <v>33</v>
      </c>
      <c r="C17" s="43"/>
      <c r="D17" s="44">
        <f>+$AK$9</f>
        <v>1</v>
      </c>
      <c r="E17" s="45" t="s">
        <v>31</v>
      </c>
      <c r="F17" s="145" t="s">
        <v>34</v>
      </c>
      <c r="G17" s="145"/>
      <c r="H17" s="145"/>
      <c r="I17" s="145"/>
      <c r="J17" s="145"/>
      <c r="K17" s="145"/>
      <c r="L17" s="145"/>
      <c r="M17" s="145"/>
      <c r="N17" s="145"/>
      <c r="O17" s="49">
        <f>COUNTIF($S$10:$S$79,"Vắng")</f>
        <v>2</v>
      </c>
      <c r="P17" s="49"/>
      <c r="Q17" s="49"/>
      <c r="R17" s="50"/>
      <c r="S17" s="48" t="s">
        <v>31</v>
      </c>
      <c r="T17" s="50"/>
      <c r="U17" s="3"/>
    </row>
    <row r="18" spans="1:38" ht="16.5" hidden="1" customHeight="1">
      <c r="A18" s="2"/>
      <c r="B18" s="43" t="s">
        <v>48</v>
      </c>
      <c r="C18" s="43"/>
      <c r="D18" s="59">
        <f>COUNTIF(W11:W13,"Học lại")</f>
        <v>2</v>
      </c>
      <c r="E18" s="45" t="s">
        <v>31</v>
      </c>
      <c r="F18" s="145" t="s">
        <v>49</v>
      </c>
      <c r="G18" s="145"/>
      <c r="H18" s="145"/>
      <c r="I18" s="145"/>
      <c r="J18" s="145"/>
      <c r="K18" s="145"/>
      <c r="L18" s="145"/>
      <c r="M18" s="145"/>
      <c r="N18" s="145"/>
      <c r="O18" s="46">
        <f>COUNTIF($S$10:$S$79,"Vắng có phép")</f>
        <v>0</v>
      </c>
      <c r="P18" s="46"/>
      <c r="Q18" s="46"/>
      <c r="R18" s="47"/>
      <c r="S18" s="48" t="s">
        <v>31</v>
      </c>
      <c r="T18" s="47"/>
      <c r="U18" s="3"/>
    </row>
    <row r="19" spans="1:38" ht="3" hidden="1" customHeight="1">
      <c r="A19" s="2"/>
      <c r="B19" s="37"/>
      <c r="C19" s="38"/>
      <c r="D19" s="38"/>
      <c r="E19" s="39"/>
      <c r="F19" s="39"/>
      <c r="G19" s="39"/>
      <c r="H19" s="40"/>
      <c r="I19" s="41"/>
      <c r="J19" s="41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3"/>
    </row>
    <row r="20" spans="1:38" hidden="1">
      <c r="B20" s="81" t="s">
        <v>50</v>
      </c>
      <c r="C20" s="81"/>
      <c r="D20" s="82">
        <f>COUNTIF(W11:W13,"Thi lại")</f>
        <v>0</v>
      </c>
      <c r="E20" s="83" t="s">
        <v>31</v>
      </c>
      <c r="F20" s="3"/>
      <c r="G20" s="3"/>
      <c r="H20" s="3"/>
      <c r="I20" s="3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3"/>
    </row>
    <row r="21" spans="1:38" ht="24.75" hidden="1" customHeight="1">
      <c r="B21" s="81"/>
      <c r="C21" s="81"/>
      <c r="D21" s="82"/>
      <c r="E21" s="83"/>
      <c r="F21" s="3"/>
      <c r="G21" s="3"/>
      <c r="H21" s="3"/>
      <c r="I21" s="3"/>
      <c r="J21" s="150" t="s">
        <v>145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3"/>
    </row>
    <row r="22" spans="1:38" hidden="1">
      <c r="A22" s="51"/>
      <c r="B22" s="143" t="s">
        <v>35</v>
      </c>
      <c r="C22" s="143"/>
      <c r="D22" s="143"/>
      <c r="E22" s="143"/>
      <c r="F22" s="143"/>
      <c r="G22" s="143"/>
      <c r="H22" s="143"/>
      <c r="I22" s="52"/>
      <c r="J22" s="144" t="s">
        <v>36</v>
      </c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3"/>
    </row>
    <row r="23" spans="1:38" ht="4.5" hidden="1" customHeight="1">
      <c r="A23" s="2"/>
      <c r="B23" s="37"/>
      <c r="C23" s="53"/>
      <c r="D23" s="53"/>
      <c r="E23" s="54"/>
      <c r="F23" s="54"/>
      <c r="G23" s="54"/>
      <c r="H23" s="55"/>
      <c r="I23" s="56"/>
      <c r="J23" s="56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38" s="2" customFormat="1" hidden="1">
      <c r="B24" s="143" t="s">
        <v>37</v>
      </c>
      <c r="C24" s="143"/>
      <c r="D24" s="149" t="s">
        <v>38</v>
      </c>
      <c r="E24" s="149"/>
      <c r="F24" s="149"/>
      <c r="G24" s="149"/>
      <c r="H24" s="149"/>
      <c r="I24" s="56"/>
      <c r="J24" s="56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3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s="2" customFormat="1" ht="18" hidden="1" customHeight="1">
      <c r="A30" s="1"/>
      <c r="B30" s="147" t="s">
        <v>143</v>
      </c>
      <c r="C30" s="147"/>
      <c r="D30" s="147" t="s">
        <v>146</v>
      </c>
      <c r="E30" s="147"/>
      <c r="F30" s="147"/>
      <c r="G30" s="147"/>
      <c r="H30" s="147"/>
      <c r="I30" s="147"/>
      <c r="J30" s="147" t="s">
        <v>39</v>
      </c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3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s="2" customFormat="1" ht="4.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 s="2" customFormat="1" ht="34.5" hidden="1" customHeight="1">
      <c r="A33" s="1"/>
      <c r="B33" s="143" t="s">
        <v>40</v>
      </c>
      <c r="C33" s="143"/>
      <c r="D33" s="143"/>
      <c r="E33" s="143"/>
      <c r="F33" s="143"/>
      <c r="G33" s="143"/>
      <c r="H33" s="143"/>
      <c r="I33" s="52"/>
      <c r="J33" s="148" t="s">
        <v>52</v>
      </c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3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s="2" customFormat="1" hidden="1">
      <c r="A34" s="1"/>
      <c r="B34" s="37"/>
      <c r="C34" s="53"/>
      <c r="D34" s="53"/>
      <c r="E34" s="54"/>
      <c r="F34" s="54"/>
      <c r="G34" s="54"/>
      <c r="H34" s="55"/>
      <c r="I34" s="56"/>
      <c r="J34" s="56"/>
      <c r="K34" s="3"/>
      <c r="L34" s="3"/>
      <c r="M34" s="3"/>
      <c r="N34" s="3"/>
      <c r="O34" s="3"/>
      <c r="P34" s="3"/>
      <c r="Q34" s="3"/>
      <c r="R34" s="3"/>
      <c r="S34" s="3"/>
      <c r="T34" s="3"/>
      <c r="U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 s="2" customFormat="1" hidden="1">
      <c r="A35" s="1"/>
      <c r="B35" s="143" t="s">
        <v>37</v>
      </c>
      <c r="C35" s="143"/>
      <c r="D35" s="149" t="s">
        <v>38</v>
      </c>
      <c r="E35" s="149"/>
      <c r="F35" s="149"/>
      <c r="G35" s="149"/>
      <c r="H35" s="149"/>
      <c r="I35" s="56"/>
      <c r="J35" s="56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 hidden="1"/>
    <row r="38" spans="1:38" hidden="1"/>
    <row r="39" spans="1:38" hidden="1"/>
    <row r="40" spans="1:38" hidden="1">
      <c r="B40" s="146"/>
      <c r="C40" s="146"/>
      <c r="D40" s="146"/>
      <c r="E40" s="146"/>
      <c r="F40" s="146"/>
      <c r="G40" s="146"/>
      <c r="H40" s="146"/>
      <c r="I40" s="146"/>
      <c r="J40" s="146" t="s">
        <v>53</v>
      </c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  <row r="41" spans="1:38" hidden="1"/>
    <row r="42" spans="1:38" hidden="1"/>
    <row r="43" spans="1:38" hidden="1"/>
    <row r="44" spans="1:38" hidden="1"/>
    <row r="45" spans="1:38" hidden="1"/>
    <row r="46" spans="1:38" hidden="1"/>
    <row r="47" spans="1:38" hidden="1"/>
  </sheetData>
  <mergeCells count="59">
    <mergeCell ref="S8:S10"/>
    <mergeCell ref="T8:T10"/>
    <mergeCell ref="H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AI5:AJ7"/>
    <mergeCell ref="AK5:AL7"/>
    <mergeCell ref="X5:X8"/>
    <mergeCell ref="Y5:Y8"/>
    <mergeCell ref="Z5:Z8"/>
    <mergeCell ref="B15:C15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K8:K9"/>
    <mergeCell ref="L8:L9"/>
    <mergeCell ref="P8:P10"/>
    <mergeCell ref="Q8:Q9"/>
    <mergeCell ref="B33:H33"/>
    <mergeCell ref="J33:T33"/>
    <mergeCell ref="F17:N17"/>
    <mergeCell ref="F18:N18"/>
    <mergeCell ref="J20:T20"/>
    <mergeCell ref="J21:T21"/>
    <mergeCell ref="B22:H22"/>
    <mergeCell ref="J22:T22"/>
    <mergeCell ref="B24:C24"/>
    <mergeCell ref="D24:H24"/>
    <mergeCell ref="B30:C30"/>
    <mergeCell ref="D30:I30"/>
    <mergeCell ref="J30:T30"/>
    <mergeCell ref="F16:N16"/>
    <mergeCell ref="B35:C35"/>
    <mergeCell ref="D35:H35"/>
    <mergeCell ref="B40:C40"/>
    <mergeCell ref="D40:I40"/>
    <mergeCell ref="J40:T40"/>
  </mergeCells>
  <conditionalFormatting sqref="L11:O13 H11:K12">
    <cfRule type="cellIs" dxfId="6" priority="15" operator="greaterThan">
      <formula>10</formula>
    </cfRule>
  </conditionalFormatting>
  <conditionalFormatting sqref="C1:C12 C14:C1048576">
    <cfRule type="duplicateValues" dxfId="5" priority="13"/>
  </conditionalFormatting>
  <conditionalFormatting sqref="C11">
    <cfRule type="duplicateValues" dxfId="4" priority="11"/>
  </conditionalFormatting>
  <conditionalFormatting sqref="H11:K12">
    <cfRule type="cellIs" dxfId="3" priority="8" stopIfTrue="1" operator="greaterThan">
      <formula>10</formula>
    </cfRule>
    <cfRule type="cellIs" dxfId="2" priority="9" stopIfTrue="1" operator="greaterThan">
      <formula>10</formula>
    </cfRule>
    <cfRule type="cellIs" dxfId="1" priority="10" stopIfTrue="1" operator="greaterThan">
      <formula>10</formula>
    </cfRule>
  </conditionalFormatting>
  <conditionalFormatting sqref="C12">
    <cfRule type="duplicateValues" dxfId="0" priority="5"/>
  </conditionalFormatting>
  <dataValidations count="1">
    <dataValidation allowBlank="1" showInputMessage="1" showErrorMessage="1" errorTitle="Không xóa dữ liệu" error="Không xóa dữ liệu" prompt="Không xóa dữ liệu" sqref="W11:W13 X3:AL9 D18"/>
  </dataValidations>
  <pageMargins left="0.45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KTQT1</vt:lpstr>
      <vt:lpstr>KTCB</vt:lpstr>
      <vt:lpstr>TCDN</vt:lpstr>
      <vt:lpstr>KTDNTMDV</vt:lpstr>
      <vt:lpstr>KTC</vt:lpstr>
      <vt:lpstr>KTNHTM</vt:lpstr>
      <vt:lpstr>PTHDKD</vt:lpstr>
      <vt:lpstr>KTQT1!Print_Titles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2017-04-03T18:24:00Z</cp:lastPrinted>
  <dcterms:created xsi:type="dcterms:W3CDTF">2015-04-17T02:48:53Z</dcterms:created>
  <dcterms:modified xsi:type="dcterms:W3CDTF">2017-04-05T22:01:06Z</dcterms:modified>
</cp:coreProperties>
</file>