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730" windowHeight="11760" activeTab="1"/>
  </bookViews>
  <sheets>
    <sheet name="Nhóm(1)" sheetId="1" r:id="rId1"/>
    <sheet name="Nhóm(2)" sheetId="2" r:id="rId2"/>
  </sheets>
  <definedNames>
    <definedName name="_xlnm._FilterDatabase" localSheetId="0" hidden="1">'Nhóm(1)'!$A$8:$AJ$70</definedName>
    <definedName name="_xlnm._FilterDatabase" localSheetId="1" hidden="1">'Nhóm(2)'!$A$8:$AL$68</definedName>
    <definedName name="_xlnm.Print_Titles" localSheetId="0">'Nhóm(1)'!$4:$9</definedName>
    <definedName name="_xlnm.Print_Titles" localSheetId="1">'Nhóm(2)'!$4:$9</definedName>
  </definedNames>
  <calcPr calcId="124519"/>
</workbook>
</file>

<file path=xl/calcChain.xml><?xml version="1.0" encoding="utf-8"?>
<calcChain xmlns="http://schemas.openxmlformats.org/spreadsheetml/2006/main">
  <c r="S68" i="2"/>
  <c r="S67"/>
  <c r="S66"/>
  <c r="S65"/>
  <c r="S64"/>
  <c r="S63"/>
  <c r="S62"/>
  <c r="S61"/>
  <c r="S60"/>
  <c r="S59"/>
  <c r="S58"/>
  <c r="S57"/>
  <c r="S56"/>
  <c r="S55"/>
  <c r="S54"/>
  <c r="S53"/>
  <c r="S51"/>
  <c r="S50"/>
  <c r="S49"/>
  <c r="S48"/>
  <c r="S47"/>
  <c r="S46"/>
  <c r="S45"/>
  <c r="S44"/>
  <c r="S43"/>
  <c r="S42"/>
  <c r="S41"/>
  <c r="S40"/>
  <c r="S39"/>
  <c r="S38"/>
  <c r="S37"/>
  <c r="S36"/>
  <c r="S35"/>
  <c r="S34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O9"/>
  <c r="P14" s="1"/>
  <c r="Y8"/>
  <c r="X8"/>
  <c r="P16"/>
  <c r="R16" s="1"/>
  <c r="P12"/>
  <c r="R12" s="1"/>
  <c r="P33"/>
  <c r="R33" s="1"/>
  <c r="P43"/>
  <c r="P51"/>
  <c r="Q51" s="1"/>
  <c r="P59"/>
  <c r="Q59" s="1"/>
  <c r="P67"/>
  <c r="W67" s="1"/>
  <c r="P66"/>
  <c r="R66" s="1"/>
  <c r="P58"/>
  <c r="R58" s="1"/>
  <c r="P50"/>
  <c r="R50" s="1"/>
  <c r="P46"/>
  <c r="P42"/>
  <c r="P38"/>
  <c r="W44" s="1"/>
  <c r="P34"/>
  <c r="R34" s="1"/>
  <c r="P30"/>
  <c r="R30" s="1"/>
  <c r="P26"/>
  <c r="W59" s="1"/>
  <c r="P22"/>
  <c r="P18"/>
  <c r="Q18" s="1"/>
  <c r="P65"/>
  <c r="Q65" s="1"/>
  <c r="P61"/>
  <c r="W61" s="1"/>
  <c r="P57"/>
  <c r="R57" s="1"/>
  <c r="P53"/>
  <c r="Q53" s="1"/>
  <c r="P49"/>
  <c r="Q49" s="1"/>
  <c r="P45"/>
  <c r="R45" s="1"/>
  <c r="P41"/>
  <c r="Q41" s="1"/>
  <c r="P37"/>
  <c r="R37" s="1"/>
  <c r="P68"/>
  <c r="Q68" s="1"/>
  <c r="P64"/>
  <c r="Q64" s="1"/>
  <c r="P60"/>
  <c r="R60" s="1"/>
  <c r="P56"/>
  <c r="Q56" s="1"/>
  <c r="P52"/>
  <c r="Q52" s="1"/>
  <c r="P48"/>
  <c r="W48" s="1"/>
  <c r="P44"/>
  <c r="R44" s="1"/>
  <c r="P40"/>
  <c r="Q40" s="1"/>
  <c r="P36"/>
  <c r="P32"/>
  <c r="R32" s="1"/>
  <c r="P28"/>
  <c r="P24"/>
  <c r="Q24" s="1"/>
  <c r="P20"/>
  <c r="R20" s="1"/>
  <c r="P13"/>
  <c r="R13" s="1"/>
  <c r="P21"/>
  <c r="R21" s="1"/>
  <c r="P29"/>
  <c r="Q29" s="1"/>
  <c r="P11"/>
  <c r="Q11" s="1"/>
  <c r="P15"/>
  <c r="R15" s="1"/>
  <c r="P19"/>
  <c r="Q19" s="1"/>
  <c r="P23"/>
  <c r="Q23" s="1"/>
  <c r="P27"/>
  <c r="Q27" s="1"/>
  <c r="P31"/>
  <c r="W52" s="1"/>
  <c r="P35"/>
  <c r="Q35" s="1"/>
  <c r="W65"/>
  <c r="W68"/>
  <c r="Q12" i="1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1"/>
  <c r="Q42"/>
  <c r="Q43"/>
  <c r="Q44"/>
  <c r="Q45"/>
  <c r="Q46"/>
  <c r="Q47"/>
  <c r="Q48"/>
  <c r="Q49"/>
  <c r="Q51"/>
  <c r="Q52"/>
  <c r="Q53"/>
  <c r="Q54"/>
  <c r="Q55"/>
  <c r="Q56"/>
  <c r="Q57"/>
  <c r="Q58"/>
  <c r="Q59"/>
  <c r="Q61"/>
  <c r="Q62"/>
  <c r="Q63"/>
  <c r="Q64"/>
  <c r="Q65"/>
  <c r="Q66"/>
  <c r="Q67"/>
  <c r="Q68"/>
  <c r="Q69"/>
  <c r="Q70"/>
  <c r="Q11"/>
  <c r="Q10"/>
  <c r="Q13" i="2"/>
  <c r="R64"/>
  <c r="W57"/>
  <c r="R19"/>
  <c r="Q36"/>
  <c r="Q37"/>
  <c r="R18"/>
  <c r="Q50"/>
  <c r="Q43"/>
  <c r="W50"/>
  <c r="Q48"/>
  <c r="R56"/>
  <c r="R41"/>
  <c r="Q57"/>
  <c r="W27"/>
  <c r="R22"/>
  <c r="Q22"/>
  <c r="R38"/>
  <c r="W51"/>
  <c r="W10"/>
  <c r="Q32"/>
  <c r="W29"/>
  <c r="R27"/>
  <c r="R28"/>
  <c r="Q28"/>
  <c r="Q44"/>
  <c r="Q60"/>
  <c r="Q45"/>
  <c r="W19"/>
  <c r="R61"/>
  <c r="Q67"/>
  <c r="W18"/>
  <c r="R51"/>
  <c r="W21"/>
  <c r="Q33"/>
  <c r="O9" i="1"/>
  <c r="P17" s="1"/>
  <c r="W8"/>
  <c r="V8"/>
  <c r="R35" i="2" l="1"/>
  <c r="W31"/>
  <c r="W20"/>
  <c r="W30"/>
  <c r="W22"/>
  <c r="AE8"/>
  <c r="P54"/>
  <c r="P62"/>
  <c r="R62" s="1"/>
  <c r="P10"/>
  <c r="P63"/>
  <c r="P55"/>
  <c r="R55" s="1"/>
  <c r="P47"/>
  <c r="R47" s="1"/>
  <c r="P39"/>
  <c r="P25"/>
  <c r="P17"/>
  <c r="R17" s="1"/>
  <c r="P58" i="1"/>
  <c r="P42"/>
  <c r="P10"/>
  <c r="P70"/>
  <c r="P54"/>
  <c r="P34"/>
  <c r="P63"/>
  <c r="P31"/>
  <c r="P66"/>
  <c r="P50"/>
  <c r="P26"/>
  <c r="P55"/>
  <c r="P23"/>
  <c r="P39"/>
  <c r="P62"/>
  <c r="P46"/>
  <c r="P18"/>
  <c r="P47"/>
  <c r="P15"/>
  <c r="W66" i="2"/>
  <c r="W56"/>
  <c r="R24"/>
  <c r="Q34"/>
  <c r="R53"/>
  <c r="W17"/>
  <c r="W38"/>
  <c r="W46"/>
  <c r="Q66"/>
  <c r="W15"/>
  <c r="W24"/>
  <c r="W37"/>
  <c r="W43"/>
  <c r="R23"/>
  <c r="W34"/>
  <c r="U18" i="1"/>
  <c r="O75"/>
  <c r="W58" i="2"/>
  <c r="R48"/>
  <c r="W12"/>
  <c r="W39"/>
  <c r="R67"/>
  <c r="Q61"/>
  <c r="Q55"/>
  <c r="Q46"/>
  <c r="R11"/>
  <c r="Q20"/>
  <c r="Q30"/>
  <c r="W64"/>
  <c r="W53"/>
  <c r="W40"/>
  <c r="W55"/>
  <c r="W36"/>
  <c r="W45"/>
  <c r="R36"/>
  <c r="Q42"/>
  <c r="W42"/>
  <c r="W41"/>
  <c r="R46"/>
  <c r="R52"/>
  <c r="W26"/>
  <c r="Q16"/>
  <c r="AA8" i="1"/>
  <c r="Z8"/>
  <c r="O74"/>
  <c r="Y8"/>
  <c r="AC8"/>
  <c r="W13" i="2"/>
  <c r="W28"/>
  <c r="W49"/>
  <c r="W14"/>
  <c r="R42"/>
  <c r="Q58"/>
  <c r="W32"/>
  <c r="R29"/>
  <c r="Q63"/>
  <c r="R68"/>
  <c r="R25"/>
  <c r="O72"/>
  <c r="W23"/>
  <c r="AB8"/>
  <c r="O73"/>
  <c r="R31"/>
  <c r="R40"/>
  <c r="Q12"/>
  <c r="AC8"/>
  <c r="W35"/>
  <c r="W11"/>
  <c r="AA8"/>
  <c r="R59"/>
  <c r="Q26"/>
  <c r="W54"/>
  <c r="Q31"/>
  <c r="W47"/>
  <c r="Q17"/>
  <c r="W60"/>
  <c r="R26"/>
  <c r="Q21"/>
  <c r="R65"/>
  <c r="R43"/>
  <c r="R49"/>
  <c r="Q14"/>
  <c r="Q15"/>
  <c r="W33"/>
  <c r="W16"/>
  <c r="R14"/>
  <c r="Q62"/>
  <c r="Q38"/>
  <c r="P11" i="1"/>
  <c r="U11" s="1"/>
  <c r="P64"/>
  <c r="U64" s="1"/>
  <c r="P56"/>
  <c r="P48"/>
  <c r="P40"/>
  <c r="P32"/>
  <c r="P24"/>
  <c r="P16"/>
  <c r="P69"/>
  <c r="U69" s="1"/>
  <c r="P61"/>
  <c r="P53"/>
  <c r="U53" s="1"/>
  <c r="P45"/>
  <c r="U45" s="1"/>
  <c r="P37"/>
  <c r="P29"/>
  <c r="P21"/>
  <c r="P13"/>
  <c r="U13" s="1"/>
  <c r="U62"/>
  <c r="P38"/>
  <c r="P30"/>
  <c r="U30" s="1"/>
  <c r="P22"/>
  <c r="P14"/>
  <c r="P67"/>
  <c r="U67" s="1"/>
  <c r="P59"/>
  <c r="U59" s="1"/>
  <c r="P51"/>
  <c r="U51" s="1"/>
  <c r="P43"/>
  <c r="P35"/>
  <c r="P27"/>
  <c r="P19"/>
  <c r="P68"/>
  <c r="U68" s="1"/>
  <c r="P60"/>
  <c r="P52"/>
  <c r="U52" s="1"/>
  <c r="P44"/>
  <c r="U44" s="1"/>
  <c r="P36"/>
  <c r="U36" s="1"/>
  <c r="P28"/>
  <c r="U28" s="1"/>
  <c r="P20"/>
  <c r="P12"/>
  <c r="U12" s="1"/>
  <c r="P65"/>
  <c r="U65" s="1"/>
  <c r="P57"/>
  <c r="U57" s="1"/>
  <c r="P49"/>
  <c r="P41"/>
  <c r="P33"/>
  <c r="P25"/>
  <c r="Q47" i="2" l="1"/>
  <c r="Q39"/>
  <c r="R39"/>
  <c r="Q10"/>
  <c r="R10"/>
  <c r="R54"/>
  <c r="Q54"/>
  <c r="W25"/>
  <c r="AI8" s="1"/>
  <c r="Q25"/>
  <c r="R63"/>
  <c r="W63"/>
  <c r="W62"/>
  <c r="U26" i="1"/>
  <c r="AG8" i="2"/>
  <c r="AK8"/>
  <c r="U55" i="1"/>
  <c r="U20"/>
  <c r="U19"/>
  <c r="U22"/>
  <c r="U56"/>
  <c r="U34"/>
  <c r="U42"/>
  <c r="U49"/>
  <c r="U15"/>
  <c r="U17"/>
  <c r="U47"/>
  <c r="U14"/>
  <c r="U50"/>
  <c r="U48"/>
  <c r="U66"/>
  <c r="U16"/>
  <c r="U25"/>
  <c r="U40"/>
  <c r="U61"/>
  <c r="U24"/>
  <c r="U70"/>
  <c r="U37"/>
  <c r="U32"/>
  <c r="U63"/>
  <c r="U35"/>
  <c r="U58"/>
  <c r="U21"/>
  <c r="U60"/>
  <c r="U31"/>
  <c r="U38"/>
  <c r="U39"/>
  <c r="U33"/>
  <c r="U10"/>
  <c r="U54"/>
  <c r="U29"/>
  <c r="U23"/>
  <c r="U27"/>
  <c r="U46"/>
  <c r="U41"/>
  <c r="U43"/>
  <c r="D75" i="2" l="1"/>
  <c r="D73"/>
  <c r="Z8"/>
  <c r="AH8" s="1"/>
  <c r="D72"/>
  <c r="D77" i="1"/>
  <c r="D75"/>
  <c r="AI8"/>
  <c r="AE8"/>
  <c r="AG8"/>
  <c r="AD8" i="2" l="1"/>
  <c r="O71"/>
  <c r="AF8"/>
  <c r="AL8"/>
  <c r="D71"/>
  <c r="AJ8"/>
  <c r="X8" i="1"/>
  <c r="AF8" s="1"/>
  <c r="AH8"/>
  <c r="D74"/>
  <c r="AJ8" l="1"/>
  <c r="D73"/>
  <c r="O73"/>
  <c r="AB8"/>
  <c r="AD8"/>
</calcChain>
</file>

<file path=xl/sharedStrings.xml><?xml version="1.0" encoding="utf-8"?>
<sst xmlns="http://schemas.openxmlformats.org/spreadsheetml/2006/main" count="1108" uniqueCount="490">
  <si>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</si>
  <si>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</si>
  <si>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</si>
  <si>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</si>
  <si>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</si>
  <si>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</si>
  <si>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</si>
  <si>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</si>
  <si>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</si>
  <si>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</si>
  <si>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</si>
  <si>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</si>
  <si>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</si>
  <si>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</si>
  <si>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</si>
  <si>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</si>
  <si>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</si>
  <si>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</si>
  <si>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</si>
  <si>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</si>
  <si>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</si>
  <si>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</si>
  <si>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</si>
  <si>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</si>
  <si>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</si>
  <si>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</si>
  <si>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</si>
  <si>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</si>
  <si>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</si>
  <si>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</si>
  <si>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</si>
  <si>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</si>
  <si>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</si>
  <si>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</si>
  <si>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</si>
  <si>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</si>
  <si>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</si>
  <si>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</si>
  <si>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</si>
  <si>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</si>
  <si>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</si>
  <si>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</si>
  <si>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</si>
  <si>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</si>
  <si>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</si>
  <si>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</si>
  <si>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</si>
  <si>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</si>
  <si>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</si>
  <si>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</si>
  <si>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2016 - 2017 </t>
  </si>
  <si>
    <t>Nguyễn Cảnh Châu</t>
  </si>
  <si>
    <t>Ngô Hồng Quân</t>
  </si>
  <si>
    <t>Tư tưởng Hồ Chí Minh</t>
  </si>
  <si>
    <t>Giờ thi: 8h</t>
  </si>
  <si>
    <t>Ngày thi: 05.06.2017</t>
  </si>
  <si>
    <t>B13DCAT001</t>
  </si>
  <si>
    <t>Phạm Hoàng</t>
  </si>
  <si>
    <t>An</t>
  </si>
  <si>
    <t>28/10/95</t>
  </si>
  <si>
    <t>D13CQAT01-B</t>
  </si>
  <si>
    <t>B13DCAT096</t>
  </si>
  <si>
    <t>Nguyễn Tuấn</t>
  </si>
  <si>
    <t>Anh</t>
  </si>
  <si>
    <t>13/02/95</t>
  </si>
  <si>
    <t>D13CQAT03-B</t>
  </si>
  <si>
    <t>B13DCAT049</t>
  </si>
  <si>
    <t>Nguyễn Việt</t>
  </si>
  <si>
    <t>06/12/95</t>
  </si>
  <si>
    <t>D13CQAT02-B</t>
  </si>
  <si>
    <t>B13DCAT003</t>
  </si>
  <si>
    <t>Ngô Đức</t>
  </si>
  <si>
    <t>Bắc</t>
  </si>
  <si>
    <t>25/01/95</t>
  </si>
  <si>
    <t>B13DCAT050</t>
  </si>
  <si>
    <t>Bùi Đức</t>
  </si>
  <si>
    <t>Biên</t>
  </si>
  <si>
    <t>14/03/94</t>
  </si>
  <si>
    <t>B13DCAT005</t>
  </si>
  <si>
    <t>Nguyễn Quỳnh</t>
  </si>
  <si>
    <t>Chi</t>
  </si>
  <si>
    <t>22/04/95</t>
  </si>
  <si>
    <t>B13DCAT051</t>
  </si>
  <si>
    <t>Nguyễn Hồng</t>
  </si>
  <si>
    <t>Chung</t>
  </si>
  <si>
    <t>01/05/95</t>
  </si>
  <si>
    <t>B13DCAT052</t>
  </si>
  <si>
    <t>Đào Duy</t>
  </si>
  <si>
    <t>Đại</t>
  </si>
  <si>
    <t>27/07/95</t>
  </si>
  <si>
    <t>B12DEPT005</t>
  </si>
  <si>
    <t>Đỗ Tiến</t>
  </si>
  <si>
    <t>Đạt</t>
  </si>
  <si>
    <t>27/12/93</t>
  </si>
  <si>
    <t>C14CQVT01-B</t>
  </si>
  <si>
    <t>B13DCAT010</t>
  </si>
  <si>
    <t>Nguyễn Tiến</t>
  </si>
  <si>
    <t>Đức</t>
  </si>
  <si>
    <t>26/07/95</t>
  </si>
  <si>
    <t>B13DCAT056</t>
  </si>
  <si>
    <t>Phạm Trung</t>
  </si>
  <si>
    <t>07/05/95</t>
  </si>
  <si>
    <t>B13DCAT057</t>
  </si>
  <si>
    <t>Lương Tuấn</t>
  </si>
  <si>
    <t>Dũng</t>
  </si>
  <si>
    <t>20/06/95</t>
  </si>
  <si>
    <t>B12DCCN060</t>
  </si>
  <si>
    <t>Đặng Phi</t>
  </si>
  <si>
    <t>Dương</t>
  </si>
  <si>
    <t>16/03/94</t>
  </si>
  <si>
    <t>D12CNPM4</t>
  </si>
  <si>
    <t>B14DCAT024</t>
  </si>
  <si>
    <t>Đỗ Văn</t>
  </si>
  <si>
    <t>Duy</t>
  </si>
  <si>
    <t>14/11/96</t>
  </si>
  <si>
    <t>D14CQAT01-B</t>
  </si>
  <si>
    <t>B15DCCN183</t>
  </si>
  <si>
    <t>Đặng Minh</t>
  </si>
  <si>
    <t>Hải</t>
  </si>
  <si>
    <t>15/08/97</t>
  </si>
  <si>
    <t>D15CQCN07-B</t>
  </si>
  <si>
    <t>B13DCAT058</t>
  </si>
  <si>
    <t>Nguyễn Thế</t>
  </si>
  <si>
    <t>25/05/94</t>
  </si>
  <si>
    <t>B13DCKT049</t>
  </si>
  <si>
    <t>Trần Minh</t>
  </si>
  <si>
    <t>Hằng</t>
  </si>
  <si>
    <t>12/08/94</t>
  </si>
  <si>
    <t>D13CQKT02-B</t>
  </si>
  <si>
    <t>B13DCAT061</t>
  </si>
  <si>
    <t>Nguyễn Văn</t>
  </si>
  <si>
    <t>Hậu</t>
  </si>
  <si>
    <t>22/05/95</t>
  </si>
  <si>
    <t>B13DCAT015</t>
  </si>
  <si>
    <t>Nguyễn Thị Thu</t>
  </si>
  <si>
    <t>Hiền</t>
  </si>
  <si>
    <t>14/08/95</t>
  </si>
  <si>
    <t>B14DCCN224</t>
  </si>
  <si>
    <t>Lê Ngọc</t>
  </si>
  <si>
    <t>Hiệp</t>
  </si>
  <si>
    <t>04/06/96</t>
  </si>
  <si>
    <t>D14CQCN05-B</t>
  </si>
  <si>
    <t>B13DCAT062</t>
  </si>
  <si>
    <t>Nguyễn Hữu</t>
  </si>
  <si>
    <t>12/06/95</t>
  </si>
  <si>
    <t>B13DCAT016</t>
  </si>
  <si>
    <t>Nguyễn Trần</t>
  </si>
  <si>
    <t>15/11/95</t>
  </si>
  <si>
    <t>B13DCAT018</t>
  </si>
  <si>
    <t>Mai Trung</t>
  </si>
  <si>
    <t>Hiếu</t>
  </si>
  <si>
    <t>08/04/95</t>
  </si>
  <si>
    <t>B13DCAT064</t>
  </si>
  <si>
    <t>Nguyễn Đăng</t>
  </si>
  <si>
    <t>06/10/95</t>
  </si>
  <si>
    <t>B13DCAT019</t>
  </si>
  <si>
    <t>Nguyễn Quý</t>
  </si>
  <si>
    <t>01/12/95</t>
  </si>
  <si>
    <t>B13DCAT020</t>
  </si>
  <si>
    <t>Phạm Văn</t>
  </si>
  <si>
    <t>Hòa</t>
  </si>
  <si>
    <t>08/09/95</t>
  </si>
  <si>
    <t>B15DCCN235</t>
  </si>
  <si>
    <t>Nguyễn Vũ</t>
  </si>
  <si>
    <t>Hoàng</t>
  </si>
  <si>
    <t>01/09/97</t>
  </si>
  <si>
    <t>D15CQCN04-B</t>
  </si>
  <si>
    <t>B13DCAT105</t>
  </si>
  <si>
    <t>Đoàn Thị</t>
  </si>
  <si>
    <t>Hồng</t>
  </si>
  <si>
    <t>17/08/95</t>
  </si>
  <si>
    <t>B13DCAT023</t>
  </si>
  <si>
    <t>Hưng</t>
  </si>
  <si>
    <t>25/08/95</t>
  </si>
  <si>
    <t>B13DCAT068</t>
  </si>
  <si>
    <t>Nguyễn Quang</t>
  </si>
  <si>
    <t>29/07/95</t>
  </si>
  <si>
    <t>B13DCAT069</t>
  </si>
  <si>
    <t>Chu Nhân</t>
  </si>
  <si>
    <t>Hướng</t>
  </si>
  <si>
    <t>01/01/94</t>
  </si>
  <si>
    <t>B13DCAT025</t>
  </si>
  <si>
    <t>Huy</t>
  </si>
  <si>
    <t>13/04/95</t>
  </si>
  <si>
    <t>B13DCAT108</t>
  </si>
  <si>
    <t>Nguyễn Trung</t>
  </si>
  <si>
    <t>Kiên</t>
  </si>
  <si>
    <t>28/12/95</t>
  </si>
  <si>
    <t>B13DCAT110</t>
  </si>
  <si>
    <t>Bùi Thị Kim</t>
  </si>
  <si>
    <t>Liên</t>
  </si>
  <si>
    <t>20/03/95</t>
  </si>
  <si>
    <t>B13DCAT112</t>
  </si>
  <si>
    <t>Phạm Như</t>
  </si>
  <si>
    <t>Luân</t>
  </si>
  <si>
    <t>02/01/92</t>
  </si>
  <si>
    <t>B13DCAT113</t>
  </si>
  <si>
    <t>Trần Thị Thu</t>
  </si>
  <si>
    <t>Lương</t>
  </si>
  <si>
    <t>18/06/95</t>
  </si>
  <si>
    <t>B13DCAT074</t>
  </si>
  <si>
    <t>Đỗ Thị</t>
  </si>
  <si>
    <t>Lý</t>
  </si>
  <si>
    <t>19/05/95</t>
  </si>
  <si>
    <t>B13DCAT030</t>
  </si>
  <si>
    <t>Doãn Thị Thanh</t>
  </si>
  <si>
    <t>Mai</t>
  </si>
  <si>
    <t>01/03/95</t>
  </si>
  <si>
    <t>B13DCAT114</t>
  </si>
  <si>
    <t>Phạm Nhật</t>
  </si>
  <si>
    <t>Minh</t>
  </si>
  <si>
    <t>17/11/95</t>
  </si>
  <si>
    <t>B13DCAT078</t>
  </si>
  <si>
    <t>Lê Thị Phương</t>
  </si>
  <si>
    <t>Ngọc</t>
  </si>
  <si>
    <t>21/07/95</t>
  </si>
  <si>
    <t>B13DCAT034</t>
  </si>
  <si>
    <t>Nguyễn Minh</t>
  </si>
  <si>
    <t>10/02/90</t>
  </si>
  <si>
    <t>B13DCAT079</t>
  </si>
  <si>
    <t>Phùng Bích</t>
  </si>
  <si>
    <t>16/06/95</t>
  </si>
  <si>
    <t>B13DCAT037</t>
  </si>
  <si>
    <t>Lê Hữu</t>
  </si>
  <si>
    <t>Phong</t>
  </si>
  <si>
    <t>B13DCAT082</t>
  </si>
  <si>
    <t>Nguyễn Duy</t>
  </si>
  <si>
    <t>20/07/95</t>
  </si>
  <si>
    <t>B13CCCN035</t>
  </si>
  <si>
    <t>Bùi Văn</t>
  </si>
  <si>
    <t>Phòng</t>
  </si>
  <si>
    <t>05/08/95</t>
  </si>
  <si>
    <t>C13HTTT</t>
  </si>
  <si>
    <t>B13DCAT117</t>
  </si>
  <si>
    <t>Đào Ngọc</t>
  </si>
  <si>
    <t>Quang</t>
  </si>
  <si>
    <t>17/07/95</t>
  </si>
  <si>
    <t>B13DCAT039</t>
  </si>
  <si>
    <t>Trần Thị</t>
  </si>
  <si>
    <t>Quyên</t>
  </si>
  <si>
    <t>23/10/95</t>
  </si>
  <si>
    <t>B13DCAT118</t>
  </si>
  <si>
    <t>Đặng Đình</t>
  </si>
  <si>
    <t>Sáng</t>
  </si>
  <si>
    <t>05/08/94</t>
  </si>
  <si>
    <t>B13DCAT120</t>
  </si>
  <si>
    <t>Phạm Tùng</t>
  </si>
  <si>
    <t>Sơn</t>
  </si>
  <si>
    <t>14/10/94</t>
  </si>
  <si>
    <t>B13DCAT087</t>
  </si>
  <si>
    <t>Lê Đình</t>
  </si>
  <si>
    <t>Thái</t>
  </si>
  <si>
    <t>22/07/95</t>
  </si>
  <si>
    <t>B13DCAT121</t>
  </si>
  <si>
    <t>Đỗ Quang</t>
  </si>
  <si>
    <t>Thắng</t>
  </si>
  <si>
    <t>26/05/95</t>
  </si>
  <si>
    <t>B13DCAT043</t>
  </si>
  <si>
    <t>Thành</t>
  </si>
  <si>
    <t>21/09/95</t>
  </si>
  <si>
    <t>B13DCAT089</t>
  </si>
  <si>
    <t>Trương Quang</t>
  </si>
  <si>
    <t>22/06/95</t>
  </si>
  <si>
    <t>B15DCVT399</t>
  </si>
  <si>
    <t>Trần Phương</t>
  </si>
  <si>
    <t>Thủy</t>
  </si>
  <si>
    <t>16/04/97</t>
  </si>
  <si>
    <t>D15CQVT07-B</t>
  </si>
  <si>
    <t>B13DCAT045</t>
  </si>
  <si>
    <t>Dương Hà</t>
  </si>
  <si>
    <t>Tín</t>
  </si>
  <si>
    <t>01/07/95</t>
  </si>
  <si>
    <t>B13DCAT125</t>
  </si>
  <si>
    <t>Hoàng Minh</t>
  </si>
  <si>
    <t>Toàn</t>
  </si>
  <si>
    <t>09/03/95</t>
  </si>
  <si>
    <t>B13DCAT093</t>
  </si>
  <si>
    <t>Vũ Văn</t>
  </si>
  <si>
    <t>Triều</t>
  </si>
  <si>
    <t>30/03/95</t>
  </si>
  <si>
    <t>B13DCAT126</t>
  </si>
  <si>
    <t>Trung</t>
  </si>
  <si>
    <t>17/04/94</t>
  </si>
  <si>
    <t>B13DCAT127</t>
  </si>
  <si>
    <t>Hà Minh</t>
  </si>
  <si>
    <t>Trường</t>
  </si>
  <si>
    <t>09/01/95</t>
  </si>
  <si>
    <t>B13DCAT094</t>
  </si>
  <si>
    <t>Nguyễn</t>
  </si>
  <si>
    <t>Tuấn</t>
  </si>
  <si>
    <t>23/06/95</t>
  </si>
  <si>
    <t>B13DCAT131</t>
  </si>
  <si>
    <t>Nguyễn Thị</t>
  </si>
  <si>
    <t>Vinh</t>
  </si>
  <si>
    <t>02/01/95</t>
  </si>
  <si>
    <t>B13DCAT002</t>
  </si>
  <si>
    <t>Đỗ Hà</t>
  </si>
  <si>
    <t>28/11/95</t>
  </si>
  <si>
    <t>B13DCAT048</t>
  </si>
  <si>
    <t>Nguyễn Duy Tú</t>
  </si>
  <si>
    <t>26/10/94</t>
  </si>
  <si>
    <t>B13DCAT097</t>
  </si>
  <si>
    <t>19/12/95</t>
  </si>
  <si>
    <t>B13DCAT004</t>
  </si>
  <si>
    <t>Bộ</t>
  </si>
  <si>
    <t>18/05/95</t>
  </si>
  <si>
    <t>B13DCAT006</t>
  </si>
  <si>
    <t>Công</t>
  </si>
  <si>
    <t>10/10/95</t>
  </si>
  <si>
    <t>B14DCDT061</t>
  </si>
  <si>
    <t>Lê Mạnh</t>
  </si>
  <si>
    <t>Cường</t>
  </si>
  <si>
    <t>08/03/96</t>
  </si>
  <si>
    <t>D14CQDT01-B</t>
  </si>
  <si>
    <t>B12CCQT063</t>
  </si>
  <si>
    <t>Nguyễn Bá</t>
  </si>
  <si>
    <t>09/11/94</t>
  </si>
  <si>
    <t>C12CQQT02-B</t>
  </si>
  <si>
    <t>B13DCAT053</t>
  </si>
  <si>
    <t>Cao Thị</t>
  </si>
  <si>
    <t>Diệp</t>
  </si>
  <si>
    <t>08/03/95</t>
  </si>
  <si>
    <t>B13DCAT008</t>
  </si>
  <si>
    <t>Trần Xuân</t>
  </si>
  <si>
    <t>Điệp</t>
  </si>
  <si>
    <t>10/07/95</t>
  </si>
  <si>
    <t>B13DCAT054</t>
  </si>
  <si>
    <t>Lê Thị</t>
  </si>
  <si>
    <t>Diệu</t>
  </si>
  <si>
    <t>B13DCAT055</t>
  </si>
  <si>
    <t>Nguyễn Hoàng</t>
  </si>
  <si>
    <t>05/09/95</t>
  </si>
  <si>
    <t>B13DCAT011</t>
  </si>
  <si>
    <t>Châu Tuấn</t>
  </si>
  <si>
    <t>B13DCAT012</t>
  </si>
  <si>
    <t>Lê Hoàng</t>
  </si>
  <si>
    <t>Giang</t>
  </si>
  <si>
    <t>28/09/95</t>
  </si>
  <si>
    <t>B12DCDT025</t>
  </si>
  <si>
    <t>13/08/94</t>
  </si>
  <si>
    <t>D12DTMT</t>
  </si>
  <si>
    <t>B13DCAT103</t>
  </si>
  <si>
    <t>27/04/95</t>
  </si>
  <si>
    <t>B13DCAT013</t>
  </si>
  <si>
    <t>Vũ Thị</t>
  </si>
  <si>
    <t>B13DCAT060</t>
  </si>
  <si>
    <t>Trần Hồng</t>
  </si>
  <si>
    <t>Hạnh</t>
  </si>
  <si>
    <t>21/02/95</t>
  </si>
  <si>
    <t>B13DCAT014</t>
  </si>
  <si>
    <t>Phạm Anh</t>
  </si>
  <si>
    <t>Hào</t>
  </si>
  <si>
    <t>30/04/95</t>
  </si>
  <si>
    <t>B13DECN017</t>
  </si>
  <si>
    <t>Nguyễn Tất</t>
  </si>
  <si>
    <t>26/09/92</t>
  </si>
  <si>
    <t>B13DCAT063</t>
  </si>
  <si>
    <t>Vũ Thế</t>
  </si>
  <si>
    <t>08/06/94</t>
  </si>
  <si>
    <t>B13DCAT017</t>
  </si>
  <si>
    <t>Bùi Chí</t>
  </si>
  <si>
    <t>03/02/95</t>
  </si>
  <si>
    <t>B13DCAT065</t>
  </si>
  <si>
    <t>Nguyễn Quốc</t>
  </si>
  <si>
    <t>Hoàn</t>
  </si>
  <si>
    <t>26/10/95</t>
  </si>
  <si>
    <t>B13DCAT021</t>
  </si>
  <si>
    <t>Nguyễn Lê</t>
  </si>
  <si>
    <t>14/09/95</t>
  </si>
  <si>
    <t>B13DCAT066</t>
  </si>
  <si>
    <t>Lâm Thị</t>
  </si>
  <si>
    <t>04/10/95</t>
  </si>
  <si>
    <t>B13DCAT022</t>
  </si>
  <si>
    <t>Lê Thế</t>
  </si>
  <si>
    <t>Hùng</t>
  </si>
  <si>
    <t>20/01/95</t>
  </si>
  <si>
    <t>B13DCAT067</t>
  </si>
  <si>
    <t>13/09/95</t>
  </si>
  <si>
    <t>B13DCAT024</t>
  </si>
  <si>
    <t>Hương</t>
  </si>
  <si>
    <t>B13DCAT070</t>
  </si>
  <si>
    <t>B13DCAT106</t>
  </si>
  <si>
    <t>Vũ Thành</t>
  </si>
  <si>
    <t>10/11/95</t>
  </si>
  <si>
    <t>B13DCAT107</t>
  </si>
  <si>
    <t>Lê Thảo</t>
  </si>
  <si>
    <t>Huyền</t>
  </si>
  <si>
    <t>08/12/95</t>
  </si>
  <si>
    <t>B13DCAT071</t>
  </si>
  <si>
    <t>Khuyến</t>
  </si>
  <si>
    <t>14/04/95</t>
  </si>
  <si>
    <t>B13DCAT027</t>
  </si>
  <si>
    <t>B13DCAT109</t>
  </si>
  <si>
    <t>Lệ</t>
  </si>
  <si>
    <t>B13DCAT072</t>
  </si>
  <si>
    <t>Đào Mạnh</t>
  </si>
  <si>
    <t>Linh</t>
  </si>
  <si>
    <t>B13DCAT111</t>
  </si>
  <si>
    <t>Ngô Tùng</t>
  </si>
  <si>
    <t>07/10/95</t>
  </si>
  <si>
    <t>B13DCAT028</t>
  </si>
  <si>
    <t>Long</t>
  </si>
  <si>
    <t>04/04/94</t>
  </si>
  <si>
    <t>B13DCAT029</t>
  </si>
  <si>
    <t>Lương Khánh</t>
  </si>
  <si>
    <t>Ly</t>
  </si>
  <si>
    <t>29/03/95</t>
  </si>
  <si>
    <t>B13DCAT075</t>
  </si>
  <si>
    <t>Nguyễn Nhật</t>
  </si>
  <si>
    <t>12/11/95</t>
  </si>
  <si>
    <t>B13DCAT032</t>
  </si>
  <si>
    <t>Phan Thái Hồng</t>
  </si>
  <si>
    <t>Nam</t>
  </si>
  <si>
    <t>B13DCAT033</t>
  </si>
  <si>
    <t>Nghiệp</t>
  </si>
  <si>
    <t>05/11/95</t>
  </si>
  <si>
    <t>B13DCAT035</t>
  </si>
  <si>
    <t>Đỗ Trọng</t>
  </si>
  <si>
    <t>Nhân</t>
  </si>
  <si>
    <t>03/07/95</t>
  </si>
  <si>
    <t>B13DCAT116</t>
  </si>
  <si>
    <t>Ninh</t>
  </si>
  <si>
    <t>07/06/95</t>
  </si>
  <si>
    <t>B13DCAT036</t>
  </si>
  <si>
    <t>Bùi Ngọc</t>
  </si>
  <si>
    <t>Phi</t>
  </si>
  <si>
    <t>26/02/95</t>
  </si>
  <si>
    <t>B13DCAT081</t>
  </si>
  <si>
    <t>Hoàng Anh</t>
  </si>
  <si>
    <t>25/07/95</t>
  </si>
  <si>
    <t>B13DCAT083</t>
  </si>
  <si>
    <t>Phương</t>
  </si>
  <si>
    <t>08/02/95</t>
  </si>
  <si>
    <t>B12CCQT103</t>
  </si>
  <si>
    <t>Trần ái</t>
  </si>
  <si>
    <t>13/04/94</t>
  </si>
  <si>
    <t>B13DCAT040</t>
  </si>
  <si>
    <t>Quyền</t>
  </si>
  <si>
    <t>B13DCAT119</t>
  </si>
  <si>
    <t>Nguyễn Ngọc Trường</t>
  </si>
  <si>
    <t>28/11/94</t>
  </si>
  <si>
    <t>B13DCAT041</t>
  </si>
  <si>
    <t>Phạm Quang</t>
  </si>
  <si>
    <t>20/10/95</t>
  </si>
  <si>
    <t>B13DCAT042</t>
  </si>
  <si>
    <t>Đoàn Xuân</t>
  </si>
  <si>
    <t>06/07/90</t>
  </si>
  <si>
    <t>B13DCAT088</t>
  </si>
  <si>
    <t>Lê Tiến</t>
  </si>
  <si>
    <t>03/08/95</t>
  </si>
  <si>
    <t>B13DCAT091</t>
  </si>
  <si>
    <t>Nguyễn Đức</t>
  </si>
  <si>
    <t>Thuận</t>
  </si>
  <si>
    <t>B13DCAT124</t>
  </si>
  <si>
    <t>Hoàng Lê Hoài</t>
  </si>
  <si>
    <t>Thương</t>
  </si>
  <si>
    <t>24/08/95</t>
  </si>
  <si>
    <t>B13DCAT092</t>
  </si>
  <si>
    <t>Phạm Thị</t>
  </si>
  <si>
    <t>B13DCAT046</t>
  </si>
  <si>
    <t>Phan Văn</t>
  </si>
  <si>
    <t>12/03/95</t>
  </si>
  <si>
    <t>B14DCPT109</t>
  </si>
  <si>
    <t>Phạm Minh</t>
  </si>
  <si>
    <t>28/02/96</t>
  </si>
  <si>
    <t>D14PTDPT</t>
  </si>
  <si>
    <t>B13DCAT047</t>
  </si>
  <si>
    <t>Vũ Minh</t>
  </si>
  <si>
    <t>06/01/95</t>
  </si>
  <si>
    <t>B13DCAT095</t>
  </si>
  <si>
    <t>Trần Văn</t>
  </si>
  <si>
    <t>Tùng</t>
  </si>
  <si>
    <t>04/08/95</t>
  </si>
  <si>
    <t>B13CCVT083</t>
  </si>
  <si>
    <t>Phạm Đức</t>
  </si>
  <si>
    <t>Vượng</t>
  </si>
  <si>
    <t>04/03/95</t>
  </si>
  <si>
    <t>C13CQVT02-B</t>
  </si>
  <si>
    <t>Nhóm: 1</t>
  </si>
  <si>
    <t>Nhóm: 2</t>
  </si>
  <si>
    <t>101 A2</t>
  </si>
  <si>
    <t>102 A2</t>
  </si>
  <si>
    <t>202 A2</t>
  </si>
  <si>
    <t>201 A2</t>
  </si>
  <si>
    <t>Đình chỉ thi</t>
  </si>
  <si>
    <t>Vắng</t>
  </si>
  <si>
    <t>.</t>
  </si>
  <si>
    <t>Hà Nội, ngày 9 tháng 6 năm 2017</t>
  </si>
  <si>
    <t>Hà Nội, ngày 06 tháng 6 năm 2017</t>
  </si>
  <si>
    <t>BẢNG ĐIỂM HỌC PHẦN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</si>
</sst>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indexed="9"/>
      <name val="Times New Roman"/>
      <family val="1"/>
    </font>
    <font>
      <b/>
      <sz val="10"/>
      <color indexed="9"/>
      <name val="Times New Roman"/>
      <family val="1"/>
    </font>
    <font>
      <sz val="10"/>
      <color indexed="9"/>
      <name val="Times New Roman"/>
      <family val="1"/>
    </font>
    <font>
      <sz val="11"/>
      <color indexed="9"/>
      <name val="Times New Roman"/>
      <family val="1"/>
    </font>
    <font>
      <sz val="8"/>
      <name val=".VnTime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9" fillId="0" borderId="0"/>
  </cellStyleXfs>
  <cellXfs count="12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6" applyFont="1" applyFill="1" applyAlignment="1" applyProtection="1">
      <alignment horizontal="center"/>
      <protection locked="0"/>
    </xf>
    <xf numFmtId="0" fontId="9" fillId="0" borderId="0" xfId="6" applyFont="1" applyFill="1" applyAlignment="1" applyProtection="1">
      <protection locked="0"/>
    </xf>
    <xf numFmtId="0" fontId="10" fillId="0" borderId="0" xfId="6" applyFont="1" applyFill="1" applyAlignment="1" applyProtection="1">
      <protection locked="0"/>
    </xf>
    <xf numFmtId="0" fontId="5" fillId="0" borderId="0" xfId="6" applyFont="1" applyFill="1" applyAlignment="1" applyProtection="1">
      <alignment horizontal="center" vertical="center"/>
      <protection locked="0"/>
    </xf>
    <xf numFmtId="0" fontId="5" fillId="0" borderId="0" xfId="6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vertical="center" textRotation="90" wrapText="1"/>
      <protection locked="0"/>
    </xf>
    <xf numFmtId="0" fontId="10" fillId="0" borderId="3" xfId="0" applyFont="1" applyFill="1" applyBorder="1" applyAlignment="1" applyProtection="1">
      <alignment vertical="center" textRotation="90"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3" fillId="0" borderId="4" xfId="6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164" fontId="3" fillId="0" borderId="6" xfId="5" quotePrefix="1" applyNumberFormat="1" applyFont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1" fontId="3" fillId="0" borderId="4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3" fillId="0" borderId="7" xfId="6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14" fontId="3" fillId="0" borderId="7" xfId="0" applyNumberFormat="1" applyFont="1" applyFill="1" applyBorder="1" applyAlignment="1">
      <alignment horizontal="center" vertical="center"/>
    </xf>
    <xf numFmtId="164" fontId="3" fillId="0" borderId="9" xfId="5" quotePrefix="1" applyNumberFormat="1" applyFont="1" applyBorder="1" applyAlignment="1" applyProtection="1">
      <alignment horizontal="center" vertical="center"/>
      <protection locked="0"/>
    </xf>
    <xf numFmtId="0" fontId="3" fillId="0" borderId="9" xfId="5" quotePrefix="1" applyFont="1" applyBorder="1" applyAlignment="1" applyProtection="1">
      <alignment horizontal="center" vertical="center"/>
      <protection locked="0"/>
    </xf>
    <xf numFmtId="165" fontId="3" fillId="0" borderId="7" xfId="0" applyNumberFormat="1" applyFont="1" applyFill="1" applyBorder="1" applyAlignment="1" applyProtection="1">
      <alignment horizontal="center" vertical="center"/>
      <protection locked="0"/>
    </xf>
    <xf numFmtId="165" fontId="15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Font="1" applyFill="1" applyBorder="1" applyAlignment="1" applyProtection="1">
      <alignment horizontal="center"/>
      <protection hidden="1"/>
    </xf>
    <xf numFmtId="165" fontId="3" fillId="0" borderId="7" xfId="0" quotePrefix="1" applyNumberFormat="1" applyFont="1" applyFill="1" applyBorder="1" applyAlignment="1" applyProtection="1">
      <alignment horizontal="center"/>
      <protection hidden="1"/>
    </xf>
    <xf numFmtId="0" fontId="3" fillId="0" borderId="7" xfId="0" applyFont="1" applyFill="1" applyBorder="1" applyAlignment="1" applyProtection="1">
      <alignment horizontal="center" vertical="center"/>
      <protection hidden="1"/>
    </xf>
    <xf numFmtId="1" fontId="3" fillId="0" borderId="7" xfId="0" applyNumberFormat="1" applyFont="1" applyFill="1" applyBorder="1" applyAlignment="1" applyProtection="1">
      <alignment horizontal="center"/>
      <protection hidden="1"/>
    </xf>
    <xf numFmtId="0" fontId="3" fillId="0" borderId="9" xfId="5" applyFont="1" applyBorder="1" applyAlignment="1" applyProtection="1">
      <alignment horizontal="center" vertical="center"/>
      <protection locked="0"/>
    </xf>
    <xf numFmtId="0" fontId="5" fillId="0" borderId="0" xfId="6" applyFont="1" applyFill="1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3" quotePrefix="1" applyFont="1" applyFill="1" applyBorder="1" applyAlignment="1" applyProtection="1">
      <alignment vertical="center"/>
      <protection locked="0"/>
    </xf>
    <xf numFmtId="0" fontId="17" fillId="0" borderId="0" xfId="3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alignment vertical="center"/>
      <protection locked="0"/>
    </xf>
    <xf numFmtId="0" fontId="5" fillId="0" borderId="0" xfId="4" applyFont="1" applyFill="1" applyBorder="1" applyAlignment="1" applyProtection="1">
      <alignment horizontal="left" vertical="center"/>
      <protection locked="0"/>
    </xf>
    <xf numFmtId="0" fontId="5" fillId="0" borderId="0" xfId="4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9" fillId="0" borderId="0" xfId="3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4" xfId="0" applyFont="1" applyFill="1" applyBorder="1" applyAlignment="1" applyProtection="1">
      <alignment horizontal="center" vertical="center"/>
      <protection hidden="1"/>
    </xf>
    <xf numFmtId="0" fontId="3" fillId="0" borderId="6" xfId="5" quotePrefix="1" applyFont="1" applyBorder="1" applyAlignment="1" applyProtection="1">
      <alignment horizontal="center" vertical="center"/>
      <protection locked="0"/>
    </xf>
    <xf numFmtId="165" fontId="3" fillId="0" borderId="4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4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Fill="1" applyBorder="1" applyAlignment="1" applyProtection="1">
      <alignment horizontal="center" vertical="center" wrapText="1"/>
      <protection locked="0"/>
    </xf>
    <xf numFmtId="0" fontId="14" fillId="0" borderId="12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0" xfId="6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3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6" applyFont="1" applyFill="1" applyAlignment="1" applyProtection="1">
      <alignment horizontal="left" vertical="center"/>
      <protection locked="0"/>
    </xf>
    <xf numFmtId="0" fontId="11" fillId="0" borderId="0" xfId="6" applyFont="1" applyFill="1" applyAlignment="1" applyProtection="1">
      <alignment horizontal="left" vertical="center"/>
      <protection locked="0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Alignment="1" applyProtection="1">
      <alignment horizontal="left" vertical="center"/>
      <protection locked="0"/>
    </xf>
    <xf numFmtId="0" fontId="3" fillId="0" borderId="0" xfId="6" applyFont="1" applyFill="1" applyAlignment="1" applyProtection="1">
      <alignment horizontal="center"/>
      <protection locked="0"/>
    </xf>
    <xf numFmtId="0" fontId="4" fillId="0" borderId="0" xfId="6" applyFont="1" applyFill="1" applyAlignment="1" applyProtection="1">
      <alignment horizontal="center"/>
      <protection locked="0"/>
    </xf>
    <xf numFmtId="0" fontId="6" fillId="0" borderId="0" xfId="6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6" applyFont="1" applyFill="1" applyAlignment="1" applyProtection="1">
      <alignment horizontal="right" vertical="center"/>
      <protection locked="0"/>
    </xf>
  </cellXfs>
  <cellStyles count="8">
    <cellStyle name="Hyperlink" xfId="1" builtinId="8"/>
    <cellStyle name="Normal" xfId="0" builtinId="0"/>
    <cellStyle name="Normal_Bao cao tong hop ket qua thi ket thuc hoc phan_KT2" xfId="2"/>
    <cellStyle name="Normal_DS C07VT1" xfId="3"/>
    <cellStyle name="Normal_DS D07DT2" xfId="4"/>
    <cellStyle name="Normal_DS_lop khoa_2009 (kem theo cac QD thanh lap lop)" xfId="5"/>
    <cellStyle name="Normal_Sheet1" xfId="6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87"/>
  <sheetViews>
    <sheetView workbookViewId="0">
      <pane ySplit="3" topLeftCell="A55" activePane="bottomLeft" state="frozen"/>
      <selection activeCell="A86" sqref="A86:IV95"/>
      <selection pane="bottomLeft" activeCell="G63" sqref="G63"/>
    </sheetView>
  </sheetViews>
  <sheetFormatPr defaultColWidth="9" defaultRowHeight="15.75"/>
  <cols>
    <col min="1" max="1" width="0.375" style="1" customWidth="1"/>
    <col min="2" max="2" width="3.5" style="1" customWidth="1"/>
    <col min="3" max="3" width="10.5" style="1" customWidth="1"/>
    <col min="4" max="4" width="10.625" style="1" bestFit="1" customWidth="1"/>
    <col min="5" max="5" width="7.25" style="1" customWidth="1"/>
    <col min="6" max="6" width="9.375" style="1" hidden="1" customWidth="1"/>
    <col min="7" max="7" width="10.5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4.25" style="1" customWidth="1"/>
    <col min="16" max="16" width="6.5" style="1" customWidth="1"/>
    <col min="17" max="17" width="14.75" style="1" customWidth="1"/>
    <col min="18" max="18" width="5.75" style="1" hidden="1" customWidth="1"/>
    <col min="19" max="19" width="6.5" style="1" customWidth="1"/>
    <col min="20" max="20" width="6.5" style="2" customWidth="1"/>
    <col min="21" max="21" width="9" style="64"/>
    <col min="22" max="22" width="9.125" style="64" bestFit="1" customWidth="1"/>
    <col min="23" max="23" width="9" style="64"/>
    <col min="24" max="24" width="10.375" style="64" bestFit="1" customWidth="1"/>
    <col min="25" max="25" width="9.125" style="64" bestFit="1" customWidth="1"/>
    <col min="26" max="36" width="9" style="64"/>
    <col min="37" max="16384" width="9" style="1"/>
  </cols>
  <sheetData>
    <row r="1" spans="2:36" ht="20.25">
      <c r="B1" s="114" t="s">
        <v>0</v>
      </c>
      <c r="C1" s="114"/>
      <c r="D1" s="114"/>
      <c r="E1" s="114"/>
      <c r="F1" s="114"/>
      <c r="G1" s="114"/>
      <c r="H1" s="115" t="s">
        <v>489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3"/>
    </row>
    <row r="2" spans="2:36">
      <c r="B2" s="116" t="s">
        <v>1</v>
      </c>
      <c r="C2" s="116"/>
      <c r="D2" s="116"/>
      <c r="E2" s="116"/>
      <c r="F2" s="116"/>
      <c r="G2" s="116"/>
      <c r="H2" s="117" t="s">
        <v>50</v>
      </c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4"/>
      <c r="T2" s="5"/>
      <c r="AB2" s="65"/>
      <c r="AC2" s="66"/>
      <c r="AD2" s="65"/>
      <c r="AE2" s="65"/>
      <c r="AF2" s="65"/>
      <c r="AG2" s="66"/>
      <c r="AH2" s="65"/>
    </row>
    <row r="3" spans="2:36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4"/>
      <c r="T3" s="5"/>
      <c r="AC3" s="67"/>
      <c r="AG3" s="67"/>
    </row>
    <row r="4" spans="2:36" ht="23.25" customHeight="1">
      <c r="B4" s="119" t="s">
        <v>2</v>
      </c>
      <c r="C4" s="119"/>
      <c r="D4" s="106" t="s">
        <v>53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13" t="s">
        <v>478</v>
      </c>
      <c r="P4" s="113"/>
      <c r="Q4" s="113"/>
      <c r="R4" s="113"/>
      <c r="U4" s="65"/>
      <c r="V4" s="102" t="s">
        <v>46</v>
      </c>
      <c r="W4" s="102" t="s">
        <v>8</v>
      </c>
      <c r="X4" s="102" t="s">
        <v>45</v>
      </c>
      <c r="Y4" s="102" t="s">
        <v>44</v>
      </c>
      <c r="Z4" s="102"/>
      <c r="AA4" s="102"/>
      <c r="AB4" s="102"/>
      <c r="AC4" s="102" t="s">
        <v>43</v>
      </c>
      <c r="AD4" s="102"/>
      <c r="AE4" s="102" t="s">
        <v>41</v>
      </c>
      <c r="AF4" s="102"/>
      <c r="AG4" s="102" t="s">
        <v>42</v>
      </c>
      <c r="AH4" s="102"/>
      <c r="AI4" s="102" t="s">
        <v>40</v>
      </c>
      <c r="AJ4" s="102"/>
    </row>
    <row r="5" spans="2:36" ht="17.25" customHeight="1">
      <c r="B5" s="118" t="s">
        <v>3</v>
      </c>
      <c r="C5" s="118"/>
      <c r="D5" s="9"/>
      <c r="G5" s="105" t="s">
        <v>55</v>
      </c>
      <c r="H5" s="105"/>
      <c r="I5" s="105"/>
      <c r="J5" s="105"/>
      <c r="K5" s="105"/>
      <c r="L5" s="105"/>
      <c r="M5" s="105"/>
      <c r="N5" s="105"/>
      <c r="O5" s="105" t="s">
        <v>54</v>
      </c>
      <c r="P5" s="105"/>
      <c r="Q5" s="105"/>
      <c r="R5" s="105"/>
      <c r="U5" s="65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</row>
    <row r="6" spans="2:36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U6" s="65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</row>
    <row r="7" spans="2:36" ht="44.25" customHeight="1">
      <c r="B7" s="94" t="s">
        <v>4</v>
      </c>
      <c r="C7" s="107" t="s">
        <v>5</v>
      </c>
      <c r="D7" s="109" t="s">
        <v>6</v>
      </c>
      <c r="E7" s="110"/>
      <c r="F7" s="94" t="s">
        <v>7</v>
      </c>
      <c r="G7" s="94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1" t="s">
        <v>13</v>
      </c>
      <c r="M7" s="101" t="s">
        <v>14</v>
      </c>
      <c r="N7" s="101" t="s">
        <v>15</v>
      </c>
      <c r="O7" s="101" t="s">
        <v>16</v>
      </c>
      <c r="P7" s="94" t="s">
        <v>17</v>
      </c>
      <c r="Q7" s="94" t="s">
        <v>20</v>
      </c>
      <c r="R7" s="94" t="s">
        <v>21</v>
      </c>
      <c r="U7" s="65"/>
      <c r="V7" s="102"/>
      <c r="W7" s="102"/>
      <c r="X7" s="102"/>
      <c r="Y7" s="68" t="s">
        <v>22</v>
      </c>
      <c r="Z7" s="68" t="s">
        <v>23</v>
      </c>
      <c r="AA7" s="68" t="s">
        <v>24</v>
      </c>
      <c r="AB7" s="68" t="s">
        <v>25</v>
      </c>
      <c r="AC7" s="68" t="s">
        <v>26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9" t="s">
        <v>25</v>
      </c>
    </row>
    <row r="8" spans="2:36" ht="33.75" customHeight="1">
      <c r="B8" s="96"/>
      <c r="C8" s="108"/>
      <c r="D8" s="111"/>
      <c r="E8" s="112"/>
      <c r="F8" s="96"/>
      <c r="G8" s="96"/>
      <c r="H8" s="104"/>
      <c r="I8" s="104"/>
      <c r="J8" s="104"/>
      <c r="K8" s="104"/>
      <c r="L8" s="101"/>
      <c r="M8" s="101"/>
      <c r="N8" s="101"/>
      <c r="O8" s="101"/>
      <c r="P8" s="95"/>
      <c r="Q8" s="95"/>
      <c r="R8" s="95"/>
      <c r="T8" s="11"/>
      <c r="U8" s="65"/>
      <c r="V8" s="70" t="str">
        <f>+D4</f>
        <v>Tư tưởng Hồ Chí Minh</v>
      </c>
      <c r="W8" s="71" t="str">
        <f>+O4</f>
        <v>Nhóm: 1</v>
      </c>
      <c r="X8" s="72">
        <f>+$AG$8+$AI$8+$AE$8</f>
        <v>61</v>
      </c>
      <c r="Y8" s="66">
        <f>COUNTIF($Q$9:$Q$119,"Khiển trách")</f>
        <v>0</v>
      </c>
      <c r="Z8" s="66">
        <f>COUNTIF($Q$9:$Q$119,"Cảnh cáo")</f>
        <v>0</v>
      </c>
      <c r="AA8" s="66">
        <f>COUNTIF($Q$9:$Q$119,"Đình chỉ thi")</f>
        <v>0</v>
      </c>
      <c r="AB8" s="73">
        <f>+($Y$8+$Z$8+$AA$8)/$X$8*100%</f>
        <v>0</v>
      </c>
      <c r="AC8" s="66">
        <f>SUM(COUNTIF($Q$9:$Q$117,"Vắng"),COUNTIF($Q$9:$Q$117,"Vắng có phép"))</f>
        <v>2</v>
      </c>
      <c r="AD8" s="74">
        <f>+$AC$8/$X$8</f>
        <v>3.2786885245901641E-2</v>
      </c>
      <c r="AE8" s="75">
        <f>COUNTIF($U$9:$U$117,"Thi lại")</f>
        <v>0</v>
      </c>
      <c r="AF8" s="74">
        <f>+$AE$8/$X$8</f>
        <v>0</v>
      </c>
      <c r="AG8" s="75">
        <f>COUNTIF($U$9:$U$118,"Học lại")</f>
        <v>4</v>
      </c>
      <c r="AH8" s="74">
        <f>+$AG$8/$X$8</f>
        <v>6.5573770491803282E-2</v>
      </c>
      <c r="AI8" s="66">
        <f>COUNTIF($U$10:$U$118,"Đạt")</f>
        <v>57</v>
      </c>
      <c r="AJ8" s="73">
        <f>+$AI$8/$X$8</f>
        <v>0.93442622950819676</v>
      </c>
    </row>
    <row r="9" spans="2:36" ht="14.25" customHeight="1">
      <c r="B9" s="97" t="s">
        <v>27</v>
      </c>
      <c r="C9" s="98"/>
      <c r="D9" s="98"/>
      <c r="E9" s="98"/>
      <c r="F9" s="98"/>
      <c r="G9" s="99"/>
      <c r="H9" s="12">
        <v>30</v>
      </c>
      <c r="I9" s="12">
        <v>20</v>
      </c>
      <c r="J9" s="13"/>
      <c r="K9" s="12"/>
      <c r="L9" s="14"/>
      <c r="M9" s="15"/>
      <c r="N9" s="15"/>
      <c r="O9" s="62">
        <f>100-(H9+I9+J9+K9)</f>
        <v>50</v>
      </c>
      <c r="P9" s="96"/>
      <c r="Q9" s="96"/>
      <c r="R9" s="96"/>
      <c r="U9" s="65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</row>
    <row r="10" spans="2:36" ht="17.25" customHeight="1">
      <c r="B10" s="17">
        <v>1</v>
      </c>
      <c r="C10" s="18" t="s">
        <v>56</v>
      </c>
      <c r="D10" s="19" t="s">
        <v>57</v>
      </c>
      <c r="E10" s="20" t="s">
        <v>58</v>
      </c>
      <c r="F10" s="21" t="s">
        <v>59</v>
      </c>
      <c r="G10" s="18" t="s">
        <v>60</v>
      </c>
      <c r="H10" s="22">
        <v>7</v>
      </c>
      <c r="I10" s="22">
        <v>4</v>
      </c>
      <c r="J10" s="22" t="s">
        <v>28</v>
      </c>
      <c r="K10" s="22" t="s">
        <v>28</v>
      </c>
      <c r="L10" s="87"/>
      <c r="M10" s="87"/>
      <c r="N10" s="87"/>
      <c r="O10" s="88">
        <v>5</v>
      </c>
      <c r="P10" s="23">
        <f t="shared" ref="P10:P41" si="0">ROUND(SUMPRODUCT(H10:O10,$H$9:$O$9)/100,1)</f>
        <v>5.4</v>
      </c>
      <c r="Q10" s="86" t="str">
        <f t="shared" ref="Q10:Q39" si="1">+IF(OR($H10=0,$I10=0,$J10=0,$K10=0),"Không đủ ĐKDT","")</f>
        <v/>
      </c>
      <c r="R10" s="39" t="s">
        <v>480</v>
      </c>
      <c r="S10" s="3"/>
      <c r="T10" s="26"/>
      <c r="U10" s="77" t="str">
        <f t="shared" ref="U10:U41" si="2">IF(Q10="Không đủ ĐKDT","Học lại",IF(Q10="Đình chỉ thi","Học lại",IF(AND(MID(G10,2,2)&gt;="12",Q10="Vắng"),"Học lại",IF(Q10="Vắng có phép", "Thi lại",IF(Q10="Nợ học phí", "Thi lại",IF(AND((MID(G10,2,2)&lt;"12"),P10&lt;4.5),"Thi lại",IF(P10&lt;4,"Học lại","Đạt")))))))</f>
        <v>Đạt</v>
      </c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</row>
    <row r="11" spans="2:36" ht="17.25" customHeight="1">
      <c r="B11" s="27">
        <v>2</v>
      </c>
      <c r="C11" s="28" t="s">
        <v>61</v>
      </c>
      <c r="D11" s="29" t="s">
        <v>62</v>
      </c>
      <c r="E11" s="30" t="s">
        <v>63</v>
      </c>
      <c r="F11" s="31" t="s">
        <v>64</v>
      </c>
      <c r="G11" s="28" t="s">
        <v>65</v>
      </c>
      <c r="H11" s="32">
        <v>8</v>
      </c>
      <c r="I11" s="32">
        <v>4</v>
      </c>
      <c r="J11" s="32" t="s">
        <v>28</v>
      </c>
      <c r="K11" s="32" t="s">
        <v>28</v>
      </c>
      <c r="L11" s="33"/>
      <c r="M11" s="33"/>
      <c r="N11" s="33"/>
      <c r="O11" s="34">
        <v>4</v>
      </c>
      <c r="P11" s="35">
        <f t="shared" si="0"/>
        <v>5.2</v>
      </c>
      <c r="Q11" s="38" t="str">
        <f t="shared" si="1"/>
        <v/>
      </c>
      <c r="R11" s="39" t="s">
        <v>480</v>
      </c>
      <c r="S11" s="3"/>
      <c r="T11" s="26"/>
      <c r="U11" s="77" t="str">
        <f t="shared" si="2"/>
        <v>Đạt</v>
      </c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</row>
    <row r="12" spans="2:36" ht="17.25" customHeight="1">
      <c r="B12" s="27">
        <v>3</v>
      </c>
      <c r="C12" s="28" t="s">
        <v>66</v>
      </c>
      <c r="D12" s="29" t="s">
        <v>67</v>
      </c>
      <c r="E12" s="30" t="s">
        <v>63</v>
      </c>
      <c r="F12" s="31" t="s">
        <v>68</v>
      </c>
      <c r="G12" s="28" t="s">
        <v>69</v>
      </c>
      <c r="H12" s="32">
        <v>7</v>
      </c>
      <c r="I12" s="32">
        <v>2</v>
      </c>
      <c r="J12" s="32" t="s">
        <v>28</v>
      </c>
      <c r="K12" s="32" t="s">
        <v>28</v>
      </c>
      <c r="L12" s="40"/>
      <c r="M12" s="40"/>
      <c r="N12" s="40"/>
      <c r="O12" s="34">
        <v>4</v>
      </c>
      <c r="P12" s="35">
        <f t="shared" si="0"/>
        <v>4.5</v>
      </c>
      <c r="Q12" s="38" t="str">
        <f t="shared" si="1"/>
        <v/>
      </c>
      <c r="R12" s="39" t="s">
        <v>480</v>
      </c>
      <c r="S12" s="3"/>
      <c r="T12" s="26"/>
      <c r="U12" s="77" t="str">
        <f t="shared" si="2"/>
        <v>Đạt</v>
      </c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</row>
    <row r="13" spans="2:36" ht="17.25" customHeight="1">
      <c r="B13" s="27">
        <v>4</v>
      </c>
      <c r="C13" s="28" t="s">
        <v>70</v>
      </c>
      <c r="D13" s="29" t="s">
        <v>71</v>
      </c>
      <c r="E13" s="30" t="s">
        <v>72</v>
      </c>
      <c r="F13" s="31" t="s">
        <v>73</v>
      </c>
      <c r="G13" s="28" t="s">
        <v>60</v>
      </c>
      <c r="H13" s="32">
        <v>9</v>
      </c>
      <c r="I13" s="32">
        <v>4</v>
      </c>
      <c r="J13" s="32" t="s">
        <v>28</v>
      </c>
      <c r="K13" s="32" t="s">
        <v>28</v>
      </c>
      <c r="L13" s="40"/>
      <c r="M13" s="40"/>
      <c r="N13" s="40"/>
      <c r="O13" s="34">
        <v>5</v>
      </c>
      <c r="P13" s="35">
        <f t="shared" si="0"/>
        <v>6</v>
      </c>
      <c r="Q13" s="38" t="str">
        <f t="shared" si="1"/>
        <v/>
      </c>
      <c r="R13" s="39" t="s">
        <v>480</v>
      </c>
      <c r="S13" s="3"/>
      <c r="T13" s="26"/>
      <c r="U13" s="77" t="str">
        <f t="shared" si="2"/>
        <v>Đạt</v>
      </c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</row>
    <row r="14" spans="2:36" ht="17.25" customHeight="1">
      <c r="B14" s="27">
        <v>5</v>
      </c>
      <c r="C14" s="28" t="s">
        <v>74</v>
      </c>
      <c r="D14" s="29" t="s">
        <v>75</v>
      </c>
      <c r="E14" s="30" t="s">
        <v>76</v>
      </c>
      <c r="F14" s="31" t="s">
        <v>77</v>
      </c>
      <c r="G14" s="28" t="s">
        <v>69</v>
      </c>
      <c r="H14" s="32">
        <v>7</v>
      </c>
      <c r="I14" s="32">
        <v>5</v>
      </c>
      <c r="J14" s="32" t="s">
        <v>28</v>
      </c>
      <c r="K14" s="32" t="s">
        <v>28</v>
      </c>
      <c r="L14" s="40"/>
      <c r="M14" s="40"/>
      <c r="N14" s="40"/>
      <c r="O14" s="34">
        <v>6</v>
      </c>
      <c r="P14" s="35">
        <f t="shared" si="0"/>
        <v>6.1</v>
      </c>
      <c r="Q14" s="38" t="str">
        <f t="shared" si="1"/>
        <v/>
      </c>
      <c r="R14" s="39" t="s">
        <v>480</v>
      </c>
      <c r="S14" s="3"/>
      <c r="T14" s="26"/>
      <c r="U14" s="77" t="str">
        <f t="shared" si="2"/>
        <v>Đạt</v>
      </c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</row>
    <row r="15" spans="2:36" ht="17.25" customHeight="1">
      <c r="B15" s="27">
        <v>6</v>
      </c>
      <c r="C15" s="28" t="s">
        <v>78</v>
      </c>
      <c r="D15" s="29" t="s">
        <v>79</v>
      </c>
      <c r="E15" s="30" t="s">
        <v>80</v>
      </c>
      <c r="F15" s="31" t="s">
        <v>81</v>
      </c>
      <c r="G15" s="28" t="s">
        <v>60</v>
      </c>
      <c r="H15" s="32">
        <v>9</v>
      </c>
      <c r="I15" s="32">
        <v>6</v>
      </c>
      <c r="J15" s="32" t="s">
        <v>28</v>
      </c>
      <c r="K15" s="32" t="s">
        <v>28</v>
      </c>
      <c r="L15" s="40"/>
      <c r="M15" s="40"/>
      <c r="N15" s="40"/>
      <c r="O15" s="34">
        <v>7</v>
      </c>
      <c r="P15" s="35">
        <f t="shared" si="0"/>
        <v>7.4</v>
      </c>
      <c r="Q15" s="38" t="str">
        <f t="shared" si="1"/>
        <v/>
      </c>
      <c r="R15" s="39" t="s">
        <v>480</v>
      </c>
      <c r="S15" s="3"/>
      <c r="T15" s="26"/>
      <c r="U15" s="77" t="str">
        <f t="shared" si="2"/>
        <v>Đạt</v>
      </c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</row>
    <row r="16" spans="2:36" ht="17.25" customHeight="1">
      <c r="B16" s="27">
        <v>7</v>
      </c>
      <c r="C16" s="28" t="s">
        <v>82</v>
      </c>
      <c r="D16" s="29" t="s">
        <v>83</v>
      </c>
      <c r="E16" s="30" t="s">
        <v>84</v>
      </c>
      <c r="F16" s="31" t="s">
        <v>85</v>
      </c>
      <c r="G16" s="28" t="s">
        <v>69</v>
      </c>
      <c r="H16" s="32">
        <v>9</v>
      </c>
      <c r="I16" s="32">
        <v>6</v>
      </c>
      <c r="J16" s="32" t="s">
        <v>28</v>
      </c>
      <c r="K16" s="32" t="s">
        <v>28</v>
      </c>
      <c r="L16" s="40"/>
      <c r="M16" s="40"/>
      <c r="N16" s="40"/>
      <c r="O16" s="34">
        <v>6</v>
      </c>
      <c r="P16" s="35">
        <f t="shared" si="0"/>
        <v>6.9</v>
      </c>
      <c r="Q16" s="38" t="str">
        <f t="shared" si="1"/>
        <v/>
      </c>
      <c r="R16" s="39" t="s">
        <v>480</v>
      </c>
      <c r="S16" s="3"/>
      <c r="T16" s="26"/>
      <c r="U16" s="77" t="str">
        <f t="shared" si="2"/>
        <v>Đạt</v>
      </c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</row>
    <row r="17" spans="2:36" ht="17.25" customHeight="1">
      <c r="B17" s="27">
        <v>8</v>
      </c>
      <c r="C17" s="28" t="s">
        <v>86</v>
      </c>
      <c r="D17" s="29" t="s">
        <v>87</v>
      </c>
      <c r="E17" s="30" t="s">
        <v>88</v>
      </c>
      <c r="F17" s="31" t="s">
        <v>89</v>
      </c>
      <c r="G17" s="28" t="s">
        <v>69</v>
      </c>
      <c r="H17" s="32">
        <v>8</v>
      </c>
      <c r="I17" s="32">
        <v>7</v>
      </c>
      <c r="J17" s="32" t="s">
        <v>28</v>
      </c>
      <c r="K17" s="32" t="s">
        <v>28</v>
      </c>
      <c r="L17" s="40"/>
      <c r="M17" s="40"/>
      <c r="N17" s="40"/>
      <c r="O17" s="34">
        <v>5</v>
      </c>
      <c r="P17" s="35">
        <f t="shared" si="0"/>
        <v>6.3</v>
      </c>
      <c r="Q17" s="38" t="str">
        <f t="shared" si="1"/>
        <v/>
      </c>
      <c r="R17" s="39" t="s">
        <v>480</v>
      </c>
      <c r="S17" s="3"/>
      <c r="T17" s="26"/>
      <c r="U17" s="77" t="str">
        <f t="shared" si="2"/>
        <v>Đạt</v>
      </c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</row>
    <row r="18" spans="2:36" ht="17.25" customHeight="1">
      <c r="B18" s="27">
        <v>9</v>
      </c>
      <c r="C18" s="28" t="s">
        <v>90</v>
      </c>
      <c r="D18" s="29" t="s">
        <v>91</v>
      </c>
      <c r="E18" s="30" t="s">
        <v>92</v>
      </c>
      <c r="F18" s="31" t="s">
        <v>93</v>
      </c>
      <c r="G18" s="28" t="s">
        <v>94</v>
      </c>
      <c r="H18" s="32">
        <v>4</v>
      </c>
      <c r="I18" s="32">
        <v>0</v>
      </c>
      <c r="J18" s="32" t="s">
        <v>28</v>
      </c>
      <c r="K18" s="32" t="s">
        <v>28</v>
      </c>
      <c r="L18" s="40"/>
      <c r="M18" s="40"/>
      <c r="N18" s="40"/>
      <c r="O18" s="34"/>
      <c r="P18" s="35">
        <f t="shared" si="0"/>
        <v>1.2</v>
      </c>
      <c r="Q18" s="38" t="str">
        <f t="shared" si="1"/>
        <v>Không đủ ĐKDT</v>
      </c>
      <c r="R18" s="39" t="s">
        <v>480</v>
      </c>
      <c r="S18" s="3"/>
      <c r="T18" s="26"/>
      <c r="U18" s="77" t="str">
        <f t="shared" si="2"/>
        <v>Học lại</v>
      </c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</row>
    <row r="19" spans="2:36" ht="17.25" customHeight="1">
      <c r="B19" s="27">
        <v>10</v>
      </c>
      <c r="C19" s="28" t="s">
        <v>95</v>
      </c>
      <c r="D19" s="29" t="s">
        <v>96</v>
      </c>
      <c r="E19" s="30" t="s">
        <v>97</v>
      </c>
      <c r="F19" s="31" t="s">
        <v>98</v>
      </c>
      <c r="G19" s="28" t="s">
        <v>60</v>
      </c>
      <c r="H19" s="32">
        <v>8</v>
      </c>
      <c r="I19" s="32">
        <v>4</v>
      </c>
      <c r="J19" s="32" t="s">
        <v>28</v>
      </c>
      <c r="K19" s="32" t="s">
        <v>28</v>
      </c>
      <c r="L19" s="40"/>
      <c r="M19" s="40"/>
      <c r="N19" s="40"/>
      <c r="O19" s="34">
        <v>7</v>
      </c>
      <c r="P19" s="35">
        <f t="shared" si="0"/>
        <v>6.7</v>
      </c>
      <c r="Q19" s="38" t="str">
        <f t="shared" si="1"/>
        <v/>
      </c>
      <c r="R19" s="39" t="s">
        <v>480</v>
      </c>
      <c r="S19" s="3"/>
      <c r="T19" s="26"/>
      <c r="U19" s="77" t="str">
        <f t="shared" si="2"/>
        <v>Đạt</v>
      </c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</row>
    <row r="20" spans="2:36" ht="17.25" customHeight="1">
      <c r="B20" s="27">
        <v>11</v>
      </c>
      <c r="C20" s="28" t="s">
        <v>99</v>
      </c>
      <c r="D20" s="29" t="s">
        <v>100</v>
      </c>
      <c r="E20" s="30" t="s">
        <v>97</v>
      </c>
      <c r="F20" s="31" t="s">
        <v>101</v>
      </c>
      <c r="G20" s="28" t="s">
        <v>69</v>
      </c>
      <c r="H20" s="32">
        <v>7</v>
      </c>
      <c r="I20" s="32">
        <v>4</v>
      </c>
      <c r="J20" s="32" t="s">
        <v>28</v>
      </c>
      <c r="K20" s="32" t="s">
        <v>28</v>
      </c>
      <c r="L20" s="40"/>
      <c r="M20" s="40"/>
      <c r="N20" s="40"/>
      <c r="O20" s="34">
        <v>5</v>
      </c>
      <c r="P20" s="35">
        <f t="shared" si="0"/>
        <v>5.4</v>
      </c>
      <c r="Q20" s="38" t="str">
        <f t="shared" si="1"/>
        <v/>
      </c>
      <c r="R20" s="39" t="s">
        <v>480</v>
      </c>
      <c r="S20" s="3"/>
      <c r="T20" s="26"/>
      <c r="U20" s="77" t="str">
        <f t="shared" si="2"/>
        <v>Đạt</v>
      </c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</row>
    <row r="21" spans="2:36" ht="17.25" customHeight="1">
      <c r="B21" s="27">
        <v>12</v>
      </c>
      <c r="C21" s="28" t="s">
        <v>102</v>
      </c>
      <c r="D21" s="29" t="s">
        <v>103</v>
      </c>
      <c r="E21" s="30" t="s">
        <v>104</v>
      </c>
      <c r="F21" s="31" t="s">
        <v>105</v>
      </c>
      <c r="G21" s="28" t="s">
        <v>69</v>
      </c>
      <c r="H21" s="32">
        <v>7</v>
      </c>
      <c r="I21" s="32">
        <v>5</v>
      </c>
      <c r="J21" s="32" t="s">
        <v>28</v>
      </c>
      <c r="K21" s="32" t="s">
        <v>28</v>
      </c>
      <c r="L21" s="40"/>
      <c r="M21" s="40"/>
      <c r="N21" s="40"/>
      <c r="O21" s="34">
        <v>5</v>
      </c>
      <c r="P21" s="35">
        <f t="shared" si="0"/>
        <v>5.6</v>
      </c>
      <c r="Q21" s="38" t="str">
        <f t="shared" si="1"/>
        <v/>
      </c>
      <c r="R21" s="39" t="s">
        <v>480</v>
      </c>
      <c r="S21" s="3"/>
      <c r="T21" s="26"/>
      <c r="U21" s="77" t="str">
        <f t="shared" si="2"/>
        <v>Đạt</v>
      </c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</row>
    <row r="22" spans="2:36" ht="17.25" customHeight="1">
      <c r="B22" s="27">
        <v>13</v>
      </c>
      <c r="C22" s="28" t="s">
        <v>106</v>
      </c>
      <c r="D22" s="29" t="s">
        <v>107</v>
      </c>
      <c r="E22" s="30" t="s">
        <v>108</v>
      </c>
      <c r="F22" s="31" t="s">
        <v>109</v>
      </c>
      <c r="G22" s="28" t="s">
        <v>110</v>
      </c>
      <c r="H22" s="32">
        <v>9</v>
      </c>
      <c r="I22" s="32">
        <v>8</v>
      </c>
      <c r="J22" s="32" t="s">
        <v>28</v>
      </c>
      <c r="K22" s="32" t="s">
        <v>28</v>
      </c>
      <c r="L22" s="40"/>
      <c r="M22" s="40"/>
      <c r="N22" s="40"/>
      <c r="O22" s="34">
        <v>4</v>
      </c>
      <c r="P22" s="35">
        <f t="shared" si="0"/>
        <v>6.3</v>
      </c>
      <c r="Q22" s="38" t="str">
        <f t="shared" si="1"/>
        <v/>
      </c>
      <c r="R22" s="39" t="s">
        <v>480</v>
      </c>
      <c r="S22" s="3"/>
      <c r="T22" s="26"/>
      <c r="U22" s="77" t="str">
        <f t="shared" si="2"/>
        <v>Đạt</v>
      </c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</row>
    <row r="23" spans="2:36" ht="17.25" customHeight="1">
      <c r="B23" s="27">
        <v>14</v>
      </c>
      <c r="C23" s="28" t="s">
        <v>111</v>
      </c>
      <c r="D23" s="29" t="s">
        <v>112</v>
      </c>
      <c r="E23" s="30" t="s">
        <v>113</v>
      </c>
      <c r="F23" s="31" t="s">
        <v>114</v>
      </c>
      <c r="G23" s="28" t="s">
        <v>115</v>
      </c>
      <c r="H23" s="32">
        <v>8</v>
      </c>
      <c r="I23" s="32">
        <v>4</v>
      </c>
      <c r="J23" s="32" t="s">
        <v>28</v>
      </c>
      <c r="K23" s="32" t="s">
        <v>28</v>
      </c>
      <c r="L23" s="40"/>
      <c r="M23" s="40"/>
      <c r="N23" s="40"/>
      <c r="O23" s="34">
        <v>4</v>
      </c>
      <c r="P23" s="35">
        <f t="shared" si="0"/>
        <v>5.2</v>
      </c>
      <c r="Q23" s="38" t="str">
        <f t="shared" si="1"/>
        <v/>
      </c>
      <c r="R23" s="39" t="s">
        <v>480</v>
      </c>
      <c r="S23" s="3"/>
      <c r="T23" s="26"/>
      <c r="U23" s="77" t="str">
        <f t="shared" si="2"/>
        <v>Đạt</v>
      </c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</row>
    <row r="24" spans="2:36" ht="17.25" customHeight="1">
      <c r="B24" s="27">
        <v>15</v>
      </c>
      <c r="C24" s="28" t="s">
        <v>116</v>
      </c>
      <c r="D24" s="29" t="s">
        <v>117</v>
      </c>
      <c r="E24" s="30" t="s">
        <v>118</v>
      </c>
      <c r="F24" s="31" t="s">
        <v>119</v>
      </c>
      <c r="G24" s="28" t="s">
        <v>120</v>
      </c>
      <c r="H24" s="32">
        <v>6</v>
      </c>
      <c r="I24" s="32">
        <v>4</v>
      </c>
      <c r="J24" s="32" t="s">
        <v>28</v>
      </c>
      <c r="K24" s="32" t="s">
        <v>28</v>
      </c>
      <c r="L24" s="40"/>
      <c r="M24" s="40"/>
      <c r="N24" s="40"/>
      <c r="O24" s="34">
        <v>4</v>
      </c>
      <c r="P24" s="35">
        <f t="shared" si="0"/>
        <v>4.5999999999999996</v>
      </c>
      <c r="Q24" s="38" t="str">
        <f t="shared" si="1"/>
        <v/>
      </c>
      <c r="R24" s="39" t="s">
        <v>480</v>
      </c>
      <c r="S24" s="3"/>
      <c r="T24" s="26"/>
      <c r="U24" s="77" t="str">
        <f t="shared" si="2"/>
        <v>Đạt</v>
      </c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</row>
    <row r="25" spans="2:36" ht="17.25" customHeight="1">
      <c r="B25" s="27">
        <v>16</v>
      </c>
      <c r="C25" s="28" t="s">
        <v>121</v>
      </c>
      <c r="D25" s="29" t="s">
        <v>122</v>
      </c>
      <c r="E25" s="30" t="s">
        <v>118</v>
      </c>
      <c r="F25" s="31" t="s">
        <v>123</v>
      </c>
      <c r="G25" s="28" t="s">
        <v>69</v>
      </c>
      <c r="H25" s="32">
        <v>7</v>
      </c>
      <c r="I25" s="32">
        <v>7</v>
      </c>
      <c r="J25" s="32" t="s">
        <v>28</v>
      </c>
      <c r="K25" s="32" t="s">
        <v>28</v>
      </c>
      <c r="L25" s="40"/>
      <c r="M25" s="40"/>
      <c r="N25" s="40"/>
      <c r="O25" s="34">
        <v>6</v>
      </c>
      <c r="P25" s="35">
        <f t="shared" si="0"/>
        <v>6.5</v>
      </c>
      <c r="Q25" s="38" t="str">
        <f t="shared" si="1"/>
        <v/>
      </c>
      <c r="R25" s="39" t="s">
        <v>480</v>
      </c>
      <c r="S25" s="3"/>
      <c r="T25" s="26"/>
      <c r="U25" s="77" t="str">
        <f t="shared" si="2"/>
        <v>Đạt</v>
      </c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</row>
    <row r="26" spans="2:36" ht="17.25" customHeight="1">
      <c r="B26" s="27">
        <v>17</v>
      </c>
      <c r="C26" s="28" t="s">
        <v>124</v>
      </c>
      <c r="D26" s="29" t="s">
        <v>125</v>
      </c>
      <c r="E26" s="30" t="s">
        <v>126</v>
      </c>
      <c r="F26" s="31" t="s">
        <v>127</v>
      </c>
      <c r="G26" s="28" t="s">
        <v>128</v>
      </c>
      <c r="H26" s="32">
        <v>8</v>
      </c>
      <c r="I26" s="32">
        <v>6</v>
      </c>
      <c r="J26" s="32" t="s">
        <v>28</v>
      </c>
      <c r="K26" s="32" t="s">
        <v>28</v>
      </c>
      <c r="L26" s="40"/>
      <c r="M26" s="40"/>
      <c r="N26" s="40"/>
      <c r="O26" s="34">
        <v>7</v>
      </c>
      <c r="P26" s="35">
        <f t="shared" si="0"/>
        <v>7.1</v>
      </c>
      <c r="Q26" s="38" t="str">
        <f t="shared" si="1"/>
        <v/>
      </c>
      <c r="R26" s="39" t="s">
        <v>480</v>
      </c>
      <c r="S26" s="3"/>
      <c r="T26" s="26"/>
      <c r="U26" s="77" t="str">
        <f t="shared" si="2"/>
        <v>Đạt</v>
      </c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</row>
    <row r="27" spans="2:36" ht="17.25" customHeight="1">
      <c r="B27" s="27">
        <v>18</v>
      </c>
      <c r="C27" s="28" t="s">
        <v>129</v>
      </c>
      <c r="D27" s="29" t="s">
        <v>130</v>
      </c>
      <c r="E27" s="30" t="s">
        <v>131</v>
      </c>
      <c r="F27" s="31" t="s">
        <v>132</v>
      </c>
      <c r="G27" s="28" t="s">
        <v>69</v>
      </c>
      <c r="H27" s="32">
        <v>8</v>
      </c>
      <c r="I27" s="32">
        <v>3</v>
      </c>
      <c r="J27" s="32" t="s">
        <v>28</v>
      </c>
      <c r="K27" s="32" t="s">
        <v>28</v>
      </c>
      <c r="L27" s="40"/>
      <c r="M27" s="40"/>
      <c r="N27" s="40"/>
      <c r="O27" s="34">
        <v>4</v>
      </c>
      <c r="P27" s="35">
        <f t="shared" si="0"/>
        <v>5</v>
      </c>
      <c r="Q27" s="38" t="str">
        <f t="shared" si="1"/>
        <v/>
      </c>
      <c r="R27" s="39" t="s">
        <v>480</v>
      </c>
      <c r="S27" s="3"/>
      <c r="T27" s="26"/>
      <c r="U27" s="77" t="str">
        <f t="shared" si="2"/>
        <v>Đạt</v>
      </c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</row>
    <row r="28" spans="2:36" ht="17.25" customHeight="1">
      <c r="B28" s="27">
        <v>19</v>
      </c>
      <c r="C28" s="28" t="s">
        <v>133</v>
      </c>
      <c r="D28" s="29" t="s">
        <v>134</v>
      </c>
      <c r="E28" s="30" t="s">
        <v>135</v>
      </c>
      <c r="F28" s="31" t="s">
        <v>136</v>
      </c>
      <c r="G28" s="28" t="s">
        <v>60</v>
      </c>
      <c r="H28" s="32">
        <v>9</v>
      </c>
      <c r="I28" s="32">
        <v>8</v>
      </c>
      <c r="J28" s="32" t="s">
        <v>28</v>
      </c>
      <c r="K28" s="32" t="s">
        <v>28</v>
      </c>
      <c r="L28" s="40"/>
      <c r="M28" s="40"/>
      <c r="N28" s="40"/>
      <c r="O28" s="34">
        <v>5</v>
      </c>
      <c r="P28" s="35">
        <f t="shared" si="0"/>
        <v>6.8</v>
      </c>
      <c r="Q28" s="38" t="str">
        <f t="shared" si="1"/>
        <v/>
      </c>
      <c r="R28" s="39" t="s">
        <v>480</v>
      </c>
      <c r="S28" s="3"/>
      <c r="T28" s="26"/>
      <c r="U28" s="77" t="str">
        <f t="shared" si="2"/>
        <v>Đạt</v>
      </c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</row>
    <row r="29" spans="2:36" ht="17.25" customHeight="1">
      <c r="B29" s="27">
        <v>20</v>
      </c>
      <c r="C29" s="28" t="s">
        <v>137</v>
      </c>
      <c r="D29" s="29" t="s">
        <v>138</v>
      </c>
      <c r="E29" s="30" t="s">
        <v>139</v>
      </c>
      <c r="F29" s="31" t="s">
        <v>140</v>
      </c>
      <c r="G29" s="28" t="s">
        <v>141</v>
      </c>
      <c r="H29" s="32">
        <v>7</v>
      </c>
      <c r="I29" s="32">
        <v>5</v>
      </c>
      <c r="J29" s="32" t="s">
        <v>28</v>
      </c>
      <c r="K29" s="32" t="s">
        <v>28</v>
      </c>
      <c r="L29" s="40"/>
      <c r="M29" s="40"/>
      <c r="N29" s="40"/>
      <c r="O29" s="34">
        <v>3</v>
      </c>
      <c r="P29" s="35">
        <f t="shared" si="0"/>
        <v>4.5999999999999996</v>
      </c>
      <c r="Q29" s="38" t="str">
        <f t="shared" si="1"/>
        <v/>
      </c>
      <c r="R29" s="39" t="s">
        <v>480</v>
      </c>
      <c r="S29" s="3"/>
      <c r="T29" s="26"/>
      <c r="U29" s="77" t="str">
        <f t="shared" si="2"/>
        <v>Đạt</v>
      </c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</row>
    <row r="30" spans="2:36" ht="17.25" customHeight="1">
      <c r="B30" s="27">
        <v>21</v>
      </c>
      <c r="C30" s="28" t="s">
        <v>142</v>
      </c>
      <c r="D30" s="29" t="s">
        <v>143</v>
      </c>
      <c r="E30" s="30" t="s">
        <v>139</v>
      </c>
      <c r="F30" s="31" t="s">
        <v>144</v>
      </c>
      <c r="G30" s="28" t="s">
        <v>69</v>
      </c>
      <c r="H30" s="32">
        <v>9</v>
      </c>
      <c r="I30" s="32">
        <v>4</v>
      </c>
      <c r="J30" s="32" t="s">
        <v>28</v>
      </c>
      <c r="K30" s="32" t="s">
        <v>28</v>
      </c>
      <c r="L30" s="40"/>
      <c r="M30" s="40"/>
      <c r="N30" s="40"/>
      <c r="O30" s="34">
        <v>8</v>
      </c>
      <c r="P30" s="35">
        <f t="shared" si="0"/>
        <v>7.5</v>
      </c>
      <c r="Q30" s="38" t="str">
        <f t="shared" si="1"/>
        <v/>
      </c>
      <c r="R30" s="39" t="s">
        <v>480</v>
      </c>
      <c r="S30" s="3"/>
      <c r="T30" s="26"/>
      <c r="U30" s="77" t="str">
        <f t="shared" si="2"/>
        <v>Đạt</v>
      </c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</row>
    <row r="31" spans="2:36" ht="17.25" customHeight="1">
      <c r="B31" s="27">
        <v>22</v>
      </c>
      <c r="C31" s="28" t="s">
        <v>145</v>
      </c>
      <c r="D31" s="29" t="s">
        <v>146</v>
      </c>
      <c r="E31" s="30" t="s">
        <v>139</v>
      </c>
      <c r="F31" s="31" t="s">
        <v>147</v>
      </c>
      <c r="G31" s="28" t="s">
        <v>60</v>
      </c>
      <c r="H31" s="32">
        <v>7</v>
      </c>
      <c r="I31" s="32">
        <v>5</v>
      </c>
      <c r="J31" s="32" t="s">
        <v>28</v>
      </c>
      <c r="K31" s="32" t="s">
        <v>28</v>
      </c>
      <c r="L31" s="40"/>
      <c r="M31" s="40"/>
      <c r="N31" s="40"/>
      <c r="O31" s="34">
        <v>3</v>
      </c>
      <c r="P31" s="35">
        <f t="shared" si="0"/>
        <v>4.5999999999999996</v>
      </c>
      <c r="Q31" s="38" t="str">
        <f t="shared" si="1"/>
        <v/>
      </c>
      <c r="R31" s="39" t="s">
        <v>480</v>
      </c>
      <c r="S31" s="3"/>
      <c r="T31" s="26"/>
      <c r="U31" s="77" t="str">
        <f t="shared" si="2"/>
        <v>Đạt</v>
      </c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</row>
    <row r="32" spans="2:36" ht="17.25" customHeight="1">
      <c r="B32" s="27">
        <v>23</v>
      </c>
      <c r="C32" s="28" t="s">
        <v>148</v>
      </c>
      <c r="D32" s="29" t="s">
        <v>149</v>
      </c>
      <c r="E32" s="30" t="s">
        <v>150</v>
      </c>
      <c r="F32" s="31" t="s">
        <v>151</v>
      </c>
      <c r="G32" s="28" t="s">
        <v>60</v>
      </c>
      <c r="H32" s="32">
        <v>9</v>
      </c>
      <c r="I32" s="32">
        <v>6</v>
      </c>
      <c r="J32" s="32" t="s">
        <v>28</v>
      </c>
      <c r="K32" s="32" t="s">
        <v>28</v>
      </c>
      <c r="L32" s="40"/>
      <c r="M32" s="40"/>
      <c r="N32" s="40"/>
      <c r="O32" s="34">
        <v>7</v>
      </c>
      <c r="P32" s="35">
        <f t="shared" si="0"/>
        <v>7.4</v>
      </c>
      <c r="Q32" s="38" t="str">
        <f t="shared" si="1"/>
        <v/>
      </c>
      <c r="R32" s="39" t="s">
        <v>480</v>
      </c>
      <c r="S32" s="3"/>
      <c r="T32" s="26"/>
      <c r="U32" s="77" t="str">
        <f t="shared" si="2"/>
        <v>Đạt</v>
      </c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</row>
    <row r="33" spans="2:36" ht="17.25" customHeight="1">
      <c r="B33" s="27">
        <v>24</v>
      </c>
      <c r="C33" s="28" t="s">
        <v>152</v>
      </c>
      <c r="D33" s="29" t="s">
        <v>153</v>
      </c>
      <c r="E33" s="30" t="s">
        <v>150</v>
      </c>
      <c r="F33" s="31" t="s">
        <v>154</v>
      </c>
      <c r="G33" s="28" t="s">
        <v>69</v>
      </c>
      <c r="H33" s="32">
        <v>7</v>
      </c>
      <c r="I33" s="32">
        <v>4</v>
      </c>
      <c r="J33" s="32" t="s">
        <v>28</v>
      </c>
      <c r="K33" s="32" t="s">
        <v>28</v>
      </c>
      <c r="L33" s="40"/>
      <c r="M33" s="40"/>
      <c r="N33" s="40"/>
      <c r="O33" s="34">
        <v>6</v>
      </c>
      <c r="P33" s="35">
        <f t="shared" si="0"/>
        <v>5.9</v>
      </c>
      <c r="Q33" s="38" t="str">
        <f t="shared" si="1"/>
        <v/>
      </c>
      <c r="R33" s="39" t="s">
        <v>480</v>
      </c>
      <c r="S33" s="3"/>
      <c r="T33" s="26"/>
      <c r="U33" s="77" t="str">
        <f t="shared" si="2"/>
        <v>Đạt</v>
      </c>
      <c r="V33" s="76"/>
      <c r="W33" s="76"/>
      <c r="X33" s="76"/>
      <c r="Y33" s="68"/>
      <c r="Z33" s="68"/>
      <c r="AA33" s="68"/>
      <c r="AB33" s="68"/>
      <c r="AC33" s="67"/>
      <c r="AD33" s="68"/>
      <c r="AE33" s="68"/>
      <c r="AF33" s="68"/>
      <c r="AG33" s="68"/>
      <c r="AH33" s="68"/>
      <c r="AI33" s="68"/>
      <c r="AJ33" s="69"/>
    </row>
    <row r="34" spans="2:36" ht="17.25" customHeight="1">
      <c r="B34" s="27">
        <v>25</v>
      </c>
      <c r="C34" s="28" t="s">
        <v>155</v>
      </c>
      <c r="D34" s="29" t="s">
        <v>156</v>
      </c>
      <c r="E34" s="30" t="s">
        <v>150</v>
      </c>
      <c r="F34" s="31" t="s">
        <v>157</v>
      </c>
      <c r="G34" s="28" t="s">
        <v>60</v>
      </c>
      <c r="H34" s="32">
        <v>9</v>
      </c>
      <c r="I34" s="32">
        <v>4</v>
      </c>
      <c r="J34" s="32" t="s">
        <v>28</v>
      </c>
      <c r="K34" s="32" t="s">
        <v>28</v>
      </c>
      <c r="L34" s="40"/>
      <c r="M34" s="40"/>
      <c r="N34" s="40"/>
      <c r="O34" s="34">
        <v>6</v>
      </c>
      <c r="P34" s="35">
        <f t="shared" si="0"/>
        <v>6.5</v>
      </c>
      <c r="Q34" s="38" t="str">
        <f t="shared" si="1"/>
        <v/>
      </c>
      <c r="R34" s="39" t="s">
        <v>480</v>
      </c>
      <c r="S34" s="3"/>
      <c r="T34" s="26"/>
      <c r="U34" s="77" t="str">
        <f t="shared" si="2"/>
        <v>Đạt</v>
      </c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</row>
    <row r="35" spans="2:36" ht="17.25" customHeight="1">
      <c r="B35" s="27">
        <v>26</v>
      </c>
      <c r="C35" s="28" t="s">
        <v>158</v>
      </c>
      <c r="D35" s="29" t="s">
        <v>159</v>
      </c>
      <c r="E35" s="30" t="s">
        <v>160</v>
      </c>
      <c r="F35" s="31" t="s">
        <v>161</v>
      </c>
      <c r="G35" s="28" t="s">
        <v>60</v>
      </c>
      <c r="H35" s="32">
        <v>9</v>
      </c>
      <c r="I35" s="32">
        <v>4</v>
      </c>
      <c r="J35" s="32" t="s">
        <v>28</v>
      </c>
      <c r="K35" s="32" t="s">
        <v>28</v>
      </c>
      <c r="L35" s="40"/>
      <c r="M35" s="40"/>
      <c r="N35" s="40"/>
      <c r="O35" s="34">
        <v>6</v>
      </c>
      <c r="P35" s="35">
        <f t="shared" si="0"/>
        <v>6.5</v>
      </c>
      <c r="Q35" s="38" t="str">
        <f t="shared" si="1"/>
        <v/>
      </c>
      <c r="R35" s="39" t="s">
        <v>480</v>
      </c>
      <c r="S35" s="3"/>
      <c r="T35" s="26"/>
      <c r="U35" s="77" t="str">
        <f t="shared" si="2"/>
        <v>Đạt</v>
      </c>
      <c r="V35" s="78"/>
      <c r="W35" s="78"/>
      <c r="X35" s="79"/>
      <c r="Y35" s="67"/>
      <c r="Z35" s="67"/>
      <c r="AA35" s="67"/>
      <c r="AB35" s="80"/>
      <c r="AC35" s="67"/>
      <c r="AD35" s="81"/>
      <c r="AE35" s="82"/>
      <c r="AF35" s="81"/>
      <c r="AG35" s="82"/>
      <c r="AH35" s="81"/>
      <c r="AI35" s="67"/>
      <c r="AJ35" s="80"/>
    </row>
    <row r="36" spans="2:36" ht="17.25" customHeight="1">
      <c r="B36" s="27">
        <v>27</v>
      </c>
      <c r="C36" s="28" t="s">
        <v>162</v>
      </c>
      <c r="D36" s="29" t="s">
        <v>163</v>
      </c>
      <c r="E36" s="30" t="s">
        <v>164</v>
      </c>
      <c r="F36" s="31" t="s">
        <v>165</v>
      </c>
      <c r="G36" s="28" t="s">
        <v>166</v>
      </c>
      <c r="H36" s="32">
        <v>7</v>
      </c>
      <c r="I36" s="32">
        <v>4</v>
      </c>
      <c r="J36" s="32" t="s">
        <v>28</v>
      </c>
      <c r="K36" s="32" t="s">
        <v>28</v>
      </c>
      <c r="L36" s="40"/>
      <c r="M36" s="40"/>
      <c r="N36" s="40"/>
      <c r="O36" s="34">
        <v>4</v>
      </c>
      <c r="P36" s="35">
        <f t="shared" si="0"/>
        <v>4.9000000000000004</v>
      </c>
      <c r="Q36" s="38" t="str">
        <f t="shared" si="1"/>
        <v/>
      </c>
      <c r="R36" s="39" t="s">
        <v>480</v>
      </c>
      <c r="S36" s="3"/>
      <c r="T36" s="26"/>
      <c r="U36" s="77" t="str">
        <f t="shared" si="2"/>
        <v>Đạt</v>
      </c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</row>
    <row r="37" spans="2:36" ht="17.25" customHeight="1">
      <c r="B37" s="27">
        <v>28</v>
      </c>
      <c r="C37" s="28" t="s">
        <v>167</v>
      </c>
      <c r="D37" s="29" t="s">
        <v>168</v>
      </c>
      <c r="E37" s="30" t="s">
        <v>169</v>
      </c>
      <c r="F37" s="31" t="s">
        <v>170</v>
      </c>
      <c r="G37" s="28" t="s">
        <v>65</v>
      </c>
      <c r="H37" s="32">
        <v>8</v>
      </c>
      <c r="I37" s="32">
        <v>4</v>
      </c>
      <c r="J37" s="32" t="s">
        <v>28</v>
      </c>
      <c r="K37" s="32" t="s">
        <v>28</v>
      </c>
      <c r="L37" s="40"/>
      <c r="M37" s="40"/>
      <c r="N37" s="40"/>
      <c r="O37" s="34">
        <v>6</v>
      </c>
      <c r="P37" s="35">
        <f t="shared" si="0"/>
        <v>6.2</v>
      </c>
      <c r="Q37" s="38" t="str">
        <f t="shared" si="1"/>
        <v/>
      </c>
      <c r="R37" s="39" t="s">
        <v>480</v>
      </c>
      <c r="S37" s="3"/>
      <c r="T37" s="26"/>
      <c r="U37" s="77" t="str">
        <f t="shared" si="2"/>
        <v>Đạt</v>
      </c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</row>
    <row r="38" spans="2:36" ht="17.25" customHeight="1">
      <c r="B38" s="27">
        <v>29</v>
      </c>
      <c r="C38" s="28" t="s">
        <v>171</v>
      </c>
      <c r="D38" s="29" t="s">
        <v>143</v>
      </c>
      <c r="E38" s="30" t="s">
        <v>172</v>
      </c>
      <c r="F38" s="31" t="s">
        <v>173</v>
      </c>
      <c r="G38" s="28" t="s">
        <v>60</v>
      </c>
      <c r="H38" s="32">
        <v>9</v>
      </c>
      <c r="I38" s="32">
        <v>4</v>
      </c>
      <c r="J38" s="32" t="s">
        <v>28</v>
      </c>
      <c r="K38" s="32" t="s">
        <v>28</v>
      </c>
      <c r="L38" s="40"/>
      <c r="M38" s="40"/>
      <c r="N38" s="40"/>
      <c r="O38" s="34">
        <v>4</v>
      </c>
      <c r="P38" s="35">
        <f t="shared" si="0"/>
        <v>5.5</v>
      </c>
      <c r="Q38" s="38" t="str">
        <f t="shared" si="1"/>
        <v/>
      </c>
      <c r="R38" s="39" t="s">
        <v>480</v>
      </c>
      <c r="S38" s="3"/>
      <c r="T38" s="26"/>
      <c r="U38" s="77" t="str">
        <f t="shared" si="2"/>
        <v>Đạt</v>
      </c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</row>
    <row r="39" spans="2:36" ht="16.5" customHeight="1">
      <c r="B39" s="27">
        <v>30</v>
      </c>
      <c r="C39" s="28" t="s">
        <v>174</v>
      </c>
      <c r="D39" s="29" t="s">
        <v>175</v>
      </c>
      <c r="E39" s="30" t="s">
        <v>172</v>
      </c>
      <c r="F39" s="31" t="s">
        <v>176</v>
      </c>
      <c r="G39" s="28" t="s">
        <v>69</v>
      </c>
      <c r="H39" s="32">
        <v>8</v>
      </c>
      <c r="I39" s="32">
        <v>4</v>
      </c>
      <c r="J39" s="32" t="s">
        <v>28</v>
      </c>
      <c r="K39" s="32" t="s">
        <v>28</v>
      </c>
      <c r="L39" s="40"/>
      <c r="M39" s="40"/>
      <c r="N39" s="40"/>
      <c r="O39" s="34">
        <v>7</v>
      </c>
      <c r="P39" s="35">
        <f t="shared" si="0"/>
        <v>6.7</v>
      </c>
      <c r="Q39" s="38" t="str">
        <f t="shared" si="1"/>
        <v/>
      </c>
      <c r="R39" s="39" t="s">
        <v>480</v>
      </c>
      <c r="S39" s="3"/>
      <c r="T39" s="26"/>
      <c r="U39" s="77" t="str">
        <f t="shared" si="2"/>
        <v>Đạt</v>
      </c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</row>
    <row r="40" spans="2:36" ht="16.5" customHeight="1">
      <c r="B40" s="27">
        <v>31</v>
      </c>
      <c r="C40" s="28" t="s">
        <v>177</v>
      </c>
      <c r="D40" s="29" t="s">
        <v>178</v>
      </c>
      <c r="E40" s="30" t="s">
        <v>179</v>
      </c>
      <c r="F40" s="31" t="s">
        <v>180</v>
      </c>
      <c r="G40" s="28" t="s">
        <v>69</v>
      </c>
      <c r="H40" s="32">
        <v>6</v>
      </c>
      <c r="I40" s="32">
        <v>6</v>
      </c>
      <c r="J40" s="32" t="s">
        <v>28</v>
      </c>
      <c r="K40" s="32" t="s">
        <v>28</v>
      </c>
      <c r="L40" s="40"/>
      <c r="M40" s="40"/>
      <c r="N40" s="40"/>
      <c r="O40" s="34"/>
      <c r="P40" s="35">
        <f t="shared" si="0"/>
        <v>3</v>
      </c>
      <c r="Q40" s="38" t="s">
        <v>485</v>
      </c>
      <c r="R40" s="39" t="s">
        <v>481</v>
      </c>
      <c r="S40" s="3"/>
      <c r="T40" s="26"/>
      <c r="U40" s="77" t="str">
        <f t="shared" si="2"/>
        <v>Học lại</v>
      </c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</row>
    <row r="41" spans="2:36" ht="16.5" customHeight="1">
      <c r="B41" s="27">
        <v>32</v>
      </c>
      <c r="C41" s="28" t="s">
        <v>181</v>
      </c>
      <c r="D41" s="29" t="s">
        <v>175</v>
      </c>
      <c r="E41" s="30" t="s">
        <v>182</v>
      </c>
      <c r="F41" s="31" t="s">
        <v>183</v>
      </c>
      <c r="G41" s="28" t="s">
        <v>60</v>
      </c>
      <c r="H41" s="32">
        <v>9</v>
      </c>
      <c r="I41" s="32">
        <v>4</v>
      </c>
      <c r="J41" s="32" t="s">
        <v>28</v>
      </c>
      <c r="K41" s="32" t="s">
        <v>28</v>
      </c>
      <c r="L41" s="40"/>
      <c r="M41" s="40"/>
      <c r="N41" s="40"/>
      <c r="O41" s="34">
        <v>7</v>
      </c>
      <c r="P41" s="35">
        <f t="shared" si="0"/>
        <v>7</v>
      </c>
      <c r="Q41" s="38" t="str">
        <f t="shared" ref="Q41:Q49" si="3">+IF(OR($H41=0,$I41=0,$J41=0,$K41=0),"Không đủ ĐKDT","")</f>
        <v/>
      </c>
      <c r="R41" s="39" t="s">
        <v>481</v>
      </c>
      <c r="S41" s="3"/>
      <c r="T41" s="26"/>
      <c r="U41" s="77" t="str">
        <f t="shared" si="2"/>
        <v>Đạt</v>
      </c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</row>
    <row r="42" spans="2:36" ht="16.5" customHeight="1">
      <c r="B42" s="27">
        <v>33</v>
      </c>
      <c r="C42" s="28" t="s">
        <v>184</v>
      </c>
      <c r="D42" s="29" t="s">
        <v>185</v>
      </c>
      <c r="E42" s="30" t="s">
        <v>186</v>
      </c>
      <c r="F42" s="31" t="s">
        <v>187</v>
      </c>
      <c r="G42" s="28" t="s">
        <v>65</v>
      </c>
      <c r="H42" s="32">
        <v>7</v>
      </c>
      <c r="I42" s="32">
        <v>4</v>
      </c>
      <c r="J42" s="32" t="s">
        <v>28</v>
      </c>
      <c r="K42" s="32" t="s">
        <v>28</v>
      </c>
      <c r="L42" s="40"/>
      <c r="M42" s="40"/>
      <c r="N42" s="40"/>
      <c r="O42" s="34">
        <v>6</v>
      </c>
      <c r="P42" s="35">
        <f t="shared" ref="P42:P73" si="4">ROUND(SUMPRODUCT(H42:O42,$H$9:$O$9)/100,1)</f>
        <v>5.9</v>
      </c>
      <c r="Q42" s="38" t="str">
        <f t="shared" si="3"/>
        <v/>
      </c>
      <c r="R42" s="39" t="s">
        <v>481</v>
      </c>
      <c r="S42" s="3"/>
      <c r="T42" s="26"/>
      <c r="U42" s="77" t="str">
        <f t="shared" ref="U42:U70" si="5">IF(Q42="Không đủ ĐKDT","Học lại",IF(Q42="Đình chỉ thi","Học lại",IF(AND(MID(G42,2,2)&gt;="12",Q42="Vắng"),"Học lại",IF(Q42="Vắng có phép", "Thi lại",IF(Q42="Nợ học phí", "Thi lại",IF(AND((MID(G42,2,2)&lt;"12"),P42&lt;4.5),"Thi lại",IF(P42&lt;4,"Học lại","Đạt")))))))</f>
        <v>Đạt</v>
      </c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</row>
    <row r="43" spans="2:36" ht="16.5" customHeight="1">
      <c r="B43" s="27">
        <v>34</v>
      </c>
      <c r="C43" s="28" t="s">
        <v>188</v>
      </c>
      <c r="D43" s="29" t="s">
        <v>189</v>
      </c>
      <c r="E43" s="30" t="s">
        <v>190</v>
      </c>
      <c r="F43" s="31" t="s">
        <v>191</v>
      </c>
      <c r="G43" s="28" t="s">
        <v>65</v>
      </c>
      <c r="H43" s="32">
        <v>8</v>
      </c>
      <c r="I43" s="32">
        <v>4</v>
      </c>
      <c r="J43" s="32" t="s">
        <v>28</v>
      </c>
      <c r="K43" s="32" t="s">
        <v>28</v>
      </c>
      <c r="L43" s="40"/>
      <c r="M43" s="40"/>
      <c r="N43" s="40"/>
      <c r="O43" s="34">
        <v>6</v>
      </c>
      <c r="P43" s="35">
        <f t="shared" si="4"/>
        <v>6.2</v>
      </c>
      <c r="Q43" s="38" t="str">
        <f t="shared" si="3"/>
        <v/>
      </c>
      <c r="R43" s="39" t="s">
        <v>481</v>
      </c>
      <c r="S43" s="3"/>
      <c r="T43" s="26"/>
      <c r="U43" s="77" t="str">
        <f t="shared" si="5"/>
        <v>Đạt</v>
      </c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</row>
    <row r="44" spans="2:36" ht="16.5" customHeight="1">
      <c r="B44" s="27">
        <v>35</v>
      </c>
      <c r="C44" s="28" t="s">
        <v>192</v>
      </c>
      <c r="D44" s="29" t="s">
        <v>193</v>
      </c>
      <c r="E44" s="30" t="s">
        <v>194</v>
      </c>
      <c r="F44" s="31" t="s">
        <v>195</v>
      </c>
      <c r="G44" s="28" t="s">
        <v>65</v>
      </c>
      <c r="H44" s="32">
        <v>9</v>
      </c>
      <c r="I44" s="32">
        <v>5</v>
      </c>
      <c r="J44" s="32" t="s">
        <v>28</v>
      </c>
      <c r="K44" s="32" t="s">
        <v>28</v>
      </c>
      <c r="L44" s="40"/>
      <c r="M44" s="40"/>
      <c r="N44" s="40"/>
      <c r="O44" s="34">
        <v>4</v>
      </c>
      <c r="P44" s="35">
        <f t="shared" si="4"/>
        <v>5.7</v>
      </c>
      <c r="Q44" s="38" t="str">
        <f t="shared" si="3"/>
        <v/>
      </c>
      <c r="R44" s="39" t="s">
        <v>481</v>
      </c>
      <c r="S44" s="3"/>
      <c r="T44" s="26"/>
      <c r="U44" s="77" t="str">
        <f t="shared" si="5"/>
        <v>Đạt</v>
      </c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</row>
    <row r="45" spans="2:36" ht="16.5" customHeight="1">
      <c r="B45" s="27">
        <v>36</v>
      </c>
      <c r="C45" s="28" t="s">
        <v>196</v>
      </c>
      <c r="D45" s="29" t="s">
        <v>197</v>
      </c>
      <c r="E45" s="30" t="s">
        <v>198</v>
      </c>
      <c r="F45" s="31" t="s">
        <v>199</v>
      </c>
      <c r="G45" s="28" t="s">
        <v>65</v>
      </c>
      <c r="H45" s="32">
        <v>9</v>
      </c>
      <c r="I45" s="32">
        <v>5</v>
      </c>
      <c r="J45" s="32" t="s">
        <v>28</v>
      </c>
      <c r="K45" s="32" t="s">
        <v>28</v>
      </c>
      <c r="L45" s="40"/>
      <c r="M45" s="40"/>
      <c r="N45" s="40"/>
      <c r="O45" s="34">
        <v>7</v>
      </c>
      <c r="P45" s="35">
        <f t="shared" si="4"/>
        <v>7.2</v>
      </c>
      <c r="Q45" s="38" t="str">
        <f t="shared" si="3"/>
        <v/>
      </c>
      <c r="R45" s="39" t="s">
        <v>481</v>
      </c>
      <c r="S45" s="3"/>
      <c r="T45" s="26"/>
      <c r="U45" s="77" t="str">
        <f t="shared" si="5"/>
        <v>Đạt</v>
      </c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</row>
    <row r="46" spans="2:36" ht="16.5" customHeight="1">
      <c r="B46" s="27">
        <v>37</v>
      </c>
      <c r="C46" s="28" t="s">
        <v>200</v>
      </c>
      <c r="D46" s="29" t="s">
        <v>201</v>
      </c>
      <c r="E46" s="30" t="s">
        <v>202</v>
      </c>
      <c r="F46" s="31" t="s">
        <v>203</v>
      </c>
      <c r="G46" s="28" t="s">
        <v>69</v>
      </c>
      <c r="H46" s="32">
        <v>7</v>
      </c>
      <c r="I46" s="32">
        <v>4</v>
      </c>
      <c r="J46" s="32" t="s">
        <v>28</v>
      </c>
      <c r="K46" s="32" t="s">
        <v>28</v>
      </c>
      <c r="L46" s="40"/>
      <c r="M46" s="40"/>
      <c r="N46" s="40"/>
      <c r="O46" s="34">
        <v>5</v>
      </c>
      <c r="P46" s="35">
        <f t="shared" si="4"/>
        <v>5.4</v>
      </c>
      <c r="Q46" s="38" t="str">
        <f t="shared" si="3"/>
        <v/>
      </c>
      <c r="R46" s="39" t="s">
        <v>481</v>
      </c>
      <c r="S46" s="3"/>
      <c r="T46" s="26"/>
      <c r="U46" s="77" t="str">
        <f t="shared" si="5"/>
        <v>Đạt</v>
      </c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</row>
    <row r="47" spans="2:36" ht="16.5" customHeight="1">
      <c r="B47" s="27">
        <v>38</v>
      </c>
      <c r="C47" s="28" t="s">
        <v>204</v>
      </c>
      <c r="D47" s="29" t="s">
        <v>205</v>
      </c>
      <c r="E47" s="30" t="s">
        <v>206</v>
      </c>
      <c r="F47" s="31" t="s">
        <v>207</v>
      </c>
      <c r="G47" s="28" t="s">
        <v>60</v>
      </c>
      <c r="H47" s="32">
        <v>9</v>
      </c>
      <c r="I47" s="32">
        <v>5</v>
      </c>
      <c r="J47" s="32" t="s">
        <v>28</v>
      </c>
      <c r="K47" s="32" t="s">
        <v>28</v>
      </c>
      <c r="L47" s="40"/>
      <c r="M47" s="40"/>
      <c r="N47" s="40"/>
      <c r="O47" s="34">
        <v>7</v>
      </c>
      <c r="P47" s="35">
        <f t="shared" si="4"/>
        <v>7.2</v>
      </c>
      <c r="Q47" s="38" t="str">
        <f t="shared" si="3"/>
        <v/>
      </c>
      <c r="R47" s="39" t="s">
        <v>481</v>
      </c>
      <c r="S47" s="3"/>
      <c r="T47" s="26"/>
      <c r="U47" s="77" t="str">
        <f t="shared" si="5"/>
        <v>Đạt</v>
      </c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</row>
    <row r="48" spans="2:36" ht="16.5" customHeight="1">
      <c r="B48" s="27">
        <v>39</v>
      </c>
      <c r="C48" s="28" t="s">
        <v>208</v>
      </c>
      <c r="D48" s="29" t="s">
        <v>209</v>
      </c>
      <c r="E48" s="30" t="s">
        <v>210</v>
      </c>
      <c r="F48" s="31" t="s">
        <v>211</v>
      </c>
      <c r="G48" s="28" t="s">
        <v>65</v>
      </c>
      <c r="H48" s="32">
        <v>9</v>
      </c>
      <c r="I48" s="32">
        <v>6</v>
      </c>
      <c r="J48" s="32" t="s">
        <v>28</v>
      </c>
      <c r="K48" s="32" t="s">
        <v>28</v>
      </c>
      <c r="L48" s="40"/>
      <c r="M48" s="40"/>
      <c r="N48" s="40"/>
      <c r="O48" s="34">
        <v>6</v>
      </c>
      <c r="P48" s="35">
        <f t="shared" si="4"/>
        <v>6.9</v>
      </c>
      <c r="Q48" s="38" t="str">
        <f t="shared" si="3"/>
        <v/>
      </c>
      <c r="R48" s="39" t="s">
        <v>481</v>
      </c>
      <c r="S48" s="3"/>
      <c r="T48" s="26"/>
      <c r="U48" s="77" t="str">
        <f t="shared" si="5"/>
        <v>Đạt</v>
      </c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</row>
    <row r="49" spans="2:36" ht="16.5" customHeight="1">
      <c r="B49" s="27">
        <v>40</v>
      </c>
      <c r="C49" s="28" t="s">
        <v>212</v>
      </c>
      <c r="D49" s="29" t="s">
        <v>213</v>
      </c>
      <c r="E49" s="30" t="s">
        <v>214</v>
      </c>
      <c r="F49" s="31" t="s">
        <v>215</v>
      </c>
      <c r="G49" s="28" t="s">
        <v>69</v>
      </c>
      <c r="H49" s="32">
        <v>8</v>
      </c>
      <c r="I49" s="32">
        <v>7</v>
      </c>
      <c r="J49" s="32" t="s">
        <v>28</v>
      </c>
      <c r="K49" s="32" t="s">
        <v>28</v>
      </c>
      <c r="L49" s="40"/>
      <c r="M49" s="40"/>
      <c r="N49" s="40"/>
      <c r="O49" s="34">
        <v>7</v>
      </c>
      <c r="P49" s="35">
        <f t="shared" si="4"/>
        <v>7.3</v>
      </c>
      <c r="Q49" s="38" t="str">
        <f t="shared" si="3"/>
        <v/>
      </c>
      <c r="R49" s="39" t="s">
        <v>481</v>
      </c>
      <c r="S49" s="3"/>
      <c r="T49" s="26"/>
      <c r="U49" s="77" t="str">
        <f t="shared" si="5"/>
        <v>Đạt</v>
      </c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</row>
    <row r="50" spans="2:36" ht="16.5" customHeight="1">
      <c r="B50" s="27">
        <v>41</v>
      </c>
      <c r="C50" s="28" t="s">
        <v>216</v>
      </c>
      <c r="D50" s="29" t="s">
        <v>217</v>
      </c>
      <c r="E50" s="30" t="s">
        <v>214</v>
      </c>
      <c r="F50" s="31" t="s">
        <v>218</v>
      </c>
      <c r="G50" s="28" t="s">
        <v>60</v>
      </c>
      <c r="H50" s="32">
        <v>7</v>
      </c>
      <c r="I50" s="32">
        <v>5</v>
      </c>
      <c r="J50" s="32" t="s">
        <v>28</v>
      </c>
      <c r="K50" s="32" t="s">
        <v>28</v>
      </c>
      <c r="L50" s="40"/>
      <c r="M50" s="40"/>
      <c r="N50" s="40"/>
      <c r="O50" s="34"/>
      <c r="P50" s="35">
        <f t="shared" si="4"/>
        <v>3.1</v>
      </c>
      <c r="Q50" s="38" t="s">
        <v>485</v>
      </c>
      <c r="R50" s="39" t="s">
        <v>481</v>
      </c>
      <c r="S50" s="3"/>
      <c r="T50" s="26"/>
      <c r="U50" s="77" t="str">
        <f t="shared" si="5"/>
        <v>Học lại</v>
      </c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</row>
    <row r="51" spans="2:36" ht="16.5" customHeight="1">
      <c r="B51" s="27">
        <v>42</v>
      </c>
      <c r="C51" s="28" t="s">
        <v>219</v>
      </c>
      <c r="D51" s="29" t="s">
        <v>220</v>
      </c>
      <c r="E51" s="30" t="s">
        <v>214</v>
      </c>
      <c r="F51" s="31" t="s">
        <v>221</v>
      </c>
      <c r="G51" s="28" t="s">
        <v>69</v>
      </c>
      <c r="H51" s="32">
        <v>9</v>
      </c>
      <c r="I51" s="32">
        <v>6</v>
      </c>
      <c r="J51" s="32" t="s">
        <v>28</v>
      </c>
      <c r="K51" s="32" t="s">
        <v>28</v>
      </c>
      <c r="L51" s="40"/>
      <c r="M51" s="40"/>
      <c r="N51" s="40"/>
      <c r="O51" s="34">
        <v>6</v>
      </c>
      <c r="P51" s="35">
        <f t="shared" si="4"/>
        <v>6.9</v>
      </c>
      <c r="Q51" s="38" t="str">
        <f t="shared" ref="Q51:Q59" si="6">+IF(OR($H51=0,$I51=0,$J51=0,$K51=0),"Không đủ ĐKDT","")</f>
        <v/>
      </c>
      <c r="R51" s="39" t="s">
        <v>481</v>
      </c>
      <c r="S51" s="3"/>
      <c r="T51" s="26"/>
      <c r="U51" s="77" t="str">
        <f t="shared" si="5"/>
        <v>Đạt</v>
      </c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</row>
    <row r="52" spans="2:36" ht="16.5" customHeight="1">
      <c r="B52" s="27">
        <v>43</v>
      </c>
      <c r="C52" s="28" t="s">
        <v>222</v>
      </c>
      <c r="D52" s="29" t="s">
        <v>223</v>
      </c>
      <c r="E52" s="30" t="s">
        <v>224</v>
      </c>
      <c r="F52" s="31" t="s">
        <v>85</v>
      </c>
      <c r="G52" s="28" t="s">
        <v>60</v>
      </c>
      <c r="H52" s="32">
        <v>7</v>
      </c>
      <c r="I52" s="32">
        <v>6</v>
      </c>
      <c r="J52" s="32" t="s">
        <v>28</v>
      </c>
      <c r="K52" s="32" t="s">
        <v>28</v>
      </c>
      <c r="L52" s="40"/>
      <c r="M52" s="40"/>
      <c r="N52" s="40"/>
      <c r="O52" s="34">
        <v>7</v>
      </c>
      <c r="P52" s="35">
        <f t="shared" si="4"/>
        <v>6.8</v>
      </c>
      <c r="Q52" s="38" t="str">
        <f t="shared" si="6"/>
        <v/>
      </c>
      <c r="R52" s="39" t="s">
        <v>481</v>
      </c>
      <c r="S52" s="3"/>
      <c r="T52" s="26"/>
      <c r="U52" s="77" t="str">
        <f t="shared" si="5"/>
        <v>Đạt</v>
      </c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</row>
    <row r="53" spans="2:36" ht="16.5" customHeight="1">
      <c r="B53" s="27">
        <v>44</v>
      </c>
      <c r="C53" s="28" t="s">
        <v>225</v>
      </c>
      <c r="D53" s="29" t="s">
        <v>226</v>
      </c>
      <c r="E53" s="30" t="s">
        <v>224</v>
      </c>
      <c r="F53" s="31" t="s">
        <v>227</v>
      </c>
      <c r="G53" s="28" t="s">
        <v>69</v>
      </c>
      <c r="H53" s="32">
        <v>9</v>
      </c>
      <c r="I53" s="32">
        <v>5</v>
      </c>
      <c r="J53" s="32" t="s">
        <v>28</v>
      </c>
      <c r="K53" s="32" t="s">
        <v>28</v>
      </c>
      <c r="L53" s="40"/>
      <c r="M53" s="40"/>
      <c r="N53" s="40"/>
      <c r="O53" s="34">
        <v>7</v>
      </c>
      <c r="P53" s="35">
        <f t="shared" si="4"/>
        <v>7.2</v>
      </c>
      <c r="Q53" s="38" t="str">
        <f t="shared" si="6"/>
        <v/>
      </c>
      <c r="R53" s="39" t="s">
        <v>481</v>
      </c>
      <c r="S53" s="3"/>
      <c r="T53" s="26"/>
      <c r="U53" s="77" t="str">
        <f t="shared" si="5"/>
        <v>Đạt</v>
      </c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</row>
    <row r="54" spans="2:36" ht="16.5" customHeight="1">
      <c r="B54" s="27">
        <v>45</v>
      </c>
      <c r="C54" s="28" t="s">
        <v>228</v>
      </c>
      <c r="D54" s="29" t="s">
        <v>229</v>
      </c>
      <c r="E54" s="30" t="s">
        <v>230</v>
      </c>
      <c r="F54" s="31" t="s">
        <v>231</v>
      </c>
      <c r="G54" s="28" t="s">
        <v>232</v>
      </c>
      <c r="H54" s="32">
        <v>7</v>
      </c>
      <c r="I54" s="32">
        <v>4</v>
      </c>
      <c r="J54" s="32" t="s">
        <v>28</v>
      </c>
      <c r="K54" s="32" t="s">
        <v>28</v>
      </c>
      <c r="L54" s="40"/>
      <c r="M54" s="40"/>
      <c r="N54" s="40"/>
      <c r="O54" s="34">
        <v>6</v>
      </c>
      <c r="P54" s="35">
        <f t="shared" si="4"/>
        <v>5.9</v>
      </c>
      <c r="Q54" s="38" t="str">
        <f t="shared" si="6"/>
        <v/>
      </c>
      <c r="R54" s="39" t="s">
        <v>481</v>
      </c>
      <c r="S54" s="3"/>
      <c r="T54" s="26"/>
      <c r="U54" s="77" t="str">
        <f t="shared" si="5"/>
        <v>Đạt</v>
      </c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</row>
    <row r="55" spans="2:36" ht="16.5" customHeight="1">
      <c r="B55" s="27">
        <v>46</v>
      </c>
      <c r="C55" s="28" t="s">
        <v>233</v>
      </c>
      <c r="D55" s="29" t="s">
        <v>234</v>
      </c>
      <c r="E55" s="30" t="s">
        <v>235</v>
      </c>
      <c r="F55" s="31" t="s">
        <v>236</v>
      </c>
      <c r="G55" s="28" t="s">
        <v>65</v>
      </c>
      <c r="H55" s="32">
        <v>8</v>
      </c>
      <c r="I55" s="32">
        <v>4</v>
      </c>
      <c r="J55" s="32" t="s">
        <v>28</v>
      </c>
      <c r="K55" s="32" t="s">
        <v>28</v>
      </c>
      <c r="L55" s="40"/>
      <c r="M55" s="40"/>
      <c r="N55" s="40"/>
      <c r="O55" s="34">
        <v>6</v>
      </c>
      <c r="P55" s="35">
        <f t="shared" si="4"/>
        <v>6.2</v>
      </c>
      <c r="Q55" s="38" t="str">
        <f t="shared" si="6"/>
        <v/>
      </c>
      <c r="R55" s="39" t="s">
        <v>481</v>
      </c>
      <c r="S55" s="3"/>
      <c r="T55" s="26"/>
      <c r="U55" s="77" t="str">
        <f t="shared" si="5"/>
        <v>Đạt</v>
      </c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</row>
    <row r="56" spans="2:36" ht="16.5" customHeight="1">
      <c r="B56" s="27">
        <v>47</v>
      </c>
      <c r="C56" s="28" t="s">
        <v>237</v>
      </c>
      <c r="D56" s="29" t="s">
        <v>238</v>
      </c>
      <c r="E56" s="30" t="s">
        <v>239</v>
      </c>
      <c r="F56" s="31" t="s">
        <v>240</v>
      </c>
      <c r="G56" s="28" t="s">
        <v>60</v>
      </c>
      <c r="H56" s="32">
        <v>9</v>
      </c>
      <c r="I56" s="32">
        <v>8</v>
      </c>
      <c r="J56" s="32" t="s">
        <v>28</v>
      </c>
      <c r="K56" s="32" t="s">
        <v>28</v>
      </c>
      <c r="L56" s="40"/>
      <c r="M56" s="40"/>
      <c r="N56" s="40"/>
      <c r="O56" s="34">
        <v>7</v>
      </c>
      <c r="P56" s="35">
        <f t="shared" si="4"/>
        <v>7.8</v>
      </c>
      <c r="Q56" s="38" t="str">
        <f t="shared" si="6"/>
        <v/>
      </c>
      <c r="R56" s="39" t="s">
        <v>481</v>
      </c>
      <c r="S56" s="3"/>
      <c r="T56" s="26"/>
      <c r="U56" s="77" t="str">
        <f t="shared" si="5"/>
        <v>Đạt</v>
      </c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</row>
    <row r="57" spans="2:36" ht="16.5" customHeight="1">
      <c r="B57" s="27">
        <v>48</v>
      </c>
      <c r="C57" s="28" t="s">
        <v>241</v>
      </c>
      <c r="D57" s="29" t="s">
        <v>242</v>
      </c>
      <c r="E57" s="30" t="s">
        <v>243</v>
      </c>
      <c r="F57" s="31" t="s">
        <v>244</v>
      </c>
      <c r="G57" s="28" t="s">
        <v>65</v>
      </c>
      <c r="H57" s="32">
        <v>8</v>
      </c>
      <c r="I57" s="32">
        <v>4</v>
      </c>
      <c r="J57" s="32" t="s">
        <v>28</v>
      </c>
      <c r="K57" s="32" t="s">
        <v>28</v>
      </c>
      <c r="L57" s="40"/>
      <c r="M57" s="40"/>
      <c r="N57" s="40"/>
      <c r="O57" s="34">
        <v>6</v>
      </c>
      <c r="P57" s="35">
        <f t="shared" si="4"/>
        <v>6.2</v>
      </c>
      <c r="Q57" s="38" t="str">
        <f t="shared" si="6"/>
        <v/>
      </c>
      <c r="R57" s="39" t="s">
        <v>481</v>
      </c>
      <c r="S57" s="3"/>
      <c r="T57" s="26"/>
      <c r="U57" s="77" t="str">
        <f t="shared" si="5"/>
        <v>Đạt</v>
      </c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</row>
    <row r="58" spans="2:36" ht="16.5" customHeight="1">
      <c r="B58" s="27">
        <v>49</v>
      </c>
      <c r="C58" s="28" t="s">
        <v>245</v>
      </c>
      <c r="D58" s="29" t="s">
        <v>246</v>
      </c>
      <c r="E58" s="30" t="s">
        <v>247</v>
      </c>
      <c r="F58" s="31" t="s">
        <v>248</v>
      </c>
      <c r="G58" s="28" t="s">
        <v>65</v>
      </c>
      <c r="H58" s="32">
        <v>7</v>
      </c>
      <c r="I58" s="32">
        <v>5</v>
      </c>
      <c r="J58" s="32" t="s">
        <v>28</v>
      </c>
      <c r="K58" s="32" t="s">
        <v>28</v>
      </c>
      <c r="L58" s="40"/>
      <c r="M58" s="40"/>
      <c r="N58" s="40"/>
      <c r="O58" s="34">
        <v>6</v>
      </c>
      <c r="P58" s="35">
        <f t="shared" si="4"/>
        <v>6.1</v>
      </c>
      <c r="Q58" s="38" t="str">
        <f t="shared" si="6"/>
        <v/>
      </c>
      <c r="R58" s="39" t="s">
        <v>481</v>
      </c>
      <c r="S58" s="3"/>
      <c r="T58" s="26"/>
      <c r="U58" s="77" t="str">
        <f t="shared" si="5"/>
        <v>Đạt</v>
      </c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</row>
    <row r="59" spans="2:36" ht="16.5" customHeight="1">
      <c r="B59" s="27">
        <v>50</v>
      </c>
      <c r="C59" s="28" t="s">
        <v>249</v>
      </c>
      <c r="D59" s="29" t="s">
        <v>250</v>
      </c>
      <c r="E59" s="30" t="s">
        <v>251</v>
      </c>
      <c r="F59" s="31" t="s">
        <v>252</v>
      </c>
      <c r="G59" s="28" t="s">
        <v>69</v>
      </c>
      <c r="H59" s="32">
        <v>8</v>
      </c>
      <c r="I59" s="32">
        <v>4</v>
      </c>
      <c r="J59" s="32" t="s">
        <v>28</v>
      </c>
      <c r="K59" s="32" t="s">
        <v>28</v>
      </c>
      <c r="L59" s="40"/>
      <c r="M59" s="40"/>
      <c r="N59" s="40"/>
      <c r="O59" s="34">
        <v>5</v>
      </c>
      <c r="P59" s="35">
        <f t="shared" si="4"/>
        <v>5.7</v>
      </c>
      <c r="Q59" s="38" t="str">
        <f t="shared" si="6"/>
        <v/>
      </c>
      <c r="R59" s="39" t="s">
        <v>481</v>
      </c>
      <c r="S59" s="3"/>
      <c r="T59" s="26"/>
      <c r="U59" s="77" t="str">
        <f t="shared" si="5"/>
        <v>Đạt</v>
      </c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</row>
    <row r="60" spans="2:36" ht="16.5" customHeight="1">
      <c r="B60" s="27">
        <v>51</v>
      </c>
      <c r="C60" s="28" t="s">
        <v>253</v>
      </c>
      <c r="D60" s="29" t="s">
        <v>254</v>
      </c>
      <c r="E60" s="30" t="s">
        <v>255</v>
      </c>
      <c r="F60" s="31" t="s">
        <v>256</v>
      </c>
      <c r="G60" s="28" t="s">
        <v>65</v>
      </c>
      <c r="H60" s="32">
        <v>4</v>
      </c>
      <c r="I60" s="32">
        <v>0</v>
      </c>
      <c r="J60" s="32" t="s">
        <v>28</v>
      </c>
      <c r="K60" s="32" t="s">
        <v>28</v>
      </c>
      <c r="L60" s="40"/>
      <c r="M60" s="40"/>
      <c r="N60" s="40"/>
      <c r="O60" s="34"/>
      <c r="P60" s="35">
        <f t="shared" si="4"/>
        <v>1.2</v>
      </c>
      <c r="Q60" s="38" t="s">
        <v>486</v>
      </c>
      <c r="R60" s="39" t="s">
        <v>481</v>
      </c>
      <c r="S60" s="3"/>
      <c r="T60" s="26"/>
      <c r="U60" s="77" t="str">
        <f t="shared" si="5"/>
        <v>Học lại</v>
      </c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</row>
    <row r="61" spans="2:36" ht="16.5" customHeight="1">
      <c r="B61" s="27">
        <v>52</v>
      </c>
      <c r="C61" s="28" t="s">
        <v>257</v>
      </c>
      <c r="D61" s="29" t="s">
        <v>185</v>
      </c>
      <c r="E61" s="30" t="s">
        <v>258</v>
      </c>
      <c r="F61" s="31" t="s">
        <v>259</v>
      </c>
      <c r="G61" s="28" t="s">
        <v>60</v>
      </c>
      <c r="H61" s="32">
        <v>6</v>
      </c>
      <c r="I61" s="32">
        <v>4</v>
      </c>
      <c r="J61" s="32" t="s">
        <v>28</v>
      </c>
      <c r="K61" s="32" t="s">
        <v>28</v>
      </c>
      <c r="L61" s="40"/>
      <c r="M61" s="40"/>
      <c r="N61" s="40"/>
      <c r="O61" s="34">
        <v>6</v>
      </c>
      <c r="P61" s="35">
        <f t="shared" si="4"/>
        <v>5.6</v>
      </c>
      <c r="Q61" s="38" t="str">
        <f t="shared" ref="Q61:Q70" si="7">+IF(OR($H61=0,$I61=0,$J61=0,$K61=0),"Không đủ ĐKDT","")</f>
        <v/>
      </c>
      <c r="R61" s="39" t="s">
        <v>481</v>
      </c>
      <c r="S61" s="3"/>
      <c r="T61" s="26"/>
      <c r="U61" s="77" t="str">
        <f t="shared" si="5"/>
        <v>Đạt</v>
      </c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</row>
    <row r="62" spans="2:36" ht="16.5" customHeight="1">
      <c r="B62" s="27">
        <v>53</v>
      </c>
      <c r="C62" s="28" t="s">
        <v>260</v>
      </c>
      <c r="D62" s="29" t="s">
        <v>261</v>
      </c>
      <c r="E62" s="30" t="s">
        <v>258</v>
      </c>
      <c r="F62" s="31" t="s">
        <v>262</v>
      </c>
      <c r="G62" s="28" t="s">
        <v>69</v>
      </c>
      <c r="H62" s="32">
        <v>7</v>
      </c>
      <c r="I62" s="32">
        <v>4</v>
      </c>
      <c r="J62" s="32" t="s">
        <v>28</v>
      </c>
      <c r="K62" s="32" t="s">
        <v>28</v>
      </c>
      <c r="L62" s="40"/>
      <c r="M62" s="40"/>
      <c r="N62" s="40"/>
      <c r="O62" s="34">
        <v>7</v>
      </c>
      <c r="P62" s="35">
        <f t="shared" si="4"/>
        <v>6.4</v>
      </c>
      <c r="Q62" s="38" t="str">
        <f t="shared" si="7"/>
        <v/>
      </c>
      <c r="R62" s="39" t="s">
        <v>481</v>
      </c>
      <c r="S62" s="3"/>
      <c r="T62" s="26"/>
      <c r="U62" s="77" t="str">
        <f t="shared" si="5"/>
        <v>Đạt</v>
      </c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</row>
    <row r="63" spans="2:36" ht="16.5" customHeight="1">
      <c r="B63" s="27">
        <v>54</v>
      </c>
      <c r="C63" s="28" t="s">
        <v>263</v>
      </c>
      <c r="D63" s="29" t="s">
        <v>264</v>
      </c>
      <c r="E63" s="30" t="s">
        <v>265</v>
      </c>
      <c r="F63" s="31" t="s">
        <v>266</v>
      </c>
      <c r="G63" s="28" t="s">
        <v>267</v>
      </c>
      <c r="H63" s="32">
        <v>9</v>
      </c>
      <c r="I63" s="32">
        <v>4</v>
      </c>
      <c r="J63" s="32" t="s">
        <v>28</v>
      </c>
      <c r="K63" s="32" t="s">
        <v>28</v>
      </c>
      <c r="L63" s="40"/>
      <c r="M63" s="40"/>
      <c r="N63" s="40"/>
      <c r="O63" s="34">
        <v>3</v>
      </c>
      <c r="P63" s="35">
        <f t="shared" si="4"/>
        <v>5</v>
      </c>
      <c r="Q63" s="38" t="str">
        <f t="shared" si="7"/>
        <v/>
      </c>
      <c r="R63" s="39" t="s">
        <v>481</v>
      </c>
      <c r="S63" s="3"/>
      <c r="T63" s="26"/>
      <c r="U63" s="77" t="str">
        <f t="shared" si="5"/>
        <v>Đạt</v>
      </c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</row>
    <row r="64" spans="2:36" ht="16.5" customHeight="1">
      <c r="B64" s="27">
        <v>55</v>
      </c>
      <c r="C64" s="28" t="s">
        <v>268</v>
      </c>
      <c r="D64" s="29" t="s">
        <v>269</v>
      </c>
      <c r="E64" s="30" t="s">
        <v>270</v>
      </c>
      <c r="F64" s="31" t="s">
        <v>271</v>
      </c>
      <c r="G64" s="28" t="s">
        <v>60</v>
      </c>
      <c r="H64" s="32">
        <v>9</v>
      </c>
      <c r="I64" s="32">
        <v>7</v>
      </c>
      <c r="J64" s="32" t="s">
        <v>28</v>
      </c>
      <c r="K64" s="32" t="s">
        <v>28</v>
      </c>
      <c r="L64" s="40"/>
      <c r="M64" s="40"/>
      <c r="N64" s="40"/>
      <c r="O64" s="34">
        <v>4</v>
      </c>
      <c r="P64" s="35">
        <f t="shared" si="4"/>
        <v>6.1</v>
      </c>
      <c r="Q64" s="38" t="str">
        <f t="shared" si="7"/>
        <v/>
      </c>
      <c r="R64" s="39" t="s">
        <v>481</v>
      </c>
      <c r="S64" s="3"/>
      <c r="T64" s="26"/>
      <c r="U64" s="77" t="str">
        <f t="shared" si="5"/>
        <v>Đạt</v>
      </c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</row>
    <row r="65" spans="1:36" ht="16.5" customHeight="1">
      <c r="B65" s="27">
        <v>56</v>
      </c>
      <c r="C65" s="28" t="s">
        <v>272</v>
      </c>
      <c r="D65" s="29" t="s">
        <v>273</v>
      </c>
      <c r="E65" s="30" t="s">
        <v>274</v>
      </c>
      <c r="F65" s="31" t="s">
        <v>275</v>
      </c>
      <c r="G65" s="28" t="s">
        <v>65</v>
      </c>
      <c r="H65" s="32">
        <v>8</v>
      </c>
      <c r="I65" s="32">
        <v>4</v>
      </c>
      <c r="J65" s="32" t="s">
        <v>28</v>
      </c>
      <c r="K65" s="32" t="s">
        <v>28</v>
      </c>
      <c r="L65" s="40"/>
      <c r="M65" s="40"/>
      <c r="N65" s="40"/>
      <c r="O65" s="34">
        <v>7</v>
      </c>
      <c r="P65" s="35">
        <f t="shared" si="4"/>
        <v>6.7</v>
      </c>
      <c r="Q65" s="38" t="str">
        <f t="shared" si="7"/>
        <v/>
      </c>
      <c r="R65" s="39" t="s">
        <v>481</v>
      </c>
      <c r="S65" s="3"/>
      <c r="T65" s="26"/>
      <c r="U65" s="77" t="str">
        <f t="shared" si="5"/>
        <v>Đạt</v>
      </c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</row>
    <row r="66" spans="1:36" ht="16.5" customHeight="1">
      <c r="B66" s="27">
        <v>57</v>
      </c>
      <c r="C66" s="28" t="s">
        <v>276</v>
      </c>
      <c r="D66" s="29" t="s">
        <v>277</v>
      </c>
      <c r="E66" s="30" t="s">
        <v>278</v>
      </c>
      <c r="F66" s="31" t="s">
        <v>279</v>
      </c>
      <c r="G66" s="28" t="s">
        <v>69</v>
      </c>
      <c r="H66" s="32">
        <v>7</v>
      </c>
      <c r="I66" s="32">
        <v>5</v>
      </c>
      <c r="J66" s="32" t="s">
        <v>28</v>
      </c>
      <c r="K66" s="32" t="s">
        <v>28</v>
      </c>
      <c r="L66" s="40"/>
      <c r="M66" s="40"/>
      <c r="N66" s="40"/>
      <c r="O66" s="34">
        <v>5</v>
      </c>
      <c r="P66" s="35">
        <f t="shared" si="4"/>
        <v>5.6</v>
      </c>
      <c r="Q66" s="38" t="str">
        <f t="shared" si="7"/>
        <v/>
      </c>
      <c r="R66" s="39" t="s">
        <v>481</v>
      </c>
      <c r="S66" s="3"/>
      <c r="T66" s="26"/>
      <c r="U66" s="77" t="str">
        <f t="shared" si="5"/>
        <v>Đạt</v>
      </c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</row>
    <row r="67" spans="1:36" ht="17.25" customHeight="1">
      <c r="B67" s="27">
        <v>58</v>
      </c>
      <c r="C67" s="28" t="s">
        <v>280</v>
      </c>
      <c r="D67" s="29" t="s">
        <v>130</v>
      </c>
      <c r="E67" s="30" t="s">
        <v>281</v>
      </c>
      <c r="F67" s="31" t="s">
        <v>282</v>
      </c>
      <c r="G67" s="28" t="s">
        <v>65</v>
      </c>
      <c r="H67" s="32">
        <v>8</v>
      </c>
      <c r="I67" s="32">
        <v>4</v>
      </c>
      <c r="J67" s="32" t="s">
        <v>28</v>
      </c>
      <c r="K67" s="32" t="s">
        <v>28</v>
      </c>
      <c r="L67" s="40"/>
      <c r="M67" s="40"/>
      <c r="N67" s="40"/>
      <c r="O67" s="34">
        <v>7</v>
      </c>
      <c r="P67" s="35">
        <f t="shared" si="4"/>
        <v>6.7</v>
      </c>
      <c r="Q67" s="38" t="str">
        <f t="shared" si="7"/>
        <v/>
      </c>
      <c r="R67" s="39" t="s">
        <v>481</v>
      </c>
      <c r="S67" s="3"/>
      <c r="T67" s="26"/>
      <c r="U67" s="77" t="str">
        <f t="shared" si="5"/>
        <v>Đạt</v>
      </c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</row>
    <row r="68" spans="1:36" ht="16.5" customHeight="1">
      <c r="B68" s="27">
        <v>59</v>
      </c>
      <c r="C68" s="28" t="s">
        <v>283</v>
      </c>
      <c r="D68" s="29" t="s">
        <v>284</v>
      </c>
      <c r="E68" s="30" t="s">
        <v>285</v>
      </c>
      <c r="F68" s="31" t="s">
        <v>286</v>
      </c>
      <c r="G68" s="28" t="s">
        <v>65</v>
      </c>
      <c r="H68" s="32">
        <v>8</v>
      </c>
      <c r="I68" s="32">
        <v>4</v>
      </c>
      <c r="J68" s="32" t="s">
        <v>28</v>
      </c>
      <c r="K68" s="32" t="s">
        <v>28</v>
      </c>
      <c r="L68" s="40"/>
      <c r="M68" s="40"/>
      <c r="N68" s="40"/>
      <c r="O68" s="34">
        <v>7</v>
      </c>
      <c r="P68" s="35">
        <f t="shared" si="4"/>
        <v>6.7</v>
      </c>
      <c r="Q68" s="38" t="str">
        <f t="shared" si="7"/>
        <v/>
      </c>
      <c r="R68" s="39" t="s">
        <v>481</v>
      </c>
      <c r="S68" s="3"/>
      <c r="T68" s="26"/>
      <c r="U68" s="77" t="str">
        <f t="shared" si="5"/>
        <v>Đạt</v>
      </c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</row>
    <row r="69" spans="1:36" ht="16.5" customHeight="1">
      <c r="B69" s="27">
        <v>60</v>
      </c>
      <c r="C69" s="28" t="s">
        <v>287</v>
      </c>
      <c r="D69" s="29" t="s">
        <v>288</v>
      </c>
      <c r="E69" s="30" t="s">
        <v>289</v>
      </c>
      <c r="F69" s="31" t="s">
        <v>290</v>
      </c>
      <c r="G69" s="28" t="s">
        <v>69</v>
      </c>
      <c r="H69" s="32">
        <v>7</v>
      </c>
      <c r="I69" s="32">
        <v>6</v>
      </c>
      <c r="J69" s="32" t="s">
        <v>28</v>
      </c>
      <c r="K69" s="32" t="s">
        <v>28</v>
      </c>
      <c r="L69" s="40"/>
      <c r="M69" s="40"/>
      <c r="N69" s="40"/>
      <c r="O69" s="34">
        <v>7</v>
      </c>
      <c r="P69" s="35">
        <f t="shared" si="4"/>
        <v>6.8</v>
      </c>
      <c r="Q69" s="38" t="str">
        <f t="shared" si="7"/>
        <v/>
      </c>
      <c r="R69" s="39" t="s">
        <v>481</v>
      </c>
      <c r="S69" s="3"/>
      <c r="T69" s="26"/>
      <c r="U69" s="77" t="str">
        <f t="shared" si="5"/>
        <v>Đạt</v>
      </c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</row>
    <row r="70" spans="1:36" ht="16.5" customHeight="1">
      <c r="B70" s="27">
        <v>61</v>
      </c>
      <c r="C70" s="28" t="s">
        <v>291</v>
      </c>
      <c r="D70" s="29" t="s">
        <v>292</v>
      </c>
      <c r="E70" s="30" t="s">
        <v>293</v>
      </c>
      <c r="F70" s="31" t="s">
        <v>294</v>
      </c>
      <c r="G70" s="28" t="s">
        <v>65</v>
      </c>
      <c r="H70" s="32">
        <v>8</v>
      </c>
      <c r="I70" s="32">
        <v>5</v>
      </c>
      <c r="J70" s="32" t="s">
        <v>28</v>
      </c>
      <c r="K70" s="32" t="s">
        <v>28</v>
      </c>
      <c r="L70" s="40"/>
      <c r="M70" s="40"/>
      <c r="N70" s="40"/>
      <c r="O70" s="34">
        <v>7</v>
      </c>
      <c r="P70" s="35">
        <f t="shared" si="4"/>
        <v>6.9</v>
      </c>
      <c r="Q70" s="38" t="str">
        <f t="shared" si="7"/>
        <v/>
      </c>
      <c r="R70" s="39" t="s">
        <v>481</v>
      </c>
      <c r="S70" s="3"/>
      <c r="T70" s="26"/>
      <c r="U70" s="77" t="str">
        <f t="shared" si="5"/>
        <v>Đạt</v>
      </c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</row>
    <row r="71" spans="1:36" ht="9" customHeight="1">
      <c r="A71" s="2"/>
      <c r="B71" s="41"/>
      <c r="C71" s="42"/>
      <c r="D71" s="42"/>
      <c r="E71" s="43"/>
      <c r="F71" s="43"/>
      <c r="G71" s="43"/>
      <c r="H71" s="44"/>
      <c r="I71" s="45"/>
      <c r="J71" s="45"/>
      <c r="K71" s="46"/>
      <c r="L71" s="46"/>
      <c r="M71" s="46"/>
      <c r="N71" s="46"/>
      <c r="O71" s="46"/>
      <c r="P71" s="46"/>
      <c r="Q71" s="46"/>
      <c r="R71" s="46"/>
      <c r="S71" s="3"/>
    </row>
    <row r="72" spans="1:36" ht="16.5">
      <c r="A72" s="2"/>
      <c r="B72" s="100" t="s">
        <v>29</v>
      </c>
      <c r="C72" s="100"/>
      <c r="D72" s="42"/>
      <c r="E72" s="43"/>
      <c r="F72" s="43"/>
      <c r="G72" s="43"/>
      <c r="H72" s="44"/>
      <c r="I72" s="45"/>
      <c r="J72" s="45"/>
      <c r="K72" s="46"/>
      <c r="L72" s="46"/>
      <c r="M72" s="46"/>
      <c r="N72" s="46"/>
      <c r="O72" s="46"/>
      <c r="P72" s="46"/>
      <c r="Q72" s="46"/>
      <c r="R72" s="46"/>
      <c r="S72" s="3"/>
    </row>
    <row r="73" spans="1:36" ht="16.5" customHeight="1">
      <c r="A73" s="2"/>
      <c r="B73" s="47" t="s">
        <v>30</v>
      </c>
      <c r="C73" s="47"/>
      <c r="D73" s="48">
        <f>+$X$8</f>
        <v>61</v>
      </c>
      <c r="E73" s="49" t="s">
        <v>31</v>
      </c>
      <c r="F73" s="103" t="s">
        <v>32</v>
      </c>
      <c r="G73" s="103"/>
      <c r="H73" s="103"/>
      <c r="I73" s="103"/>
      <c r="J73" s="103"/>
      <c r="K73" s="103"/>
      <c r="L73" s="103"/>
      <c r="M73" s="103"/>
      <c r="N73" s="103"/>
      <c r="O73" s="50">
        <f>$X$8 -COUNTIF($Q$9:$Q$249,"Vắng") -COUNTIF($Q$9:$Q$249,"Vắng có phép") - COUNTIF($Q$9:$Q$249,"Đình chỉ thi") - COUNTIF($Q$9:$Q$249,"Không đủ ĐKDT")</f>
        <v>58</v>
      </c>
      <c r="P73" s="50"/>
      <c r="Q73" s="52" t="s">
        <v>31</v>
      </c>
      <c r="R73" s="51"/>
      <c r="S73" s="3"/>
    </row>
    <row r="74" spans="1:36" ht="16.5" customHeight="1">
      <c r="A74" s="2"/>
      <c r="B74" s="47" t="s">
        <v>33</v>
      </c>
      <c r="C74" s="47"/>
      <c r="D74" s="48">
        <f>+$AI$8</f>
        <v>57</v>
      </c>
      <c r="E74" s="49" t="s">
        <v>31</v>
      </c>
      <c r="F74" s="103" t="s">
        <v>34</v>
      </c>
      <c r="G74" s="103"/>
      <c r="H74" s="103"/>
      <c r="I74" s="103"/>
      <c r="J74" s="103"/>
      <c r="K74" s="103"/>
      <c r="L74" s="103"/>
      <c r="M74" s="103"/>
      <c r="N74" s="103"/>
      <c r="O74" s="53">
        <f>COUNTIF($Q$9:$Q$125,"Vắng")</f>
        <v>2</v>
      </c>
      <c r="P74" s="53"/>
      <c r="Q74" s="52" t="s">
        <v>31</v>
      </c>
      <c r="R74" s="54"/>
      <c r="S74" s="3"/>
    </row>
    <row r="75" spans="1:36" ht="16.5" customHeight="1">
      <c r="A75" s="2"/>
      <c r="B75" s="47" t="s">
        <v>47</v>
      </c>
      <c r="C75" s="47"/>
      <c r="D75" s="63">
        <f>COUNTIF(U10:U70,"Học lại")</f>
        <v>4</v>
      </c>
      <c r="E75" s="49" t="s">
        <v>31</v>
      </c>
      <c r="F75" s="103" t="s">
        <v>48</v>
      </c>
      <c r="G75" s="103"/>
      <c r="H75" s="103"/>
      <c r="I75" s="103"/>
      <c r="J75" s="103"/>
      <c r="K75" s="103"/>
      <c r="L75" s="103"/>
      <c r="M75" s="103"/>
      <c r="N75" s="103"/>
      <c r="O75" s="50">
        <f>COUNTIF($Q$9:$Q$125,"Vắng có phép")</f>
        <v>0</v>
      </c>
      <c r="P75" s="50"/>
      <c r="Q75" s="52" t="s">
        <v>31</v>
      </c>
      <c r="R75" s="51"/>
      <c r="S75" s="3"/>
    </row>
    <row r="76" spans="1:36" ht="3" customHeight="1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3"/>
    </row>
    <row r="77" spans="1:36">
      <c r="B77" s="83" t="s">
        <v>49</v>
      </c>
      <c r="C77" s="83"/>
      <c r="D77" s="84">
        <f>COUNTIF(U10:U70,"Thi lại")</f>
        <v>0</v>
      </c>
      <c r="E77" s="85" t="s">
        <v>31</v>
      </c>
      <c r="F77" s="3"/>
      <c r="G77" s="3"/>
      <c r="H77" s="3"/>
      <c r="I77" s="3"/>
      <c r="J77" s="90"/>
      <c r="K77" s="90"/>
      <c r="L77" s="90"/>
      <c r="M77" s="90"/>
      <c r="N77" s="90"/>
      <c r="O77" s="90"/>
      <c r="P77" s="90"/>
      <c r="Q77" s="90"/>
      <c r="R77" s="90"/>
      <c r="S77" s="3"/>
    </row>
    <row r="78" spans="1:36" ht="24.75" customHeight="1">
      <c r="B78" s="83"/>
      <c r="C78" s="83"/>
      <c r="D78" s="84"/>
      <c r="E78" s="85"/>
      <c r="F78" s="3"/>
      <c r="G78" s="3"/>
      <c r="H78" s="3"/>
      <c r="I78" s="3"/>
      <c r="J78" s="90" t="s">
        <v>488</v>
      </c>
      <c r="K78" s="90"/>
      <c r="L78" s="90"/>
      <c r="M78" s="90"/>
      <c r="N78" s="90"/>
      <c r="O78" s="90"/>
      <c r="P78" s="90"/>
      <c r="Q78" s="90"/>
      <c r="R78" s="90"/>
      <c r="S78" s="3"/>
    </row>
    <row r="79" spans="1:36">
      <c r="A79" s="55"/>
      <c r="B79" s="91" t="s">
        <v>35</v>
      </c>
      <c r="C79" s="91"/>
      <c r="D79" s="91"/>
      <c r="E79" s="91"/>
      <c r="F79" s="91"/>
      <c r="G79" s="91"/>
      <c r="H79" s="91"/>
      <c r="I79" s="56"/>
      <c r="J79" s="92" t="s">
        <v>36</v>
      </c>
      <c r="K79" s="92"/>
      <c r="L79" s="92"/>
      <c r="M79" s="92"/>
      <c r="N79" s="92"/>
      <c r="O79" s="92"/>
      <c r="P79" s="92"/>
      <c r="Q79" s="92"/>
      <c r="R79" s="92"/>
      <c r="S79" s="3"/>
    </row>
    <row r="80" spans="1:36" ht="4.5" customHeight="1">
      <c r="A80" s="2"/>
      <c r="B80" s="41"/>
      <c r="C80" s="57"/>
      <c r="D80" s="57"/>
      <c r="E80" s="58"/>
      <c r="F80" s="58"/>
      <c r="G80" s="58"/>
      <c r="H80" s="59"/>
      <c r="I80" s="60"/>
      <c r="J80" s="60"/>
      <c r="K80" s="3"/>
      <c r="L80" s="3"/>
      <c r="M80" s="3"/>
      <c r="N80" s="3"/>
      <c r="O80" s="3"/>
      <c r="P80" s="3"/>
      <c r="Q80" s="3"/>
      <c r="R80" s="3"/>
      <c r="S80" s="3"/>
    </row>
    <row r="81" spans="1:36" s="2" customFormat="1">
      <c r="B81" s="91" t="s">
        <v>37</v>
      </c>
      <c r="C81" s="91"/>
      <c r="D81" s="93" t="s">
        <v>38</v>
      </c>
      <c r="E81" s="93"/>
      <c r="F81" s="93"/>
      <c r="G81" s="93"/>
      <c r="H81" s="93"/>
      <c r="I81" s="60"/>
      <c r="J81" s="60"/>
      <c r="K81" s="46"/>
      <c r="L81" s="46"/>
      <c r="M81" s="46"/>
      <c r="N81" s="46"/>
      <c r="O81" s="46"/>
      <c r="P81" s="46"/>
      <c r="Q81" s="46"/>
      <c r="R81" s="46"/>
      <c r="S81" s="3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</row>
    <row r="82" spans="1:36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</row>
    <row r="83" spans="1:36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</row>
    <row r="84" spans="1:36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</row>
    <row r="85" spans="1:36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</row>
    <row r="86" spans="1:36" s="2" customForma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</row>
    <row r="87" spans="1:36" s="2" customFormat="1">
      <c r="A87" s="1"/>
      <c r="B87" s="89" t="s">
        <v>51</v>
      </c>
      <c r="C87" s="89"/>
      <c r="D87" s="89" t="s">
        <v>52</v>
      </c>
      <c r="E87" s="89"/>
      <c r="F87" s="89"/>
      <c r="G87" s="89"/>
      <c r="H87" s="89"/>
      <c r="I87" s="89"/>
      <c r="J87" s="89" t="s">
        <v>39</v>
      </c>
      <c r="K87" s="89"/>
      <c r="L87" s="89"/>
      <c r="M87" s="89"/>
      <c r="N87" s="89"/>
      <c r="O87" s="89"/>
      <c r="P87" s="89"/>
      <c r="Q87" s="89"/>
      <c r="R87" s="89"/>
      <c r="S87" s="3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</row>
  </sheetData>
  <sheetProtection formatCells="0" formatColumns="0" formatRows="0" insertColumns="0" insertRows="0" insertHyperlinks="0" deleteColumns="0" deleteRows="0" sort="0" autoFilter="0" pivotTables="0"/>
  <autoFilter ref="A8:AJ70">
    <filterColumn colId="3" showButton="0"/>
  </autoFilter>
  <sortState ref="B10:U70">
    <sortCondition ref="B10:B70"/>
  </sortState>
  <mergeCells count="48">
    <mergeCell ref="AI4:AJ6"/>
    <mergeCell ref="B5:C5"/>
    <mergeCell ref="B4:C4"/>
    <mergeCell ref="V4:V7"/>
    <mergeCell ref="W4:W7"/>
    <mergeCell ref="B1:G1"/>
    <mergeCell ref="H1:R1"/>
    <mergeCell ref="B2:G2"/>
    <mergeCell ref="H2:R2"/>
    <mergeCell ref="AG4:AH6"/>
    <mergeCell ref="X4:X7"/>
    <mergeCell ref="B7:B8"/>
    <mergeCell ref="C7:C8"/>
    <mergeCell ref="D7:E8"/>
    <mergeCell ref="AE4:AF6"/>
    <mergeCell ref="O4:R4"/>
    <mergeCell ref="O5:R5"/>
    <mergeCell ref="Y4:AB6"/>
    <mergeCell ref="R7:R9"/>
    <mergeCell ref="J77:R77"/>
    <mergeCell ref="AC4:AD6"/>
    <mergeCell ref="F74:N74"/>
    <mergeCell ref="K7:K8"/>
    <mergeCell ref="H7:H8"/>
    <mergeCell ref="G7:G8"/>
    <mergeCell ref="G5:N5"/>
    <mergeCell ref="F75:N75"/>
    <mergeCell ref="O7:O8"/>
    <mergeCell ref="P7:P9"/>
    <mergeCell ref="F73:N73"/>
    <mergeCell ref="L7:L8"/>
    <mergeCell ref="D4:N4"/>
    <mergeCell ref="F7:F8"/>
    <mergeCell ref="I7:I8"/>
    <mergeCell ref="J7:J8"/>
    <mergeCell ref="Q7:Q9"/>
    <mergeCell ref="B9:G9"/>
    <mergeCell ref="B72:C72"/>
    <mergeCell ref="M7:M8"/>
    <mergeCell ref="N7:N8"/>
    <mergeCell ref="J87:R87"/>
    <mergeCell ref="J78:R78"/>
    <mergeCell ref="B79:H79"/>
    <mergeCell ref="J79:R79"/>
    <mergeCell ref="B81:C81"/>
    <mergeCell ref="D81:H81"/>
    <mergeCell ref="B87:C87"/>
    <mergeCell ref="D87:I87"/>
  </mergeCells>
  <phoneticPr fontId="24" type="noConversion"/>
  <conditionalFormatting sqref="H10:O70">
    <cfRule type="cellIs" dxfId="3" priority="10" operator="greaterThan">
      <formula>10</formula>
    </cfRule>
  </conditionalFormatting>
  <conditionalFormatting sqref="C1:C1048576">
    <cfRule type="duplicateValues" dxfId="2" priority="1"/>
  </conditionalFormatting>
  <dataValidations disablePrompts="1" count="1">
    <dataValidation allowBlank="1" showInputMessage="1" showErrorMessage="1" errorTitle="Không xóa dữ liệu" error="Không xóa dữ liệu" prompt="Không xóa dữ liệu" sqref="D75 V2:AJ8 U10:U70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85"/>
  <sheetViews>
    <sheetView tabSelected="1" workbookViewId="0">
      <pane ySplit="3" topLeftCell="A4" activePane="bottomLeft" state="frozen"/>
      <selection activeCell="Q16" sqref="Q16"/>
      <selection pane="bottomLeft" activeCell="O3" sqref="O1:O1048576"/>
    </sheetView>
  </sheetViews>
  <sheetFormatPr defaultColWidth="9" defaultRowHeight="15.75"/>
  <cols>
    <col min="1" max="1" width="0.375" style="1" customWidth="1"/>
    <col min="2" max="2" width="3.5" style="1" customWidth="1"/>
    <col min="3" max="3" width="10.5" style="1" customWidth="1"/>
    <col min="4" max="4" width="14" style="1" bestFit="1" customWidth="1"/>
    <col min="5" max="5" width="7.25" style="1" customWidth="1"/>
    <col min="6" max="6" width="9.375" style="1" hidden="1" customWidth="1"/>
    <col min="7" max="7" width="10.5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7.375" style="1" hidden="1" customWidth="1"/>
    <col min="15" max="15" width="4.25" style="1" customWidth="1"/>
    <col min="16" max="17" width="6.5" style="1" customWidth="1"/>
    <col min="18" max="18" width="11.875" style="1" customWidth="1"/>
    <col min="19" max="19" width="13.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0.25">
      <c r="B1" s="114" t="s">
        <v>0</v>
      </c>
      <c r="C1" s="114"/>
      <c r="D1" s="114"/>
      <c r="E1" s="114"/>
      <c r="F1" s="114"/>
      <c r="G1" s="114"/>
      <c r="H1" s="115" t="s">
        <v>489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3"/>
    </row>
    <row r="2" spans="2:38">
      <c r="B2" s="116" t="s">
        <v>1</v>
      </c>
      <c r="C2" s="116"/>
      <c r="D2" s="116"/>
      <c r="E2" s="116"/>
      <c r="F2" s="116"/>
      <c r="G2" s="116"/>
      <c r="H2" s="117" t="s">
        <v>50</v>
      </c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4"/>
      <c r="V2" s="5"/>
      <c r="AD2" s="65"/>
      <c r="AE2" s="66"/>
      <c r="AF2" s="65"/>
      <c r="AG2" s="65"/>
      <c r="AH2" s="65"/>
      <c r="AI2" s="66"/>
      <c r="AJ2" s="65"/>
    </row>
    <row r="3" spans="2:38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4"/>
      <c r="V3" s="5"/>
      <c r="AE3" s="67"/>
      <c r="AI3" s="67"/>
    </row>
    <row r="4" spans="2:38" ht="23.25" customHeight="1">
      <c r="B4" s="119" t="s">
        <v>2</v>
      </c>
      <c r="C4" s="119"/>
      <c r="D4" s="106" t="s">
        <v>53</v>
      </c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13" t="s">
        <v>479</v>
      </c>
      <c r="P4" s="113"/>
      <c r="Q4" s="113"/>
      <c r="R4" s="113"/>
      <c r="S4" s="113"/>
      <c r="T4" s="113"/>
      <c r="W4" s="65"/>
      <c r="X4" s="102" t="s">
        <v>46</v>
      </c>
      <c r="Y4" s="102" t="s">
        <v>8</v>
      </c>
      <c r="Z4" s="102" t="s">
        <v>45</v>
      </c>
      <c r="AA4" s="102" t="s">
        <v>44</v>
      </c>
      <c r="AB4" s="102"/>
      <c r="AC4" s="102"/>
      <c r="AD4" s="102"/>
      <c r="AE4" s="102" t="s">
        <v>43</v>
      </c>
      <c r="AF4" s="102"/>
      <c r="AG4" s="102" t="s">
        <v>41</v>
      </c>
      <c r="AH4" s="102"/>
      <c r="AI4" s="102" t="s">
        <v>42</v>
      </c>
      <c r="AJ4" s="102"/>
      <c r="AK4" s="102" t="s">
        <v>40</v>
      </c>
      <c r="AL4" s="102"/>
    </row>
    <row r="5" spans="2:38" ht="17.25" customHeight="1">
      <c r="B5" s="118" t="s">
        <v>3</v>
      </c>
      <c r="C5" s="118"/>
      <c r="D5" s="9"/>
      <c r="G5" s="105" t="s">
        <v>55</v>
      </c>
      <c r="H5" s="105"/>
      <c r="I5" s="105"/>
      <c r="J5" s="105"/>
      <c r="K5" s="105"/>
      <c r="L5" s="105"/>
      <c r="M5" s="105"/>
      <c r="N5" s="105"/>
      <c r="O5" s="105" t="s">
        <v>54</v>
      </c>
      <c r="P5" s="105"/>
      <c r="Q5" s="105"/>
      <c r="R5" s="105"/>
      <c r="S5" s="105"/>
      <c r="T5" s="105"/>
      <c r="W5" s="65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</row>
    <row r="6" spans="2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61"/>
      <c r="P6" s="3"/>
      <c r="Q6" s="3"/>
      <c r="R6" s="3"/>
      <c r="S6" s="3"/>
      <c r="T6" s="3"/>
      <c r="W6" s="65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</row>
    <row r="7" spans="2:38" ht="44.25" customHeight="1">
      <c r="B7" s="94" t="s">
        <v>4</v>
      </c>
      <c r="C7" s="107" t="s">
        <v>5</v>
      </c>
      <c r="D7" s="109" t="s">
        <v>6</v>
      </c>
      <c r="E7" s="110"/>
      <c r="F7" s="94" t="s">
        <v>7</v>
      </c>
      <c r="G7" s="94" t="s">
        <v>8</v>
      </c>
      <c r="H7" s="104" t="s">
        <v>9</v>
      </c>
      <c r="I7" s="104" t="s">
        <v>10</v>
      </c>
      <c r="J7" s="104" t="s">
        <v>11</v>
      </c>
      <c r="K7" s="104" t="s">
        <v>12</v>
      </c>
      <c r="L7" s="101" t="s">
        <v>13</v>
      </c>
      <c r="M7" s="101" t="s">
        <v>14</v>
      </c>
      <c r="N7" s="101" t="s">
        <v>15</v>
      </c>
      <c r="O7" s="101" t="s">
        <v>16</v>
      </c>
      <c r="P7" s="94" t="s">
        <v>17</v>
      </c>
      <c r="Q7" s="101" t="s">
        <v>18</v>
      </c>
      <c r="R7" s="94" t="s">
        <v>19</v>
      </c>
      <c r="S7" s="94" t="s">
        <v>20</v>
      </c>
      <c r="T7" s="94" t="s">
        <v>21</v>
      </c>
      <c r="W7" s="65"/>
      <c r="X7" s="102"/>
      <c r="Y7" s="102"/>
      <c r="Z7" s="102"/>
      <c r="AA7" s="68" t="s">
        <v>22</v>
      </c>
      <c r="AB7" s="68" t="s">
        <v>23</v>
      </c>
      <c r="AC7" s="68" t="s">
        <v>24</v>
      </c>
      <c r="AD7" s="68" t="s">
        <v>25</v>
      </c>
      <c r="AE7" s="68" t="s">
        <v>26</v>
      </c>
      <c r="AF7" s="68" t="s">
        <v>25</v>
      </c>
      <c r="AG7" s="68" t="s">
        <v>26</v>
      </c>
      <c r="AH7" s="68" t="s">
        <v>25</v>
      </c>
      <c r="AI7" s="68" t="s">
        <v>26</v>
      </c>
      <c r="AJ7" s="68" t="s">
        <v>25</v>
      </c>
      <c r="AK7" s="68" t="s">
        <v>26</v>
      </c>
      <c r="AL7" s="69" t="s">
        <v>25</v>
      </c>
    </row>
    <row r="8" spans="2:38" ht="23.25" customHeight="1">
      <c r="B8" s="96"/>
      <c r="C8" s="108"/>
      <c r="D8" s="111"/>
      <c r="E8" s="112"/>
      <c r="F8" s="96"/>
      <c r="G8" s="96"/>
      <c r="H8" s="104"/>
      <c r="I8" s="104"/>
      <c r="J8" s="104"/>
      <c r="K8" s="104"/>
      <c r="L8" s="101"/>
      <c r="M8" s="101"/>
      <c r="N8" s="101"/>
      <c r="O8" s="101"/>
      <c r="P8" s="95"/>
      <c r="Q8" s="101"/>
      <c r="R8" s="96"/>
      <c r="S8" s="95"/>
      <c r="T8" s="95"/>
      <c r="V8" s="11"/>
      <c r="W8" s="65"/>
      <c r="X8" s="70" t="str">
        <f>+D4</f>
        <v>Tư tưởng Hồ Chí Minh</v>
      </c>
      <c r="Y8" s="71" t="str">
        <f>+O4</f>
        <v>Nhóm: 2</v>
      </c>
      <c r="Z8" s="72">
        <f>+$AI$8+$AK$8+$AG$8</f>
        <v>59</v>
      </c>
      <c r="AA8" s="66">
        <f>COUNTIF($S$9:$S$118,"Khiển trách")</f>
        <v>0</v>
      </c>
      <c r="AB8" s="66">
        <f>COUNTIF($S$9:$S$118,"Cảnh cáo")</f>
        <v>0</v>
      </c>
      <c r="AC8" s="66">
        <f>COUNTIF($S$9:$S$118,"Đình chỉ thi")</f>
        <v>1</v>
      </c>
      <c r="AD8" s="73">
        <f>+($AA$8+$AB$8+$AC$8)/$Z$8*100%</f>
        <v>1.6949152542372881E-2</v>
      </c>
      <c r="AE8" s="66">
        <f>SUM(COUNTIF($S$9:$S$116,"Vắng"),COUNTIF($S$9:$S$116,"Vắng có phép"))</f>
        <v>2</v>
      </c>
      <c r="AF8" s="74">
        <f>+$AE$8/$Z$8</f>
        <v>3.3898305084745763E-2</v>
      </c>
      <c r="AG8" s="75">
        <f>COUNTIF($W$9:$W$116,"Thi lại")</f>
        <v>0</v>
      </c>
      <c r="AH8" s="74">
        <f>+$AG$8/$Z$8</f>
        <v>0</v>
      </c>
      <c r="AI8" s="75">
        <f>COUNTIF($W$9:$W$117,"Học lại")</f>
        <v>8</v>
      </c>
      <c r="AJ8" s="74">
        <f>+$AI$8/$Z$8</f>
        <v>0.13559322033898305</v>
      </c>
      <c r="AK8" s="66">
        <f>COUNTIF($W$10:$W$117,"Đạt")</f>
        <v>51</v>
      </c>
      <c r="AL8" s="73">
        <f>+$AK$8/$Z$8</f>
        <v>0.86440677966101698</v>
      </c>
    </row>
    <row r="9" spans="2:38" ht="14.25" customHeight="1">
      <c r="B9" s="97" t="s">
        <v>27</v>
      </c>
      <c r="C9" s="98"/>
      <c r="D9" s="98"/>
      <c r="E9" s="98"/>
      <c r="F9" s="98"/>
      <c r="G9" s="99"/>
      <c r="H9" s="12">
        <v>30</v>
      </c>
      <c r="I9" s="12">
        <v>20</v>
      </c>
      <c r="J9" s="13"/>
      <c r="K9" s="12"/>
      <c r="L9" s="14"/>
      <c r="M9" s="15"/>
      <c r="N9" s="15"/>
      <c r="O9" s="62">
        <f>100-(H9+I9+J9+K9)</f>
        <v>50</v>
      </c>
      <c r="P9" s="96"/>
      <c r="Q9" s="16"/>
      <c r="R9" s="16"/>
      <c r="S9" s="96"/>
      <c r="T9" s="96"/>
      <c r="W9" s="65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2:38" ht="18" customHeight="1">
      <c r="B10" s="17">
        <v>1</v>
      </c>
      <c r="C10" s="18" t="s">
        <v>295</v>
      </c>
      <c r="D10" s="19" t="s">
        <v>296</v>
      </c>
      <c r="E10" s="20" t="s">
        <v>63</v>
      </c>
      <c r="F10" s="21" t="s">
        <v>297</v>
      </c>
      <c r="G10" s="18" t="s">
        <v>60</v>
      </c>
      <c r="H10" s="22">
        <v>7</v>
      </c>
      <c r="I10" s="22">
        <v>5</v>
      </c>
      <c r="J10" s="22" t="s">
        <v>28</v>
      </c>
      <c r="K10" s="22" t="s">
        <v>28</v>
      </c>
      <c r="L10" s="87"/>
      <c r="M10" s="87"/>
      <c r="N10" s="87"/>
      <c r="O10" s="88">
        <v>0</v>
      </c>
      <c r="P10" s="23">
        <f>ROUND(SUMPRODUCT(H10:O10,$H$9:$O$9)/100,1)</f>
        <v>3.1</v>
      </c>
      <c r="Q10" s="24" t="str">
        <f t="shared" ref="Q10:Q41" si="0">IF(AND($P10&gt;=9,$P10&lt;=10),"A+","")&amp;IF(AND($P10&gt;=8.5,$P10&lt;=8.9),"A","")&amp;IF(AND($P10&gt;=8,$P10&lt;=8.4),"B+","")&amp;IF(AND($P10&gt;=7,$P10&lt;=7.9),"B","")&amp;IF(AND($P10&gt;=6.5,$P10&lt;=6.9),"C+","")&amp;IF(AND($P10&gt;=5.5,$P10&lt;=6.4),"C","")&amp;IF(AND($P10&gt;=5,$P10&lt;=5.4),"D+","")&amp;IF(AND($P10&gt;=4,$P10&lt;=4.9),"D","")&amp;IF(AND($P10&lt;4),"F","")</f>
        <v>F</v>
      </c>
      <c r="R10" s="24" t="str">
        <f t="shared" ref="R10:R41" si="1">IF($P10&lt;4,"Kém",IF(AND($P10&gt;=4,$P10&lt;=5.4),"Trung bình yếu",IF(AND($P10&gt;=5.5,$P10&lt;=6.9),"Trung bình",IF(AND($P10&gt;=7,$P10&lt;=8.4),"Khá",IF(AND($P10&gt;=8.5,$P10&lt;=10),"Giỏi","")))))</f>
        <v>Kém</v>
      </c>
      <c r="S10" s="86" t="s">
        <v>484</v>
      </c>
      <c r="T10" s="25" t="s">
        <v>483</v>
      </c>
      <c r="U10" s="3"/>
      <c r="V10" s="26"/>
      <c r="W10" s="77" t="str">
        <f>IF(S10="Không đủ ĐKDT","Học lại",IF(S10="Đình chỉ thi","Học lại",IF(AND(MID(G10,2,2)&gt;="12",S10="Vắng"),"Học lại",IF(S10="Vắng có phép", "Thi lại",IF(S10="Nợ học phí", "Thi lại",IF(AND((MID(G10,2,2)&lt;"12"),P10&lt;4.5),"Thi lại",IF(P10&lt;4,"Học lại","Đạt")))))))</f>
        <v>Học lại</v>
      </c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</row>
    <row r="11" spans="2:38" ht="18" customHeight="1">
      <c r="B11" s="27">
        <v>2</v>
      </c>
      <c r="C11" s="28" t="s">
        <v>298</v>
      </c>
      <c r="D11" s="29" t="s">
        <v>299</v>
      </c>
      <c r="E11" s="30" t="s">
        <v>63</v>
      </c>
      <c r="F11" s="31" t="s">
        <v>300</v>
      </c>
      <c r="G11" s="28" t="s">
        <v>69</v>
      </c>
      <c r="H11" s="32">
        <v>8</v>
      </c>
      <c r="I11" s="32">
        <v>4</v>
      </c>
      <c r="J11" s="32" t="s">
        <v>28</v>
      </c>
      <c r="K11" s="32" t="s">
        <v>28</v>
      </c>
      <c r="L11" s="33"/>
      <c r="M11" s="33"/>
      <c r="N11" s="33"/>
      <c r="O11" s="34">
        <v>5</v>
      </c>
      <c r="P11" s="35">
        <f>ROUND(SUMPRODUCT(H11:O11,$H$9:$O$9)/100,1)</f>
        <v>5.7</v>
      </c>
      <c r="Q11" s="36" t="str">
        <f t="shared" si="0"/>
        <v>C</v>
      </c>
      <c r="R11" s="37" t="str">
        <f t="shared" si="1"/>
        <v>Trung bình</v>
      </c>
      <c r="S11" s="38" t="str">
        <f t="shared" ref="S11:S32" si="2">+IF(OR($H11=0,$I11=0,$J11=0,$K11=0),"Không đủ ĐKDT","")</f>
        <v/>
      </c>
      <c r="T11" s="39" t="s">
        <v>483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</row>
    <row r="12" spans="2:38" ht="18" customHeight="1">
      <c r="B12" s="27">
        <v>3</v>
      </c>
      <c r="C12" s="28" t="s">
        <v>301</v>
      </c>
      <c r="D12" s="29" t="s">
        <v>67</v>
      </c>
      <c r="E12" s="30" t="s">
        <v>63</v>
      </c>
      <c r="F12" s="31" t="s">
        <v>302</v>
      </c>
      <c r="G12" s="28" t="s">
        <v>65</v>
      </c>
      <c r="H12" s="32">
        <v>7</v>
      </c>
      <c r="I12" s="32">
        <v>6</v>
      </c>
      <c r="J12" s="32" t="s">
        <v>28</v>
      </c>
      <c r="K12" s="32" t="s">
        <v>28</v>
      </c>
      <c r="L12" s="40"/>
      <c r="M12" s="40"/>
      <c r="N12" s="40"/>
      <c r="O12" s="34">
        <v>5</v>
      </c>
      <c r="P12" s="35">
        <f>ROUND(SUMPRODUCT(H12:O12,$H$9:$O$9)/100,1)</f>
        <v>5.8</v>
      </c>
      <c r="Q12" s="36" t="str">
        <f t="shared" si="0"/>
        <v>C</v>
      </c>
      <c r="R12" s="37" t="str">
        <f t="shared" si="1"/>
        <v>Trung bình</v>
      </c>
      <c r="S12" s="38" t="str">
        <f t="shared" si="2"/>
        <v/>
      </c>
      <c r="T12" s="39" t="s">
        <v>483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Đạt</v>
      </c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</row>
    <row r="13" spans="2:38" ht="18" customHeight="1">
      <c r="B13" s="27">
        <v>4</v>
      </c>
      <c r="C13" s="28" t="s">
        <v>303</v>
      </c>
      <c r="D13" s="29" t="s">
        <v>96</v>
      </c>
      <c r="E13" s="30" t="s">
        <v>304</v>
      </c>
      <c r="F13" s="31" t="s">
        <v>305</v>
      </c>
      <c r="G13" s="28" t="s">
        <v>60</v>
      </c>
      <c r="H13" s="32">
        <v>8</v>
      </c>
      <c r="I13" s="32">
        <v>6</v>
      </c>
      <c r="J13" s="32" t="s">
        <v>28</v>
      </c>
      <c r="K13" s="32" t="s">
        <v>28</v>
      </c>
      <c r="L13" s="40"/>
      <c r="M13" s="40"/>
      <c r="N13" s="40"/>
      <c r="O13" s="34">
        <v>5</v>
      </c>
      <c r="P13" s="35">
        <f>ROUND(SUMPRODUCT(H13:O13,$H$9:$O$9)/100,1)</f>
        <v>6.1</v>
      </c>
      <c r="Q13" s="36" t="str">
        <f t="shared" si="0"/>
        <v>C</v>
      </c>
      <c r="R13" s="37" t="str">
        <f t="shared" si="1"/>
        <v>Trung bình</v>
      </c>
      <c r="S13" s="38" t="str">
        <f t="shared" si="2"/>
        <v/>
      </c>
      <c r="T13" s="39" t="s">
        <v>483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Đạt</v>
      </c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</row>
    <row r="14" spans="2:38" ht="18" customHeight="1">
      <c r="B14" s="27">
        <v>5</v>
      </c>
      <c r="C14" s="28" t="s">
        <v>306</v>
      </c>
      <c r="D14" s="29" t="s">
        <v>229</v>
      </c>
      <c r="E14" s="30" t="s">
        <v>307</v>
      </c>
      <c r="F14" s="31" t="s">
        <v>308</v>
      </c>
      <c r="G14" s="28" t="s">
        <v>60</v>
      </c>
      <c r="H14" s="32">
        <v>9</v>
      </c>
      <c r="I14" s="32">
        <v>7</v>
      </c>
      <c r="J14" s="32" t="s">
        <v>28</v>
      </c>
      <c r="K14" s="32" t="s">
        <v>28</v>
      </c>
      <c r="L14" s="40"/>
      <c r="M14" s="40"/>
      <c r="N14" s="40"/>
      <c r="O14" s="34">
        <v>6</v>
      </c>
      <c r="P14" s="35">
        <f>ROUND(SUMPRODUCT(H14:O14,$H$9:$O$9)/100,1)</f>
        <v>7.1</v>
      </c>
      <c r="Q14" s="36" t="str">
        <f t="shared" si="0"/>
        <v>B</v>
      </c>
      <c r="R14" s="37" t="str">
        <f t="shared" si="1"/>
        <v>Khá</v>
      </c>
      <c r="S14" s="38" t="str">
        <f t="shared" si="2"/>
        <v/>
      </c>
      <c r="T14" s="39" t="s">
        <v>483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" customHeight="1">
      <c r="B15" s="27">
        <v>6</v>
      </c>
      <c r="C15" s="28" t="s">
        <v>309</v>
      </c>
      <c r="D15" s="29" t="s">
        <v>310</v>
      </c>
      <c r="E15" s="30" t="s">
        <v>311</v>
      </c>
      <c r="F15" s="31" t="s">
        <v>312</v>
      </c>
      <c r="G15" s="28" t="s">
        <v>313</v>
      </c>
      <c r="H15" s="32">
        <v>8</v>
      </c>
      <c r="I15" s="32">
        <v>7</v>
      </c>
      <c r="J15" s="32" t="s">
        <v>28</v>
      </c>
      <c r="K15" s="32" t="s">
        <v>28</v>
      </c>
      <c r="L15" s="40"/>
      <c r="M15" s="40"/>
      <c r="N15" s="40"/>
      <c r="O15" s="34">
        <v>5</v>
      </c>
      <c r="P15" s="35">
        <f>ROUND(SUMPRODUCT(H15:O15,$H$9:$O$9)/100,1)</f>
        <v>6.3</v>
      </c>
      <c r="Q15" s="36" t="str">
        <f t="shared" si="0"/>
        <v>C</v>
      </c>
      <c r="R15" s="37" t="str">
        <f t="shared" si="1"/>
        <v>Trung bình</v>
      </c>
      <c r="S15" s="38" t="str">
        <f t="shared" si="2"/>
        <v/>
      </c>
      <c r="T15" s="39" t="s">
        <v>483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" customHeight="1">
      <c r="B16" s="27">
        <v>7</v>
      </c>
      <c r="C16" s="28" t="s">
        <v>314</v>
      </c>
      <c r="D16" s="29" t="s">
        <v>315</v>
      </c>
      <c r="E16" s="30" t="s">
        <v>92</v>
      </c>
      <c r="F16" s="31" t="s">
        <v>316</v>
      </c>
      <c r="G16" s="28" t="s">
        <v>317</v>
      </c>
      <c r="H16" s="32">
        <v>5</v>
      </c>
      <c r="I16" s="32">
        <v>0</v>
      </c>
      <c r="J16" s="32" t="s">
        <v>28</v>
      </c>
      <c r="K16" s="32" t="s">
        <v>28</v>
      </c>
      <c r="L16" s="40"/>
      <c r="M16" s="40"/>
      <c r="N16" s="40"/>
      <c r="O16" s="34"/>
      <c r="P16" s="35">
        <f>ROUND(SUMPRODUCT(H16:O16,$H$9:$O$9)/100,1)</f>
        <v>1.5</v>
      </c>
      <c r="Q16" s="36" t="str">
        <f t="shared" si="0"/>
        <v>F</v>
      </c>
      <c r="R16" s="37" t="str">
        <f t="shared" si="1"/>
        <v>Kém</v>
      </c>
      <c r="S16" s="38" t="str">
        <f t="shared" si="2"/>
        <v>Không đủ ĐKDT</v>
      </c>
      <c r="T16" s="39" t="s">
        <v>483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Học lại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" customHeight="1">
      <c r="B17" s="27">
        <v>8</v>
      </c>
      <c r="C17" s="28" t="s">
        <v>318</v>
      </c>
      <c r="D17" s="29" t="s">
        <v>319</v>
      </c>
      <c r="E17" s="30" t="s">
        <v>320</v>
      </c>
      <c r="F17" s="31" t="s">
        <v>321</v>
      </c>
      <c r="G17" s="28" t="s">
        <v>69</v>
      </c>
      <c r="H17" s="32">
        <v>8</v>
      </c>
      <c r="I17" s="32">
        <v>6</v>
      </c>
      <c r="J17" s="32" t="s">
        <v>28</v>
      </c>
      <c r="K17" s="32" t="s">
        <v>28</v>
      </c>
      <c r="L17" s="40"/>
      <c r="M17" s="40"/>
      <c r="N17" s="40"/>
      <c r="O17" s="34">
        <v>7</v>
      </c>
      <c r="P17" s="35">
        <f>ROUND(SUMPRODUCT(H17:O17,$H$9:$O$9)/100,1)</f>
        <v>7.1</v>
      </c>
      <c r="Q17" s="36" t="str">
        <f t="shared" si="0"/>
        <v>B</v>
      </c>
      <c r="R17" s="37" t="str">
        <f t="shared" si="1"/>
        <v>Khá</v>
      </c>
      <c r="S17" s="38" t="str">
        <f t="shared" si="2"/>
        <v/>
      </c>
      <c r="T17" s="39" t="s">
        <v>483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" customHeight="1">
      <c r="B18" s="27">
        <v>9</v>
      </c>
      <c r="C18" s="28" t="s">
        <v>322</v>
      </c>
      <c r="D18" s="29" t="s">
        <v>323</v>
      </c>
      <c r="E18" s="30" t="s">
        <v>324</v>
      </c>
      <c r="F18" s="31" t="s">
        <v>325</v>
      </c>
      <c r="G18" s="28" t="s">
        <v>60</v>
      </c>
      <c r="H18" s="32">
        <v>8</v>
      </c>
      <c r="I18" s="32">
        <v>7</v>
      </c>
      <c r="J18" s="32" t="s">
        <v>28</v>
      </c>
      <c r="K18" s="32" t="s">
        <v>28</v>
      </c>
      <c r="L18" s="40"/>
      <c r="M18" s="40"/>
      <c r="N18" s="40"/>
      <c r="O18" s="34">
        <v>6</v>
      </c>
      <c r="P18" s="35">
        <f>ROUND(SUMPRODUCT(H18:O18,$H$9:$O$9)/100,1)</f>
        <v>6.8</v>
      </c>
      <c r="Q18" s="36" t="str">
        <f t="shared" si="0"/>
        <v>C+</v>
      </c>
      <c r="R18" s="37" t="str">
        <f t="shared" si="1"/>
        <v>Trung bình</v>
      </c>
      <c r="S18" s="38" t="str">
        <f t="shared" si="2"/>
        <v/>
      </c>
      <c r="T18" s="39" t="s">
        <v>483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" customHeight="1">
      <c r="B19" s="27">
        <v>10</v>
      </c>
      <c r="C19" s="28" t="s">
        <v>326</v>
      </c>
      <c r="D19" s="29" t="s">
        <v>327</v>
      </c>
      <c r="E19" s="30" t="s">
        <v>328</v>
      </c>
      <c r="F19" s="31" t="s">
        <v>203</v>
      </c>
      <c r="G19" s="28" t="s">
        <v>69</v>
      </c>
      <c r="H19" s="32">
        <v>9</v>
      </c>
      <c r="I19" s="32">
        <v>9</v>
      </c>
      <c r="J19" s="32" t="s">
        <v>28</v>
      </c>
      <c r="K19" s="32" t="s">
        <v>28</v>
      </c>
      <c r="L19" s="40"/>
      <c r="M19" s="40"/>
      <c r="N19" s="40"/>
      <c r="O19" s="34">
        <v>8</v>
      </c>
      <c r="P19" s="35">
        <f>ROUND(SUMPRODUCT(H19:O19,$H$9:$O$9)/100,1)</f>
        <v>8.5</v>
      </c>
      <c r="Q19" s="36" t="str">
        <f t="shared" si="0"/>
        <v>A</v>
      </c>
      <c r="R19" s="37" t="str">
        <f t="shared" si="1"/>
        <v>Giỏi</v>
      </c>
      <c r="S19" s="38" t="str">
        <f t="shared" si="2"/>
        <v/>
      </c>
      <c r="T19" s="39" t="s">
        <v>483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" customHeight="1">
      <c r="B20" s="27">
        <v>11</v>
      </c>
      <c r="C20" s="28" t="s">
        <v>329</v>
      </c>
      <c r="D20" s="29" t="s">
        <v>330</v>
      </c>
      <c r="E20" s="30" t="s">
        <v>97</v>
      </c>
      <c r="F20" s="31" t="s">
        <v>331</v>
      </c>
      <c r="G20" s="28" t="s">
        <v>69</v>
      </c>
      <c r="H20" s="32">
        <v>7</v>
      </c>
      <c r="I20" s="32">
        <v>4</v>
      </c>
      <c r="J20" s="32" t="s">
        <v>28</v>
      </c>
      <c r="K20" s="32" t="s">
        <v>28</v>
      </c>
      <c r="L20" s="40"/>
      <c r="M20" s="40"/>
      <c r="N20" s="40"/>
      <c r="O20" s="34">
        <v>5</v>
      </c>
      <c r="P20" s="35">
        <f>ROUND(SUMPRODUCT(H20:O20,$H$9:$O$9)/100,1)</f>
        <v>5.4</v>
      </c>
      <c r="Q20" s="36" t="str">
        <f t="shared" si="0"/>
        <v>D+</v>
      </c>
      <c r="R20" s="37" t="str">
        <f t="shared" si="1"/>
        <v>Trung bình yếu</v>
      </c>
      <c r="S20" s="38" t="str">
        <f t="shared" si="2"/>
        <v/>
      </c>
      <c r="T20" s="39" t="s">
        <v>483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" customHeight="1">
      <c r="B21" s="27">
        <v>12</v>
      </c>
      <c r="C21" s="28" t="s">
        <v>332</v>
      </c>
      <c r="D21" s="29" t="s">
        <v>333</v>
      </c>
      <c r="E21" s="30" t="s">
        <v>104</v>
      </c>
      <c r="F21" s="31" t="s">
        <v>275</v>
      </c>
      <c r="G21" s="28" t="s">
        <v>60</v>
      </c>
      <c r="H21" s="32">
        <v>8</v>
      </c>
      <c r="I21" s="32">
        <v>6</v>
      </c>
      <c r="J21" s="32" t="s">
        <v>28</v>
      </c>
      <c r="K21" s="32" t="s">
        <v>28</v>
      </c>
      <c r="L21" s="40"/>
      <c r="M21" s="40"/>
      <c r="N21" s="40"/>
      <c r="O21" s="34">
        <v>5</v>
      </c>
      <c r="P21" s="35">
        <f>ROUND(SUMPRODUCT(H21:O21,$H$9:$O$9)/100,1)</f>
        <v>6.1</v>
      </c>
      <c r="Q21" s="36" t="str">
        <f t="shared" si="0"/>
        <v>C</v>
      </c>
      <c r="R21" s="37" t="str">
        <f t="shared" si="1"/>
        <v>Trung bình</v>
      </c>
      <c r="S21" s="38" t="str">
        <f t="shared" si="2"/>
        <v/>
      </c>
      <c r="T21" s="39" t="s">
        <v>483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" customHeight="1">
      <c r="B22" s="27">
        <v>13</v>
      </c>
      <c r="C22" s="28" t="s">
        <v>334</v>
      </c>
      <c r="D22" s="29" t="s">
        <v>335</v>
      </c>
      <c r="E22" s="30" t="s">
        <v>336</v>
      </c>
      <c r="F22" s="31" t="s">
        <v>337</v>
      </c>
      <c r="G22" s="28" t="s">
        <v>60</v>
      </c>
      <c r="H22" s="32">
        <v>9</v>
      </c>
      <c r="I22" s="32">
        <v>8</v>
      </c>
      <c r="J22" s="32" t="s">
        <v>28</v>
      </c>
      <c r="K22" s="32" t="s">
        <v>28</v>
      </c>
      <c r="L22" s="40"/>
      <c r="M22" s="40"/>
      <c r="N22" s="40"/>
      <c r="O22" s="34">
        <v>8</v>
      </c>
      <c r="P22" s="35">
        <f>ROUND(SUMPRODUCT(H22:O22,$H$9:$O$9)/100,1)</f>
        <v>8.3000000000000007</v>
      </c>
      <c r="Q22" s="36" t="str">
        <f t="shared" si="0"/>
        <v>B+</v>
      </c>
      <c r="R22" s="37" t="str">
        <f t="shared" si="1"/>
        <v>Khá</v>
      </c>
      <c r="S22" s="38" t="str">
        <f t="shared" si="2"/>
        <v/>
      </c>
      <c r="T22" s="39" t="s">
        <v>483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" customHeight="1">
      <c r="B23" s="27">
        <v>14</v>
      </c>
      <c r="C23" s="28" t="s">
        <v>338</v>
      </c>
      <c r="D23" s="29" t="s">
        <v>330</v>
      </c>
      <c r="E23" s="30" t="s">
        <v>118</v>
      </c>
      <c r="F23" s="31" t="s">
        <v>339</v>
      </c>
      <c r="G23" s="28" t="s">
        <v>340</v>
      </c>
      <c r="H23" s="32">
        <v>7</v>
      </c>
      <c r="I23" s="32">
        <v>4</v>
      </c>
      <c r="J23" s="32" t="s">
        <v>28</v>
      </c>
      <c r="K23" s="32" t="s">
        <v>28</v>
      </c>
      <c r="L23" s="40"/>
      <c r="M23" s="40"/>
      <c r="N23" s="40"/>
      <c r="O23" s="34">
        <v>5</v>
      </c>
      <c r="P23" s="35">
        <f>ROUND(SUMPRODUCT(H23:O23,$H$9:$O$9)/100,1)</f>
        <v>5.4</v>
      </c>
      <c r="Q23" s="36" t="str">
        <f t="shared" si="0"/>
        <v>D+</v>
      </c>
      <c r="R23" s="37" t="str">
        <f t="shared" si="1"/>
        <v>Trung bình yếu</v>
      </c>
      <c r="S23" s="38" t="str">
        <f t="shared" si="2"/>
        <v/>
      </c>
      <c r="T23" s="39" t="s">
        <v>483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" customHeight="1">
      <c r="B24" s="27">
        <v>15</v>
      </c>
      <c r="C24" s="28" t="s">
        <v>341</v>
      </c>
      <c r="D24" s="29" t="s">
        <v>292</v>
      </c>
      <c r="E24" s="30" t="s">
        <v>126</v>
      </c>
      <c r="F24" s="31" t="s">
        <v>342</v>
      </c>
      <c r="G24" s="28" t="s">
        <v>65</v>
      </c>
      <c r="H24" s="32">
        <v>9</v>
      </c>
      <c r="I24" s="32">
        <v>5</v>
      </c>
      <c r="J24" s="32" t="s">
        <v>28</v>
      </c>
      <c r="K24" s="32" t="s">
        <v>28</v>
      </c>
      <c r="L24" s="40"/>
      <c r="M24" s="40"/>
      <c r="N24" s="40"/>
      <c r="O24" s="34">
        <v>6</v>
      </c>
      <c r="P24" s="35">
        <f>ROUND(SUMPRODUCT(H24:O24,$H$9:$O$9)/100,1)</f>
        <v>6.7</v>
      </c>
      <c r="Q24" s="36" t="str">
        <f t="shared" si="0"/>
        <v>C+</v>
      </c>
      <c r="R24" s="37" t="str">
        <f t="shared" si="1"/>
        <v>Trung bình</v>
      </c>
      <c r="S24" s="38" t="str">
        <f t="shared" si="2"/>
        <v/>
      </c>
      <c r="T24" s="39" t="s">
        <v>483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" customHeight="1">
      <c r="B25" s="27">
        <v>16</v>
      </c>
      <c r="C25" s="28" t="s">
        <v>343</v>
      </c>
      <c r="D25" s="29" t="s">
        <v>344</v>
      </c>
      <c r="E25" s="30" t="s">
        <v>126</v>
      </c>
      <c r="F25" s="31" t="s">
        <v>157</v>
      </c>
      <c r="G25" s="28" t="s">
        <v>60</v>
      </c>
      <c r="H25" s="32">
        <v>9</v>
      </c>
      <c r="I25" s="32">
        <v>5</v>
      </c>
      <c r="J25" s="32" t="s">
        <v>28</v>
      </c>
      <c r="K25" s="32" t="s">
        <v>28</v>
      </c>
      <c r="L25" s="40"/>
      <c r="M25" s="40"/>
      <c r="N25" s="40"/>
      <c r="O25" s="34">
        <v>5</v>
      </c>
      <c r="P25" s="35">
        <f>ROUND(SUMPRODUCT(H25:O25,$H$9:$O$9)/100,1)</f>
        <v>6.2</v>
      </c>
      <c r="Q25" s="36" t="str">
        <f t="shared" si="0"/>
        <v>C</v>
      </c>
      <c r="R25" s="37" t="str">
        <f t="shared" si="1"/>
        <v>Trung bình</v>
      </c>
      <c r="S25" s="38" t="str">
        <f t="shared" si="2"/>
        <v/>
      </c>
      <c r="T25" s="39" t="s">
        <v>483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" customHeight="1">
      <c r="B26" s="27">
        <v>17</v>
      </c>
      <c r="C26" s="28" t="s">
        <v>345</v>
      </c>
      <c r="D26" s="29" t="s">
        <v>346</v>
      </c>
      <c r="E26" s="30" t="s">
        <v>347</v>
      </c>
      <c r="F26" s="31" t="s">
        <v>348</v>
      </c>
      <c r="G26" s="28" t="s">
        <v>69</v>
      </c>
      <c r="H26" s="32">
        <v>8</v>
      </c>
      <c r="I26" s="32">
        <v>6</v>
      </c>
      <c r="J26" s="32" t="s">
        <v>28</v>
      </c>
      <c r="K26" s="32" t="s">
        <v>28</v>
      </c>
      <c r="L26" s="40"/>
      <c r="M26" s="40"/>
      <c r="N26" s="40"/>
      <c r="O26" s="34">
        <v>7</v>
      </c>
      <c r="P26" s="35">
        <f>ROUND(SUMPRODUCT(H26:O26,$H$9:$O$9)/100,1)</f>
        <v>7.1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 t="s">
        <v>483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" customHeight="1">
      <c r="B27" s="27">
        <v>18</v>
      </c>
      <c r="C27" s="28" t="s">
        <v>349</v>
      </c>
      <c r="D27" s="29" t="s">
        <v>350</v>
      </c>
      <c r="E27" s="30" t="s">
        <v>351</v>
      </c>
      <c r="F27" s="31" t="s">
        <v>352</v>
      </c>
      <c r="G27" s="28" t="s">
        <v>60</v>
      </c>
      <c r="H27" s="32">
        <v>7</v>
      </c>
      <c r="I27" s="32">
        <v>6</v>
      </c>
      <c r="J27" s="32" t="s">
        <v>28</v>
      </c>
      <c r="K27" s="32" t="s">
        <v>28</v>
      </c>
      <c r="L27" s="40"/>
      <c r="M27" s="40"/>
      <c r="N27" s="40"/>
      <c r="O27" s="34">
        <v>6</v>
      </c>
      <c r="P27" s="35">
        <f>ROUND(SUMPRODUCT(H27:O27,$H$9:$O$9)/100,1)</f>
        <v>6.3</v>
      </c>
      <c r="Q27" s="36" t="str">
        <f t="shared" si="0"/>
        <v>C</v>
      </c>
      <c r="R27" s="37" t="str">
        <f t="shared" si="1"/>
        <v>Trung bình</v>
      </c>
      <c r="S27" s="38" t="str">
        <f t="shared" si="2"/>
        <v/>
      </c>
      <c r="T27" s="39" t="s">
        <v>483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" customHeight="1">
      <c r="B28" s="27">
        <v>19</v>
      </c>
      <c r="C28" s="28" t="s">
        <v>353</v>
      </c>
      <c r="D28" s="29" t="s">
        <v>354</v>
      </c>
      <c r="E28" s="30" t="s">
        <v>131</v>
      </c>
      <c r="F28" s="31" t="s">
        <v>355</v>
      </c>
      <c r="G28" s="28" t="s">
        <v>65</v>
      </c>
      <c r="H28" s="32">
        <v>9</v>
      </c>
      <c r="I28" s="32">
        <v>9</v>
      </c>
      <c r="J28" s="32" t="s">
        <v>28</v>
      </c>
      <c r="K28" s="32" t="s">
        <v>28</v>
      </c>
      <c r="L28" s="40"/>
      <c r="M28" s="40"/>
      <c r="N28" s="40"/>
      <c r="O28" s="34">
        <v>9</v>
      </c>
      <c r="P28" s="35">
        <f>ROUND(SUMPRODUCT(H28:O28,$H$9:$O$9)/100,1)</f>
        <v>9</v>
      </c>
      <c r="Q28" s="36" t="str">
        <f t="shared" si="0"/>
        <v>A+</v>
      </c>
      <c r="R28" s="37" t="str">
        <f t="shared" si="1"/>
        <v>Giỏi</v>
      </c>
      <c r="S28" s="38" t="str">
        <f t="shared" si="2"/>
        <v/>
      </c>
      <c r="T28" s="39" t="s">
        <v>483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" customHeight="1">
      <c r="B29" s="27">
        <v>20</v>
      </c>
      <c r="C29" s="28" t="s">
        <v>356</v>
      </c>
      <c r="D29" s="29" t="s">
        <v>357</v>
      </c>
      <c r="E29" s="30" t="s">
        <v>139</v>
      </c>
      <c r="F29" s="31" t="s">
        <v>358</v>
      </c>
      <c r="G29" s="28" t="s">
        <v>69</v>
      </c>
      <c r="H29" s="32">
        <v>7</v>
      </c>
      <c r="I29" s="32">
        <v>5</v>
      </c>
      <c r="J29" s="32" t="s">
        <v>28</v>
      </c>
      <c r="K29" s="32" t="s">
        <v>28</v>
      </c>
      <c r="L29" s="40"/>
      <c r="M29" s="40"/>
      <c r="N29" s="40"/>
      <c r="O29" s="34">
        <v>5</v>
      </c>
      <c r="P29" s="35">
        <f>ROUND(SUMPRODUCT(H29:O29,$H$9:$O$9)/100,1)</f>
        <v>5.6</v>
      </c>
      <c r="Q29" s="36" t="str">
        <f t="shared" si="0"/>
        <v>C</v>
      </c>
      <c r="R29" s="37" t="str">
        <f t="shared" si="1"/>
        <v>Trung bình</v>
      </c>
      <c r="S29" s="38" t="str">
        <f t="shared" si="2"/>
        <v/>
      </c>
      <c r="T29" s="39" t="s">
        <v>483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" customHeight="1">
      <c r="B30" s="27">
        <v>21</v>
      </c>
      <c r="C30" s="28" t="s">
        <v>359</v>
      </c>
      <c r="D30" s="29" t="s">
        <v>360</v>
      </c>
      <c r="E30" s="30" t="s">
        <v>150</v>
      </c>
      <c r="F30" s="31" t="s">
        <v>361</v>
      </c>
      <c r="G30" s="28" t="s">
        <v>60</v>
      </c>
      <c r="H30" s="32">
        <v>9</v>
      </c>
      <c r="I30" s="32">
        <v>6</v>
      </c>
      <c r="J30" s="32" t="s">
        <v>28</v>
      </c>
      <c r="K30" s="32" t="s">
        <v>28</v>
      </c>
      <c r="L30" s="40"/>
      <c r="M30" s="40"/>
      <c r="N30" s="40"/>
      <c r="O30" s="34">
        <v>7</v>
      </c>
      <c r="P30" s="35">
        <f>ROUND(SUMPRODUCT(H30:O30,$H$9:$O$9)/100,1)</f>
        <v>7.4</v>
      </c>
      <c r="Q30" s="36" t="str">
        <f t="shared" si="0"/>
        <v>B</v>
      </c>
      <c r="R30" s="37" t="str">
        <f t="shared" si="1"/>
        <v>Khá</v>
      </c>
      <c r="S30" s="38" t="str">
        <f t="shared" si="2"/>
        <v/>
      </c>
      <c r="T30" s="39" t="s">
        <v>483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" customHeight="1">
      <c r="B31" s="27">
        <v>22</v>
      </c>
      <c r="C31" s="28" t="s">
        <v>362</v>
      </c>
      <c r="D31" s="29" t="s">
        <v>363</v>
      </c>
      <c r="E31" s="30" t="s">
        <v>364</v>
      </c>
      <c r="F31" s="31" t="s">
        <v>365</v>
      </c>
      <c r="G31" s="28" t="s">
        <v>69</v>
      </c>
      <c r="H31" s="32">
        <v>9</v>
      </c>
      <c r="I31" s="32">
        <v>4</v>
      </c>
      <c r="J31" s="32" t="s">
        <v>28</v>
      </c>
      <c r="K31" s="32" t="s">
        <v>28</v>
      </c>
      <c r="L31" s="40"/>
      <c r="M31" s="40"/>
      <c r="N31" s="40"/>
      <c r="O31" s="34">
        <v>5</v>
      </c>
      <c r="P31" s="35">
        <f>ROUND(SUMPRODUCT(H31:O31,$H$9:$O$9)/100,1)</f>
        <v>6</v>
      </c>
      <c r="Q31" s="36" t="str">
        <f t="shared" si="0"/>
        <v>C</v>
      </c>
      <c r="R31" s="37" t="str">
        <f t="shared" si="1"/>
        <v>Trung bình</v>
      </c>
      <c r="S31" s="38" t="str">
        <f t="shared" si="2"/>
        <v/>
      </c>
      <c r="T31" s="39" t="s">
        <v>483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" customHeight="1">
      <c r="B32" s="27">
        <v>23</v>
      </c>
      <c r="C32" s="28" t="s">
        <v>366</v>
      </c>
      <c r="D32" s="29" t="s">
        <v>367</v>
      </c>
      <c r="E32" s="30" t="s">
        <v>164</v>
      </c>
      <c r="F32" s="31" t="s">
        <v>368</v>
      </c>
      <c r="G32" s="28" t="s">
        <v>60</v>
      </c>
      <c r="H32" s="32">
        <v>9</v>
      </c>
      <c r="I32" s="32">
        <v>6</v>
      </c>
      <c r="J32" s="32" t="s">
        <v>28</v>
      </c>
      <c r="K32" s="32" t="s">
        <v>28</v>
      </c>
      <c r="L32" s="40"/>
      <c r="M32" s="40"/>
      <c r="N32" s="40"/>
      <c r="O32" s="34">
        <v>5</v>
      </c>
      <c r="P32" s="35">
        <f>ROUND(SUMPRODUCT(H32:O32,$H$9:$O$9)/100,1)</f>
        <v>6.4</v>
      </c>
      <c r="Q32" s="36" t="str">
        <f t="shared" si="0"/>
        <v>C</v>
      </c>
      <c r="R32" s="37" t="str">
        <f t="shared" si="1"/>
        <v>Trung bình</v>
      </c>
      <c r="S32" s="38" t="str">
        <f t="shared" si="2"/>
        <v/>
      </c>
      <c r="T32" s="39" t="s">
        <v>483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" customHeight="1">
      <c r="B33" s="27">
        <v>24</v>
      </c>
      <c r="C33" s="28" t="s">
        <v>369</v>
      </c>
      <c r="D33" s="29" t="s">
        <v>370</v>
      </c>
      <c r="E33" s="30" t="s">
        <v>169</v>
      </c>
      <c r="F33" s="31" t="s">
        <v>371</v>
      </c>
      <c r="G33" s="28" t="s">
        <v>69</v>
      </c>
      <c r="H33" s="32">
        <v>7</v>
      </c>
      <c r="I33" s="32">
        <v>6</v>
      </c>
      <c r="J33" s="32" t="s">
        <v>28</v>
      </c>
      <c r="K33" s="32" t="s">
        <v>28</v>
      </c>
      <c r="L33" s="40"/>
      <c r="M33" s="40"/>
      <c r="N33" s="40"/>
      <c r="O33" s="34">
        <v>0</v>
      </c>
      <c r="P33" s="35">
        <f>ROUND(SUMPRODUCT(H33:O33,$H$9:$O$9)/100,1)</f>
        <v>3.3</v>
      </c>
      <c r="Q33" s="36" t="str">
        <f t="shared" si="0"/>
        <v>F</v>
      </c>
      <c r="R33" s="37" t="str">
        <f t="shared" si="1"/>
        <v>Kém</v>
      </c>
      <c r="S33" s="38" t="s">
        <v>485</v>
      </c>
      <c r="T33" s="39" t="s">
        <v>483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Học lại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" customHeight="1">
      <c r="B34" s="27">
        <v>25</v>
      </c>
      <c r="C34" s="28" t="s">
        <v>372</v>
      </c>
      <c r="D34" s="29" t="s">
        <v>373</v>
      </c>
      <c r="E34" s="30" t="s">
        <v>374</v>
      </c>
      <c r="F34" s="31" t="s">
        <v>375</v>
      </c>
      <c r="G34" s="28" t="s">
        <v>60</v>
      </c>
      <c r="H34" s="32">
        <v>8</v>
      </c>
      <c r="I34" s="32">
        <v>7</v>
      </c>
      <c r="J34" s="32" t="s">
        <v>28</v>
      </c>
      <c r="K34" s="32" t="s">
        <v>28</v>
      </c>
      <c r="L34" s="40"/>
      <c r="M34" s="40"/>
      <c r="N34" s="40"/>
      <c r="O34" s="34">
        <v>5</v>
      </c>
      <c r="P34" s="35">
        <f>ROUND(SUMPRODUCT(H34:O34,$H$9:$O$9)/100,1)</f>
        <v>6.3</v>
      </c>
      <c r="Q34" s="36" t="str">
        <f t="shared" si="0"/>
        <v>C</v>
      </c>
      <c r="R34" s="37" t="str">
        <f t="shared" si="1"/>
        <v>Trung bình</v>
      </c>
      <c r="S34" s="38" t="str">
        <f t="shared" ref="S34:S51" si="3">+IF(OR($H34=0,$I34=0,$J34=0,$K34=0),"Không đủ ĐKDT","")</f>
        <v/>
      </c>
      <c r="T34" s="39" t="s">
        <v>483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" customHeight="1">
      <c r="B35" s="27">
        <v>26</v>
      </c>
      <c r="C35" s="28" t="s">
        <v>376</v>
      </c>
      <c r="D35" s="29" t="s">
        <v>87</v>
      </c>
      <c r="E35" s="30" t="s">
        <v>172</v>
      </c>
      <c r="F35" s="31" t="s">
        <v>377</v>
      </c>
      <c r="G35" s="28" t="s">
        <v>69</v>
      </c>
      <c r="H35" s="32">
        <v>7</v>
      </c>
      <c r="I35" s="32">
        <v>6</v>
      </c>
      <c r="J35" s="32" t="s">
        <v>28</v>
      </c>
      <c r="K35" s="32" t="s">
        <v>28</v>
      </c>
      <c r="L35" s="40"/>
      <c r="M35" s="40"/>
      <c r="N35" s="40"/>
      <c r="O35" s="34">
        <v>6</v>
      </c>
      <c r="P35" s="35">
        <f>ROUND(SUMPRODUCT(H35:O35,$H$9:$O$9)/100,1)</f>
        <v>6.3</v>
      </c>
      <c r="Q35" s="36" t="str">
        <f t="shared" si="0"/>
        <v>C</v>
      </c>
      <c r="R35" s="37" t="str">
        <f t="shared" si="1"/>
        <v>Trung bình</v>
      </c>
      <c r="S35" s="38" t="str">
        <f t="shared" si="3"/>
        <v/>
      </c>
      <c r="T35" s="39" t="s">
        <v>483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" customHeight="1">
      <c r="B36" s="27">
        <v>27</v>
      </c>
      <c r="C36" s="28" t="s">
        <v>378</v>
      </c>
      <c r="D36" s="29" t="s">
        <v>134</v>
      </c>
      <c r="E36" s="30" t="s">
        <v>379</v>
      </c>
      <c r="F36" s="31" t="s">
        <v>302</v>
      </c>
      <c r="G36" s="28" t="s">
        <v>60</v>
      </c>
      <c r="H36" s="32">
        <v>9</v>
      </c>
      <c r="I36" s="32">
        <v>7</v>
      </c>
      <c r="J36" s="32" t="s">
        <v>28</v>
      </c>
      <c r="K36" s="32" t="s">
        <v>28</v>
      </c>
      <c r="L36" s="40"/>
      <c r="M36" s="40"/>
      <c r="N36" s="40"/>
      <c r="O36" s="34">
        <v>7</v>
      </c>
      <c r="P36" s="35">
        <f>ROUND(SUMPRODUCT(H36:O36,$H$9:$O$9)/100,1)</f>
        <v>7.6</v>
      </c>
      <c r="Q36" s="36" t="str">
        <f t="shared" si="0"/>
        <v>B</v>
      </c>
      <c r="R36" s="37" t="str">
        <f t="shared" si="1"/>
        <v>Khá</v>
      </c>
      <c r="S36" s="38" t="str">
        <f t="shared" si="3"/>
        <v/>
      </c>
      <c r="T36" s="39" t="s">
        <v>483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" customHeight="1">
      <c r="B37" s="27">
        <v>28</v>
      </c>
      <c r="C37" s="28" t="s">
        <v>380</v>
      </c>
      <c r="D37" s="29" t="s">
        <v>323</v>
      </c>
      <c r="E37" s="30" t="s">
        <v>182</v>
      </c>
      <c r="F37" s="31" t="s">
        <v>305</v>
      </c>
      <c r="G37" s="28" t="s">
        <v>69</v>
      </c>
      <c r="H37" s="32">
        <v>7</v>
      </c>
      <c r="I37" s="32">
        <v>5</v>
      </c>
      <c r="J37" s="32" t="s">
        <v>28</v>
      </c>
      <c r="K37" s="32" t="s">
        <v>28</v>
      </c>
      <c r="L37" s="40"/>
      <c r="M37" s="40"/>
      <c r="N37" s="40"/>
      <c r="O37" s="34">
        <v>5</v>
      </c>
      <c r="P37" s="35">
        <f>ROUND(SUMPRODUCT(H37:O37,$H$9:$O$9)/100,1)</f>
        <v>5.6</v>
      </c>
      <c r="Q37" s="36" t="str">
        <f t="shared" si="0"/>
        <v>C</v>
      </c>
      <c r="R37" s="37" t="str">
        <f t="shared" si="1"/>
        <v>Trung bình</v>
      </c>
      <c r="S37" s="38" t="str">
        <f t="shared" si="3"/>
        <v/>
      </c>
      <c r="T37" s="39" t="s">
        <v>483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" customHeight="1">
      <c r="B38" s="27">
        <v>29</v>
      </c>
      <c r="C38" s="28" t="s">
        <v>381</v>
      </c>
      <c r="D38" s="29" t="s">
        <v>382</v>
      </c>
      <c r="E38" s="30" t="s">
        <v>182</v>
      </c>
      <c r="F38" s="31" t="s">
        <v>383</v>
      </c>
      <c r="G38" s="28" t="s">
        <v>65</v>
      </c>
      <c r="H38" s="32">
        <v>8</v>
      </c>
      <c r="I38" s="32">
        <v>7</v>
      </c>
      <c r="J38" s="32" t="s">
        <v>28</v>
      </c>
      <c r="K38" s="32" t="s">
        <v>28</v>
      </c>
      <c r="L38" s="40"/>
      <c r="M38" s="40"/>
      <c r="N38" s="40"/>
      <c r="O38" s="34">
        <v>5</v>
      </c>
      <c r="P38" s="35">
        <f>ROUND(SUMPRODUCT(H38:O38,$H$9:$O$9)/100,1)</f>
        <v>6.3</v>
      </c>
      <c r="Q38" s="36" t="str">
        <f t="shared" si="0"/>
        <v>C</v>
      </c>
      <c r="R38" s="37" t="str">
        <f t="shared" si="1"/>
        <v>Trung bình</v>
      </c>
      <c r="S38" s="38" t="str">
        <f t="shared" si="3"/>
        <v/>
      </c>
      <c r="T38" s="39" t="s">
        <v>483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" customHeight="1">
      <c r="B39" s="27">
        <v>30</v>
      </c>
      <c r="C39" s="28" t="s">
        <v>384</v>
      </c>
      <c r="D39" s="29" t="s">
        <v>385</v>
      </c>
      <c r="E39" s="30" t="s">
        <v>386</v>
      </c>
      <c r="F39" s="31" t="s">
        <v>387</v>
      </c>
      <c r="G39" s="28" t="s">
        <v>65</v>
      </c>
      <c r="H39" s="32">
        <v>9</v>
      </c>
      <c r="I39" s="32">
        <v>7</v>
      </c>
      <c r="J39" s="32" t="s">
        <v>28</v>
      </c>
      <c r="K39" s="32" t="s">
        <v>28</v>
      </c>
      <c r="L39" s="40"/>
      <c r="M39" s="40"/>
      <c r="N39" s="40"/>
      <c r="O39" s="34">
        <v>8</v>
      </c>
      <c r="P39" s="35">
        <f>ROUND(SUMPRODUCT(H39:O39,$H$9:$O$9)/100,1)</f>
        <v>8.1</v>
      </c>
      <c r="Q39" s="36" t="str">
        <f t="shared" si="0"/>
        <v>B+</v>
      </c>
      <c r="R39" s="37" t="str">
        <f t="shared" si="1"/>
        <v>Khá</v>
      </c>
      <c r="S39" s="38" t="str">
        <f t="shared" si="3"/>
        <v/>
      </c>
      <c r="T39" s="39" t="s">
        <v>483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" customHeight="1">
      <c r="B40" s="27">
        <v>31</v>
      </c>
      <c r="C40" s="28" t="s">
        <v>388</v>
      </c>
      <c r="D40" s="29" t="s">
        <v>288</v>
      </c>
      <c r="E40" s="30" t="s">
        <v>389</v>
      </c>
      <c r="F40" s="31" t="s">
        <v>390</v>
      </c>
      <c r="G40" s="28" t="s">
        <v>69</v>
      </c>
      <c r="H40" s="32">
        <v>7</v>
      </c>
      <c r="I40" s="32">
        <v>6</v>
      </c>
      <c r="J40" s="32" t="s">
        <v>28</v>
      </c>
      <c r="K40" s="32" t="s">
        <v>28</v>
      </c>
      <c r="L40" s="40"/>
      <c r="M40" s="40"/>
      <c r="N40" s="40"/>
      <c r="O40" s="34">
        <v>4</v>
      </c>
      <c r="P40" s="35">
        <f>ROUND(SUMPRODUCT(H40:O40,$H$9:$O$9)/100,1)</f>
        <v>5.3</v>
      </c>
      <c r="Q40" s="36" t="str">
        <f t="shared" si="0"/>
        <v>D+</v>
      </c>
      <c r="R40" s="37" t="str">
        <f t="shared" si="1"/>
        <v>Trung bình yếu</v>
      </c>
      <c r="S40" s="38" t="str">
        <f t="shared" si="3"/>
        <v/>
      </c>
      <c r="T40" s="39" t="s">
        <v>482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" customHeight="1">
      <c r="B41" s="27">
        <v>32</v>
      </c>
      <c r="C41" s="28" t="s">
        <v>391</v>
      </c>
      <c r="D41" s="29" t="s">
        <v>185</v>
      </c>
      <c r="E41" s="30" t="s">
        <v>186</v>
      </c>
      <c r="F41" s="31" t="s">
        <v>89</v>
      </c>
      <c r="G41" s="28" t="s">
        <v>60</v>
      </c>
      <c r="H41" s="32">
        <v>8</v>
      </c>
      <c r="I41" s="32">
        <v>6</v>
      </c>
      <c r="J41" s="32" t="s">
        <v>28</v>
      </c>
      <c r="K41" s="32" t="s">
        <v>28</v>
      </c>
      <c r="L41" s="40"/>
      <c r="M41" s="40"/>
      <c r="N41" s="40"/>
      <c r="O41" s="34">
        <v>4</v>
      </c>
      <c r="P41" s="35">
        <f>ROUND(SUMPRODUCT(H41:O41,$H$9:$O$9)/100,1)</f>
        <v>5.6</v>
      </c>
      <c r="Q41" s="36" t="str">
        <f t="shared" si="0"/>
        <v>C</v>
      </c>
      <c r="R41" s="37" t="str">
        <f t="shared" si="1"/>
        <v>Trung bình</v>
      </c>
      <c r="S41" s="38" t="str">
        <f t="shared" si="3"/>
        <v/>
      </c>
      <c r="T41" s="39" t="s">
        <v>482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" customHeight="1">
      <c r="B42" s="27">
        <v>33</v>
      </c>
      <c r="C42" s="28" t="s">
        <v>392</v>
      </c>
      <c r="D42" s="29" t="s">
        <v>238</v>
      </c>
      <c r="E42" s="30" t="s">
        <v>393</v>
      </c>
      <c r="F42" s="31" t="s">
        <v>170</v>
      </c>
      <c r="G42" s="28" t="s">
        <v>65</v>
      </c>
      <c r="H42" s="32">
        <v>9</v>
      </c>
      <c r="I42" s="32">
        <v>5</v>
      </c>
      <c r="J42" s="32" t="s">
        <v>28</v>
      </c>
      <c r="K42" s="32" t="s">
        <v>28</v>
      </c>
      <c r="L42" s="40"/>
      <c r="M42" s="40"/>
      <c r="N42" s="40"/>
      <c r="O42" s="34">
        <v>5</v>
      </c>
      <c r="P42" s="35">
        <f>ROUND(SUMPRODUCT(H42:O42,$H$9:$O$9)/100,1)</f>
        <v>6.2</v>
      </c>
      <c r="Q42" s="36" t="str">
        <f t="shared" ref="Q42:Q68" si="4">IF(AND($P42&gt;=9,$P42&lt;=10),"A+","")&amp;IF(AND($P42&gt;=8.5,$P42&lt;=8.9),"A","")&amp;IF(AND($P42&gt;=8,$P42&lt;=8.4),"B+","")&amp;IF(AND($P42&gt;=7,$P42&lt;=7.9),"B","")&amp;IF(AND($P42&gt;=6.5,$P42&lt;=6.9),"C+","")&amp;IF(AND($P42&gt;=5.5,$P42&lt;=6.4),"C","")&amp;IF(AND($P42&gt;=5,$P42&lt;=5.4),"D+","")&amp;IF(AND($P42&gt;=4,$P42&lt;=4.9),"D","")&amp;IF(AND($P42&lt;4),"F","")</f>
        <v>C</v>
      </c>
      <c r="R42" s="37" t="str">
        <f t="shared" ref="R42:R68" si="5">IF($P42&lt;4,"Kém",IF(AND($P42&gt;=4,$P42&lt;=5.4),"Trung bình yếu",IF(AND($P42&gt;=5.5,$P42&lt;=6.9),"Trung bình",IF(AND($P42&gt;=7,$P42&lt;=8.4),"Khá",IF(AND($P42&gt;=8.5,$P42&lt;=10),"Giỏi","")))))</f>
        <v>Trung bình</v>
      </c>
      <c r="S42" s="38" t="str">
        <f t="shared" si="3"/>
        <v/>
      </c>
      <c r="T42" s="39" t="s">
        <v>482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" customHeight="1">
      <c r="B43" s="27">
        <v>34</v>
      </c>
      <c r="C43" s="28" t="s">
        <v>394</v>
      </c>
      <c r="D43" s="29" t="s">
        <v>395</v>
      </c>
      <c r="E43" s="30" t="s">
        <v>396</v>
      </c>
      <c r="F43" s="31" t="s">
        <v>348</v>
      </c>
      <c r="G43" s="28" t="s">
        <v>69</v>
      </c>
      <c r="H43" s="32">
        <v>8</v>
      </c>
      <c r="I43" s="32">
        <v>6</v>
      </c>
      <c r="J43" s="32" t="s">
        <v>28</v>
      </c>
      <c r="K43" s="32" t="s">
        <v>28</v>
      </c>
      <c r="L43" s="40"/>
      <c r="M43" s="40"/>
      <c r="N43" s="40"/>
      <c r="O43" s="34">
        <v>3</v>
      </c>
      <c r="P43" s="35">
        <f>ROUND(SUMPRODUCT(H43:O43,$H$9:$O$9)/100,1)</f>
        <v>5.0999999999999996</v>
      </c>
      <c r="Q43" s="36" t="str">
        <f t="shared" si="4"/>
        <v>D+</v>
      </c>
      <c r="R43" s="37" t="str">
        <f t="shared" si="5"/>
        <v>Trung bình yếu</v>
      </c>
      <c r="S43" s="38" t="str">
        <f t="shared" si="3"/>
        <v/>
      </c>
      <c r="T43" s="39" t="s">
        <v>482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" customHeight="1">
      <c r="B44" s="27">
        <v>35</v>
      </c>
      <c r="C44" s="28" t="s">
        <v>397</v>
      </c>
      <c r="D44" s="29" t="s">
        <v>398</v>
      </c>
      <c r="E44" s="30" t="s">
        <v>396</v>
      </c>
      <c r="F44" s="31" t="s">
        <v>399</v>
      </c>
      <c r="G44" s="28" t="s">
        <v>65</v>
      </c>
      <c r="H44" s="32">
        <v>5</v>
      </c>
      <c r="I44" s="32">
        <v>0</v>
      </c>
      <c r="J44" s="32" t="s">
        <v>28</v>
      </c>
      <c r="K44" s="32" t="s">
        <v>28</v>
      </c>
      <c r="L44" s="40"/>
      <c r="M44" s="40"/>
      <c r="N44" s="40"/>
      <c r="O44" s="34"/>
      <c r="P44" s="35">
        <f>ROUND(SUMPRODUCT(H44:O44,$H$9:$O$9)/100,1)</f>
        <v>1.5</v>
      </c>
      <c r="Q44" s="36" t="str">
        <f t="shared" si="4"/>
        <v>F</v>
      </c>
      <c r="R44" s="37" t="str">
        <f t="shared" si="5"/>
        <v>Kém</v>
      </c>
      <c r="S44" s="38" t="str">
        <f t="shared" si="3"/>
        <v>Không đủ ĐKDT</v>
      </c>
      <c r="T44" s="39" t="s">
        <v>482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Học lại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" customHeight="1">
      <c r="B45" s="27">
        <v>36</v>
      </c>
      <c r="C45" s="28" t="s">
        <v>400</v>
      </c>
      <c r="D45" s="29" t="s">
        <v>156</v>
      </c>
      <c r="E45" s="30" t="s">
        <v>401</v>
      </c>
      <c r="F45" s="31" t="s">
        <v>402</v>
      </c>
      <c r="G45" s="28" t="s">
        <v>60</v>
      </c>
      <c r="H45" s="32">
        <v>8</v>
      </c>
      <c r="I45" s="32">
        <v>6</v>
      </c>
      <c r="J45" s="32" t="s">
        <v>28</v>
      </c>
      <c r="K45" s="32" t="s">
        <v>28</v>
      </c>
      <c r="L45" s="40"/>
      <c r="M45" s="40"/>
      <c r="N45" s="40"/>
      <c r="O45" s="34">
        <v>5</v>
      </c>
      <c r="P45" s="35">
        <f>ROUND(SUMPRODUCT(H45:O45,$H$9:$O$9)/100,1)</f>
        <v>6.1</v>
      </c>
      <c r="Q45" s="36" t="str">
        <f t="shared" si="4"/>
        <v>C</v>
      </c>
      <c r="R45" s="37" t="str">
        <f t="shared" si="5"/>
        <v>Trung bình</v>
      </c>
      <c r="S45" s="38" t="str">
        <f t="shared" si="3"/>
        <v/>
      </c>
      <c r="T45" s="39" t="s">
        <v>482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" customHeight="1">
      <c r="B46" s="27">
        <v>37</v>
      </c>
      <c r="C46" s="28" t="s">
        <v>403</v>
      </c>
      <c r="D46" s="29" t="s">
        <v>404</v>
      </c>
      <c r="E46" s="30" t="s">
        <v>405</v>
      </c>
      <c r="F46" s="31" t="s">
        <v>406</v>
      </c>
      <c r="G46" s="28" t="s">
        <v>60</v>
      </c>
      <c r="H46" s="32">
        <v>9</v>
      </c>
      <c r="I46" s="32">
        <v>6</v>
      </c>
      <c r="J46" s="32" t="s">
        <v>28</v>
      </c>
      <c r="K46" s="32" t="s">
        <v>28</v>
      </c>
      <c r="L46" s="40"/>
      <c r="M46" s="40"/>
      <c r="N46" s="40"/>
      <c r="O46" s="34">
        <v>7</v>
      </c>
      <c r="P46" s="35">
        <f>ROUND(SUMPRODUCT(H46:O46,$H$9:$O$9)/100,1)</f>
        <v>7.4</v>
      </c>
      <c r="Q46" s="36" t="str">
        <f t="shared" si="4"/>
        <v>B</v>
      </c>
      <c r="R46" s="37" t="str">
        <f t="shared" si="5"/>
        <v>Khá</v>
      </c>
      <c r="S46" s="38" t="str">
        <f t="shared" si="3"/>
        <v/>
      </c>
      <c r="T46" s="39" t="s">
        <v>482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" customHeight="1">
      <c r="B47" s="27">
        <v>38</v>
      </c>
      <c r="C47" s="28" t="s">
        <v>407</v>
      </c>
      <c r="D47" s="29" t="s">
        <v>408</v>
      </c>
      <c r="E47" s="30" t="s">
        <v>210</v>
      </c>
      <c r="F47" s="31" t="s">
        <v>409</v>
      </c>
      <c r="G47" s="28" t="s">
        <v>69</v>
      </c>
      <c r="H47" s="32">
        <v>7</v>
      </c>
      <c r="I47" s="32">
        <v>6</v>
      </c>
      <c r="J47" s="32" t="s">
        <v>28</v>
      </c>
      <c r="K47" s="32" t="s">
        <v>28</v>
      </c>
      <c r="L47" s="40"/>
      <c r="M47" s="40"/>
      <c r="N47" s="40"/>
      <c r="O47" s="34">
        <v>3</v>
      </c>
      <c r="P47" s="35">
        <f>ROUND(SUMPRODUCT(H47:O47,$H$9:$O$9)/100,1)</f>
        <v>4.8</v>
      </c>
      <c r="Q47" s="36" t="str">
        <f t="shared" si="4"/>
        <v>D</v>
      </c>
      <c r="R47" s="37" t="str">
        <f t="shared" si="5"/>
        <v>Trung bình yếu</v>
      </c>
      <c r="S47" s="38" t="str">
        <f t="shared" si="3"/>
        <v/>
      </c>
      <c r="T47" s="39" t="s">
        <v>482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" customHeight="1">
      <c r="B48" s="27">
        <v>39</v>
      </c>
      <c r="C48" s="28" t="s">
        <v>410</v>
      </c>
      <c r="D48" s="29" t="s">
        <v>411</v>
      </c>
      <c r="E48" s="30" t="s">
        <v>412</v>
      </c>
      <c r="F48" s="31" t="s">
        <v>321</v>
      </c>
      <c r="G48" s="28" t="s">
        <v>60</v>
      </c>
      <c r="H48" s="32">
        <v>7</v>
      </c>
      <c r="I48" s="32">
        <v>5</v>
      </c>
      <c r="J48" s="32" t="s">
        <v>28</v>
      </c>
      <c r="K48" s="32" t="s">
        <v>28</v>
      </c>
      <c r="L48" s="40"/>
      <c r="M48" s="40"/>
      <c r="N48" s="40"/>
      <c r="O48" s="34">
        <v>6</v>
      </c>
      <c r="P48" s="35">
        <f>ROUND(SUMPRODUCT(H48:O48,$H$9:$O$9)/100,1)</f>
        <v>6.1</v>
      </c>
      <c r="Q48" s="36" t="str">
        <f t="shared" si="4"/>
        <v>C</v>
      </c>
      <c r="R48" s="37" t="str">
        <f t="shared" si="5"/>
        <v>Trung bình</v>
      </c>
      <c r="S48" s="38" t="str">
        <f t="shared" si="3"/>
        <v/>
      </c>
      <c r="T48" s="39" t="s">
        <v>482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" customHeight="1">
      <c r="B49" s="27">
        <v>40</v>
      </c>
      <c r="C49" s="28" t="s">
        <v>413</v>
      </c>
      <c r="D49" s="29" t="s">
        <v>130</v>
      </c>
      <c r="E49" s="30" t="s">
        <v>414</v>
      </c>
      <c r="F49" s="31" t="s">
        <v>415</v>
      </c>
      <c r="G49" s="28" t="s">
        <v>60</v>
      </c>
      <c r="H49" s="32">
        <v>8</v>
      </c>
      <c r="I49" s="32">
        <v>6</v>
      </c>
      <c r="J49" s="32" t="s">
        <v>28</v>
      </c>
      <c r="K49" s="32" t="s">
        <v>28</v>
      </c>
      <c r="L49" s="40"/>
      <c r="M49" s="40"/>
      <c r="N49" s="40"/>
      <c r="O49" s="34">
        <v>7</v>
      </c>
      <c r="P49" s="35">
        <f>ROUND(SUMPRODUCT(H49:O49,$H$9:$O$9)/100,1)</f>
        <v>7.1</v>
      </c>
      <c r="Q49" s="36" t="str">
        <f t="shared" si="4"/>
        <v>B</v>
      </c>
      <c r="R49" s="37" t="str">
        <f t="shared" si="5"/>
        <v>Khá</v>
      </c>
      <c r="S49" s="38" t="str">
        <f t="shared" si="3"/>
        <v/>
      </c>
      <c r="T49" s="39" t="s">
        <v>482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" customHeight="1">
      <c r="B50" s="27">
        <v>41</v>
      </c>
      <c r="C50" s="28" t="s">
        <v>416</v>
      </c>
      <c r="D50" s="29" t="s">
        <v>417</v>
      </c>
      <c r="E50" s="30" t="s">
        <v>418</v>
      </c>
      <c r="F50" s="31" t="s">
        <v>419</v>
      </c>
      <c r="G50" s="28" t="s">
        <v>60</v>
      </c>
      <c r="H50" s="32">
        <v>5</v>
      </c>
      <c r="I50" s="32">
        <v>0</v>
      </c>
      <c r="J50" s="32" t="s">
        <v>28</v>
      </c>
      <c r="K50" s="32" t="s">
        <v>28</v>
      </c>
      <c r="L50" s="40"/>
      <c r="M50" s="40"/>
      <c r="N50" s="40"/>
      <c r="O50" s="34"/>
      <c r="P50" s="35">
        <f>ROUND(SUMPRODUCT(H50:O50,$H$9:$O$9)/100,1)</f>
        <v>1.5</v>
      </c>
      <c r="Q50" s="36" t="str">
        <f t="shared" si="4"/>
        <v>F</v>
      </c>
      <c r="R50" s="37" t="str">
        <f t="shared" si="5"/>
        <v>Kém</v>
      </c>
      <c r="S50" s="38" t="str">
        <f t="shared" si="3"/>
        <v>Không đủ ĐKDT</v>
      </c>
      <c r="T50" s="39" t="s">
        <v>482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Học lại</v>
      </c>
      <c r="X50" s="76"/>
      <c r="Y50" s="76"/>
      <c r="Z50" s="76"/>
      <c r="AA50" s="68"/>
      <c r="AB50" s="68"/>
      <c r="AC50" s="68"/>
      <c r="AD50" s="68"/>
      <c r="AE50" s="67"/>
      <c r="AF50" s="68"/>
      <c r="AG50" s="68"/>
      <c r="AH50" s="68"/>
      <c r="AI50" s="68"/>
      <c r="AJ50" s="68"/>
      <c r="AK50" s="68"/>
      <c r="AL50" s="69"/>
    </row>
    <row r="51" spans="2:38" ht="18" customHeight="1">
      <c r="B51" s="27">
        <v>42</v>
      </c>
      <c r="C51" s="28" t="s">
        <v>420</v>
      </c>
      <c r="D51" s="29" t="s">
        <v>163</v>
      </c>
      <c r="E51" s="30" t="s">
        <v>421</v>
      </c>
      <c r="F51" s="31" t="s">
        <v>422</v>
      </c>
      <c r="G51" s="28" t="s">
        <v>65</v>
      </c>
      <c r="H51" s="32">
        <v>7</v>
      </c>
      <c r="I51" s="32">
        <v>5</v>
      </c>
      <c r="J51" s="32" t="s">
        <v>28</v>
      </c>
      <c r="K51" s="32" t="s">
        <v>28</v>
      </c>
      <c r="L51" s="40"/>
      <c r="M51" s="40"/>
      <c r="N51" s="40"/>
      <c r="O51" s="34">
        <v>5</v>
      </c>
      <c r="P51" s="35">
        <f>ROUND(SUMPRODUCT(H51:O51,$H$9:$O$9)/100,1)</f>
        <v>5.6</v>
      </c>
      <c r="Q51" s="36" t="str">
        <f t="shared" si="4"/>
        <v>C</v>
      </c>
      <c r="R51" s="37" t="str">
        <f t="shared" si="5"/>
        <v>Trung bình</v>
      </c>
      <c r="S51" s="38" t="str">
        <f t="shared" si="3"/>
        <v/>
      </c>
      <c r="T51" s="39" t="s">
        <v>482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" customHeight="1">
      <c r="B52" s="27">
        <v>43</v>
      </c>
      <c r="C52" s="28" t="s">
        <v>423</v>
      </c>
      <c r="D52" s="29" t="s">
        <v>424</v>
      </c>
      <c r="E52" s="30" t="s">
        <v>425</v>
      </c>
      <c r="F52" s="31" t="s">
        <v>426</v>
      </c>
      <c r="G52" s="28" t="s">
        <v>60</v>
      </c>
      <c r="H52" s="32">
        <v>7</v>
      </c>
      <c r="I52" s="32">
        <v>5</v>
      </c>
      <c r="J52" s="32" t="s">
        <v>28</v>
      </c>
      <c r="K52" s="32" t="s">
        <v>28</v>
      </c>
      <c r="L52" s="40"/>
      <c r="M52" s="40"/>
      <c r="N52" s="40"/>
      <c r="O52" s="34">
        <v>0</v>
      </c>
      <c r="P52" s="35">
        <f>ROUND(SUMPRODUCT(H52:O52,$H$9:$O$9)/100,1)</f>
        <v>3.1</v>
      </c>
      <c r="Q52" s="36" t="str">
        <f t="shared" si="4"/>
        <v>F</v>
      </c>
      <c r="R52" s="37" t="str">
        <f t="shared" si="5"/>
        <v>Kém</v>
      </c>
      <c r="S52" s="38" t="s">
        <v>485</v>
      </c>
      <c r="T52" s="39" t="s">
        <v>482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" customHeight="1">
      <c r="B53" s="27">
        <v>44</v>
      </c>
      <c r="C53" s="28" t="s">
        <v>427</v>
      </c>
      <c r="D53" s="29" t="s">
        <v>428</v>
      </c>
      <c r="E53" s="30" t="s">
        <v>425</v>
      </c>
      <c r="F53" s="31" t="s">
        <v>429</v>
      </c>
      <c r="G53" s="28" t="s">
        <v>69</v>
      </c>
      <c r="H53" s="32">
        <v>8</v>
      </c>
      <c r="I53" s="32">
        <v>4</v>
      </c>
      <c r="J53" s="32" t="s">
        <v>28</v>
      </c>
      <c r="K53" s="32" t="s">
        <v>28</v>
      </c>
      <c r="L53" s="40"/>
      <c r="M53" s="40"/>
      <c r="N53" s="40"/>
      <c r="O53" s="34">
        <v>5</v>
      </c>
      <c r="P53" s="35">
        <f>ROUND(SUMPRODUCT(H53:O53,$H$9:$O$9)/100,1)</f>
        <v>5.7</v>
      </c>
      <c r="Q53" s="36" t="str">
        <f t="shared" si="4"/>
        <v>C</v>
      </c>
      <c r="R53" s="37" t="str">
        <f t="shared" si="5"/>
        <v>Trung bình</v>
      </c>
      <c r="S53" s="38" t="str">
        <f t="shared" ref="S53:S68" si="6">+IF(OR($H53=0,$I53=0,$J53=0,$K53=0),"Không đủ ĐKDT","")</f>
        <v/>
      </c>
      <c r="T53" s="39" t="s">
        <v>482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" customHeight="1">
      <c r="B54" s="27">
        <v>45</v>
      </c>
      <c r="C54" s="28" t="s">
        <v>430</v>
      </c>
      <c r="D54" s="29" t="s">
        <v>327</v>
      </c>
      <c r="E54" s="30" t="s">
        <v>431</v>
      </c>
      <c r="F54" s="31" t="s">
        <v>432</v>
      </c>
      <c r="G54" s="28" t="s">
        <v>69</v>
      </c>
      <c r="H54" s="32">
        <v>9</v>
      </c>
      <c r="I54" s="32">
        <v>7</v>
      </c>
      <c r="J54" s="32" t="s">
        <v>28</v>
      </c>
      <c r="K54" s="32" t="s">
        <v>28</v>
      </c>
      <c r="L54" s="40"/>
      <c r="M54" s="40"/>
      <c r="N54" s="40"/>
      <c r="O54" s="34">
        <v>8</v>
      </c>
      <c r="P54" s="35">
        <f>ROUND(SUMPRODUCT(H54:O54,$H$9:$O$9)/100,1)</f>
        <v>8.1</v>
      </c>
      <c r="Q54" s="36" t="str">
        <f t="shared" si="4"/>
        <v>B+</v>
      </c>
      <c r="R54" s="37" t="str">
        <f t="shared" si="5"/>
        <v>Khá</v>
      </c>
      <c r="S54" s="38" t="str">
        <f t="shared" si="6"/>
        <v/>
      </c>
      <c r="T54" s="39" t="s">
        <v>482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" customHeight="1">
      <c r="B55" s="27">
        <v>46</v>
      </c>
      <c r="C55" s="28" t="s">
        <v>433</v>
      </c>
      <c r="D55" s="29" t="s">
        <v>434</v>
      </c>
      <c r="E55" s="30" t="s">
        <v>431</v>
      </c>
      <c r="F55" s="31" t="s">
        <v>435</v>
      </c>
      <c r="G55" s="28" t="s">
        <v>317</v>
      </c>
      <c r="H55" s="32">
        <v>8</v>
      </c>
      <c r="I55" s="32">
        <v>5</v>
      </c>
      <c r="J55" s="32" t="s">
        <v>28</v>
      </c>
      <c r="K55" s="32" t="s">
        <v>28</v>
      </c>
      <c r="L55" s="40"/>
      <c r="M55" s="40"/>
      <c r="N55" s="40"/>
      <c r="O55" s="34">
        <v>7</v>
      </c>
      <c r="P55" s="35">
        <f>ROUND(SUMPRODUCT(H55:O55,$H$9:$O$9)/100,1)</f>
        <v>6.9</v>
      </c>
      <c r="Q55" s="36" t="str">
        <f t="shared" si="4"/>
        <v>C+</v>
      </c>
      <c r="R55" s="37" t="str">
        <f t="shared" si="5"/>
        <v>Trung bình</v>
      </c>
      <c r="S55" s="38" t="str">
        <f t="shared" si="6"/>
        <v/>
      </c>
      <c r="T55" s="39" t="s">
        <v>482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" customHeight="1">
      <c r="B56" s="27">
        <v>47</v>
      </c>
      <c r="C56" s="28" t="s">
        <v>436</v>
      </c>
      <c r="D56" s="29" t="s">
        <v>315</v>
      </c>
      <c r="E56" s="30" t="s">
        <v>437</v>
      </c>
      <c r="F56" s="31" t="s">
        <v>191</v>
      </c>
      <c r="G56" s="28" t="s">
        <v>60</v>
      </c>
      <c r="H56" s="32">
        <v>9</v>
      </c>
      <c r="I56" s="32">
        <v>7</v>
      </c>
      <c r="J56" s="32" t="s">
        <v>28</v>
      </c>
      <c r="K56" s="32" t="s">
        <v>28</v>
      </c>
      <c r="L56" s="40"/>
      <c r="M56" s="40"/>
      <c r="N56" s="40"/>
      <c r="O56" s="34">
        <v>6</v>
      </c>
      <c r="P56" s="35">
        <f>ROUND(SUMPRODUCT(H56:O56,$H$9:$O$9)/100,1)</f>
        <v>7.1</v>
      </c>
      <c r="Q56" s="36" t="str">
        <f t="shared" si="4"/>
        <v>B</v>
      </c>
      <c r="R56" s="37" t="str">
        <f t="shared" si="5"/>
        <v>Khá</v>
      </c>
      <c r="S56" s="38" t="str">
        <f t="shared" si="6"/>
        <v/>
      </c>
      <c r="T56" s="39" t="s">
        <v>482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" customHeight="1">
      <c r="B57" s="27">
        <v>48</v>
      </c>
      <c r="C57" s="28" t="s">
        <v>438</v>
      </c>
      <c r="D57" s="29" t="s">
        <v>439</v>
      </c>
      <c r="E57" s="30" t="s">
        <v>247</v>
      </c>
      <c r="F57" s="31" t="s">
        <v>440</v>
      </c>
      <c r="G57" s="28" t="s">
        <v>65</v>
      </c>
      <c r="H57" s="32">
        <v>7</v>
      </c>
      <c r="I57" s="32">
        <v>4</v>
      </c>
      <c r="J57" s="32" t="s">
        <v>28</v>
      </c>
      <c r="K57" s="32" t="s">
        <v>28</v>
      </c>
      <c r="L57" s="40"/>
      <c r="M57" s="40"/>
      <c r="N57" s="40"/>
      <c r="O57" s="34">
        <v>3</v>
      </c>
      <c r="P57" s="35">
        <f>ROUND(SUMPRODUCT(H57:O57,$H$9:$O$9)/100,1)</f>
        <v>4.4000000000000004</v>
      </c>
      <c r="Q57" s="36" t="str">
        <f t="shared" si="4"/>
        <v>D</v>
      </c>
      <c r="R57" s="37" t="str">
        <f t="shared" si="5"/>
        <v>Trung bình yếu</v>
      </c>
      <c r="S57" s="38" t="str">
        <f t="shared" si="6"/>
        <v/>
      </c>
      <c r="T57" s="39" t="s">
        <v>482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" customHeight="1">
      <c r="B58" s="27">
        <v>49</v>
      </c>
      <c r="C58" s="28" t="s">
        <v>441</v>
      </c>
      <c r="D58" s="29" t="s">
        <v>442</v>
      </c>
      <c r="E58" s="30" t="s">
        <v>247</v>
      </c>
      <c r="F58" s="31" t="s">
        <v>443</v>
      </c>
      <c r="G58" s="28" t="s">
        <v>60</v>
      </c>
      <c r="H58" s="32">
        <v>9</v>
      </c>
      <c r="I58" s="32">
        <v>5</v>
      </c>
      <c r="J58" s="32" t="s">
        <v>28</v>
      </c>
      <c r="K58" s="32" t="s">
        <v>28</v>
      </c>
      <c r="L58" s="40"/>
      <c r="M58" s="40"/>
      <c r="N58" s="40"/>
      <c r="O58" s="34">
        <v>7</v>
      </c>
      <c r="P58" s="35">
        <f>ROUND(SUMPRODUCT(H58:O58,$H$9:$O$9)/100,1)</f>
        <v>7.2</v>
      </c>
      <c r="Q58" s="36" t="str">
        <f t="shared" si="4"/>
        <v>B</v>
      </c>
      <c r="R58" s="37" t="str">
        <f t="shared" si="5"/>
        <v>Khá</v>
      </c>
      <c r="S58" s="38" t="str">
        <f t="shared" si="6"/>
        <v/>
      </c>
      <c r="T58" s="39" t="s">
        <v>482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78"/>
      <c r="Y58" s="78"/>
      <c r="Z58" s="79"/>
      <c r="AA58" s="67"/>
      <c r="AB58" s="67"/>
      <c r="AC58" s="67"/>
      <c r="AD58" s="80"/>
      <c r="AE58" s="67"/>
      <c r="AF58" s="81"/>
      <c r="AG58" s="82"/>
      <c r="AH58" s="81"/>
      <c r="AI58" s="82"/>
      <c r="AJ58" s="81"/>
      <c r="AK58" s="67"/>
      <c r="AL58" s="80"/>
    </row>
    <row r="59" spans="2:38" ht="18" customHeight="1">
      <c r="B59" s="27">
        <v>50</v>
      </c>
      <c r="C59" s="28" t="s">
        <v>444</v>
      </c>
      <c r="D59" s="29" t="s">
        <v>445</v>
      </c>
      <c r="E59" s="30" t="s">
        <v>255</v>
      </c>
      <c r="F59" s="31" t="s">
        <v>446</v>
      </c>
      <c r="G59" s="28" t="s">
        <v>60</v>
      </c>
      <c r="H59" s="32">
        <v>5</v>
      </c>
      <c r="I59" s="32">
        <v>0</v>
      </c>
      <c r="J59" s="32" t="s">
        <v>28</v>
      </c>
      <c r="K59" s="32" t="s">
        <v>28</v>
      </c>
      <c r="L59" s="40"/>
      <c r="M59" s="40"/>
      <c r="N59" s="40"/>
      <c r="O59" s="34"/>
      <c r="P59" s="35">
        <f>ROUND(SUMPRODUCT(H59:O59,$H$9:$O$9)/100,1)</f>
        <v>1.5</v>
      </c>
      <c r="Q59" s="36" t="str">
        <f t="shared" si="4"/>
        <v>F</v>
      </c>
      <c r="R59" s="37" t="str">
        <f t="shared" si="5"/>
        <v>Kém</v>
      </c>
      <c r="S59" s="38" t="str">
        <f t="shared" si="6"/>
        <v>Không đủ ĐKDT</v>
      </c>
      <c r="T59" s="39" t="s">
        <v>482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Học lại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" customHeight="1">
      <c r="B60" s="27">
        <v>51</v>
      </c>
      <c r="C60" s="28" t="s">
        <v>447</v>
      </c>
      <c r="D60" s="29" t="s">
        <v>448</v>
      </c>
      <c r="E60" s="30" t="s">
        <v>258</v>
      </c>
      <c r="F60" s="31" t="s">
        <v>449</v>
      </c>
      <c r="G60" s="28" t="s">
        <v>69</v>
      </c>
      <c r="H60" s="32">
        <v>7</v>
      </c>
      <c r="I60" s="32">
        <v>7</v>
      </c>
      <c r="J60" s="32" t="s">
        <v>28</v>
      </c>
      <c r="K60" s="32" t="s">
        <v>28</v>
      </c>
      <c r="L60" s="40"/>
      <c r="M60" s="40"/>
      <c r="N60" s="40"/>
      <c r="O60" s="34">
        <v>5</v>
      </c>
      <c r="P60" s="35">
        <f>ROUND(SUMPRODUCT(H60:O60,$H$9:$O$9)/100,1)</f>
        <v>6</v>
      </c>
      <c r="Q60" s="36" t="str">
        <f t="shared" si="4"/>
        <v>C</v>
      </c>
      <c r="R60" s="37" t="str">
        <f t="shared" si="5"/>
        <v>Trung bình</v>
      </c>
      <c r="S60" s="38" t="str">
        <f t="shared" si="6"/>
        <v/>
      </c>
      <c r="T60" s="39" t="s">
        <v>482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" customHeight="1">
      <c r="B61" s="27">
        <v>52</v>
      </c>
      <c r="C61" s="28" t="s">
        <v>450</v>
      </c>
      <c r="D61" s="29" t="s">
        <v>451</v>
      </c>
      <c r="E61" s="30" t="s">
        <v>452</v>
      </c>
      <c r="F61" s="31" t="s">
        <v>259</v>
      </c>
      <c r="G61" s="28" t="s">
        <v>69</v>
      </c>
      <c r="H61" s="32">
        <v>8</v>
      </c>
      <c r="I61" s="32">
        <v>5</v>
      </c>
      <c r="J61" s="32" t="s">
        <v>28</v>
      </c>
      <c r="K61" s="32" t="s">
        <v>28</v>
      </c>
      <c r="L61" s="40"/>
      <c r="M61" s="40"/>
      <c r="N61" s="40"/>
      <c r="O61" s="34">
        <v>6</v>
      </c>
      <c r="P61" s="35">
        <f>ROUND(SUMPRODUCT(H61:O61,$H$9:$O$9)/100,1)</f>
        <v>6.4</v>
      </c>
      <c r="Q61" s="36" t="str">
        <f t="shared" si="4"/>
        <v>C</v>
      </c>
      <c r="R61" s="37" t="str">
        <f t="shared" si="5"/>
        <v>Trung bình</v>
      </c>
      <c r="S61" s="38" t="str">
        <f t="shared" si="6"/>
        <v/>
      </c>
      <c r="T61" s="39" t="s">
        <v>482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</row>
    <row r="62" spans="2:38" ht="18" customHeight="1">
      <c r="B62" s="27">
        <v>53</v>
      </c>
      <c r="C62" s="28" t="s">
        <v>453</v>
      </c>
      <c r="D62" s="29" t="s">
        <v>454</v>
      </c>
      <c r="E62" s="30" t="s">
        <v>455</v>
      </c>
      <c r="F62" s="31" t="s">
        <v>456</v>
      </c>
      <c r="G62" s="28" t="s">
        <v>65</v>
      </c>
      <c r="H62" s="32">
        <v>9</v>
      </c>
      <c r="I62" s="32">
        <v>5</v>
      </c>
      <c r="J62" s="32" t="s">
        <v>28</v>
      </c>
      <c r="K62" s="32" t="s">
        <v>28</v>
      </c>
      <c r="L62" s="40"/>
      <c r="M62" s="40"/>
      <c r="N62" s="40"/>
      <c r="O62" s="34">
        <v>6</v>
      </c>
      <c r="P62" s="35">
        <f>ROUND(SUMPRODUCT(H62:O62,$H$9:$O$9)/100,1)</f>
        <v>6.7</v>
      </c>
      <c r="Q62" s="36" t="str">
        <f t="shared" si="4"/>
        <v>C+</v>
      </c>
      <c r="R62" s="37" t="str">
        <f t="shared" si="5"/>
        <v>Trung bình</v>
      </c>
      <c r="S62" s="38" t="str">
        <f t="shared" si="6"/>
        <v/>
      </c>
      <c r="T62" s="39" t="s">
        <v>482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" customHeight="1">
      <c r="B63" s="27">
        <v>54</v>
      </c>
      <c r="C63" s="28" t="s">
        <v>457</v>
      </c>
      <c r="D63" s="29" t="s">
        <v>458</v>
      </c>
      <c r="E63" s="30" t="s">
        <v>265</v>
      </c>
      <c r="F63" s="31" t="s">
        <v>271</v>
      </c>
      <c r="G63" s="28" t="s">
        <v>69</v>
      </c>
      <c r="H63" s="32">
        <v>9</v>
      </c>
      <c r="I63" s="32">
        <v>7</v>
      </c>
      <c r="J63" s="32" t="s">
        <v>28</v>
      </c>
      <c r="K63" s="32" t="s">
        <v>28</v>
      </c>
      <c r="L63" s="40"/>
      <c r="M63" s="40"/>
      <c r="N63" s="40"/>
      <c r="O63" s="34">
        <v>7</v>
      </c>
      <c r="P63" s="35">
        <f>ROUND(SUMPRODUCT(H63:O63,$H$9:$O$9)/100,1)</f>
        <v>7.6</v>
      </c>
      <c r="Q63" s="36" t="str">
        <f t="shared" si="4"/>
        <v>B</v>
      </c>
      <c r="R63" s="37" t="str">
        <f t="shared" si="5"/>
        <v>Khá</v>
      </c>
      <c r="S63" s="38" t="str">
        <f t="shared" si="6"/>
        <v/>
      </c>
      <c r="T63" s="39" t="s">
        <v>482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" customHeight="1">
      <c r="B64" s="27">
        <v>55</v>
      </c>
      <c r="C64" s="28" t="s">
        <v>459</v>
      </c>
      <c r="D64" s="29" t="s">
        <v>460</v>
      </c>
      <c r="E64" s="30" t="s">
        <v>281</v>
      </c>
      <c r="F64" s="31" t="s">
        <v>461</v>
      </c>
      <c r="G64" s="28" t="s">
        <v>60</v>
      </c>
      <c r="H64" s="32">
        <v>9</v>
      </c>
      <c r="I64" s="32">
        <v>6</v>
      </c>
      <c r="J64" s="32" t="s">
        <v>28</v>
      </c>
      <c r="K64" s="32" t="s">
        <v>28</v>
      </c>
      <c r="L64" s="40"/>
      <c r="M64" s="40"/>
      <c r="N64" s="40"/>
      <c r="O64" s="34">
        <v>6</v>
      </c>
      <c r="P64" s="35">
        <f>ROUND(SUMPRODUCT(H64:O64,$H$9:$O$9)/100,1)</f>
        <v>6.9</v>
      </c>
      <c r="Q64" s="36" t="str">
        <f t="shared" si="4"/>
        <v>C+</v>
      </c>
      <c r="R64" s="37" t="str">
        <f t="shared" si="5"/>
        <v>Trung bình</v>
      </c>
      <c r="S64" s="38" t="str">
        <f t="shared" si="6"/>
        <v/>
      </c>
      <c r="T64" s="39" t="s">
        <v>482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" customHeight="1">
      <c r="B65" s="27">
        <v>56</v>
      </c>
      <c r="C65" s="28" t="s">
        <v>462</v>
      </c>
      <c r="D65" s="29" t="s">
        <v>463</v>
      </c>
      <c r="E65" s="30" t="s">
        <v>289</v>
      </c>
      <c r="F65" s="31" t="s">
        <v>464</v>
      </c>
      <c r="G65" s="28" t="s">
        <v>465</v>
      </c>
      <c r="H65" s="32">
        <v>7</v>
      </c>
      <c r="I65" s="32">
        <v>5</v>
      </c>
      <c r="J65" s="32" t="s">
        <v>28</v>
      </c>
      <c r="K65" s="32" t="s">
        <v>28</v>
      </c>
      <c r="L65" s="40"/>
      <c r="M65" s="40"/>
      <c r="N65" s="40"/>
      <c r="O65" s="34">
        <v>2</v>
      </c>
      <c r="P65" s="35">
        <f>ROUND(SUMPRODUCT(H65:O65,$H$9:$O$9)/100,1)</f>
        <v>4.0999999999999996</v>
      </c>
      <c r="Q65" s="36" t="str">
        <f t="shared" si="4"/>
        <v>D</v>
      </c>
      <c r="R65" s="37" t="str">
        <f t="shared" si="5"/>
        <v>Trung bình yếu</v>
      </c>
      <c r="S65" s="38" t="str">
        <f t="shared" si="6"/>
        <v/>
      </c>
      <c r="T65" s="39" t="s">
        <v>482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" customHeight="1">
      <c r="B66" s="27">
        <v>57</v>
      </c>
      <c r="C66" s="28" t="s">
        <v>466</v>
      </c>
      <c r="D66" s="29" t="s">
        <v>467</v>
      </c>
      <c r="E66" s="30" t="s">
        <v>289</v>
      </c>
      <c r="F66" s="31" t="s">
        <v>468</v>
      </c>
      <c r="G66" s="28" t="s">
        <v>60</v>
      </c>
      <c r="H66" s="32">
        <v>8</v>
      </c>
      <c r="I66" s="32">
        <v>7</v>
      </c>
      <c r="J66" s="32" t="s">
        <v>28</v>
      </c>
      <c r="K66" s="32" t="s">
        <v>28</v>
      </c>
      <c r="L66" s="40"/>
      <c r="M66" s="40"/>
      <c r="N66" s="40"/>
      <c r="O66" s="34">
        <v>5</v>
      </c>
      <c r="P66" s="35">
        <f>ROUND(SUMPRODUCT(H66:O66,$H$9:$O$9)/100,1)</f>
        <v>6.3</v>
      </c>
      <c r="Q66" s="36" t="str">
        <f t="shared" si="4"/>
        <v>C</v>
      </c>
      <c r="R66" s="37" t="str">
        <f t="shared" si="5"/>
        <v>Trung bình</v>
      </c>
      <c r="S66" s="38" t="str">
        <f t="shared" si="6"/>
        <v/>
      </c>
      <c r="T66" s="39" t="s">
        <v>482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" customHeight="1">
      <c r="B67" s="27">
        <v>58</v>
      </c>
      <c r="C67" s="28" t="s">
        <v>469</v>
      </c>
      <c r="D67" s="29" t="s">
        <v>470</v>
      </c>
      <c r="E67" s="30" t="s">
        <v>471</v>
      </c>
      <c r="F67" s="31" t="s">
        <v>472</v>
      </c>
      <c r="G67" s="28" t="s">
        <v>69</v>
      </c>
      <c r="H67" s="32">
        <v>7</v>
      </c>
      <c r="I67" s="32">
        <v>5</v>
      </c>
      <c r="J67" s="32" t="s">
        <v>28</v>
      </c>
      <c r="K67" s="32" t="s">
        <v>28</v>
      </c>
      <c r="L67" s="40"/>
      <c r="M67" s="40"/>
      <c r="N67" s="40"/>
      <c r="O67" s="34">
        <v>5</v>
      </c>
      <c r="P67" s="35">
        <f>ROUND(SUMPRODUCT(H67:O67,$H$9:$O$9)/100,1)</f>
        <v>5.6</v>
      </c>
      <c r="Q67" s="36" t="str">
        <f t="shared" si="4"/>
        <v>C</v>
      </c>
      <c r="R67" s="37" t="str">
        <f t="shared" si="5"/>
        <v>Trung bình</v>
      </c>
      <c r="S67" s="38" t="str">
        <f t="shared" si="6"/>
        <v/>
      </c>
      <c r="T67" s="39" t="s">
        <v>482</v>
      </c>
      <c r="U67" s="3"/>
      <c r="V67" s="26"/>
      <c r="W67" s="77" t="str">
        <f>IF(S67="Không đủ ĐKDT","Học lại",IF(S67="Đình chỉ thi","Học lại",IF(AND(MID(G67,2,2)&gt;="12",S67="Vắng"),"Học lại",IF(S67="Vắng có phép", "Thi lại",IF(S67="Nợ học phí", "Thi lại",IF(AND((MID(G67,2,2)&lt;"12"),P67&lt;4.5),"Thi lại",IF(P67&lt;4,"Học lại","Đạt")))))))</f>
        <v>Đạt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" customHeight="1">
      <c r="B68" s="27">
        <v>59</v>
      </c>
      <c r="C68" s="28" t="s">
        <v>473</v>
      </c>
      <c r="D68" s="29" t="s">
        <v>474</v>
      </c>
      <c r="E68" s="30" t="s">
        <v>475</v>
      </c>
      <c r="F68" s="31" t="s">
        <v>476</v>
      </c>
      <c r="G68" s="28" t="s">
        <v>477</v>
      </c>
      <c r="H68" s="32">
        <v>5</v>
      </c>
      <c r="I68" s="32">
        <v>0</v>
      </c>
      <c r="J68" s="32" t="s">
        <v>28</v>
      </c>
      <c r="K68" s="32" t="s">
        <v>28</v>
      </c>
      <c r="L68" s="40"/>
      <c r="M68" s="40"/>
      <c r="N68" s="40"/>
      <c r="O68" s="34"/>
      <c r="P68" s="35">
        <f>ROUND(SUMPRODUCT(H68:O68,$H$9:$O$9)/100,1)</f>
        <v>1.5</v>
      </c>
      <c r="Q68" s="36" t="str">
        <f t="shared" si="4"/>
        <v>F</v>
      </c>
      <c r="R68" s="37" t="str">
        <f t="shared" si="5"/>
        <v>Kém</v>
      </c>
      <c r="S68" s="38" t="str">
        <f t="shared" si="6"/>
        <v>Không đủ ĐKDT</v>
      </c>
      <c r="T68" s="39" t="s">
        <v>482</v>
      </c>
      <c r="U68" s="3"/>
      <c r="V68" s="26"/>
      <c r="W68" s="77" t="str">
        <f>IF(S68="Không đủ ĐKDT","Học lại",IF(S68="Đình chỉ thi","Học lại",IF(AND(MID(G68,2,2)&gt;="12",S68="Vắng"),"Học lại",IF(S68="Vắng có phép", "Thi lại",IF(S68="Nợ học phí", "Thi lại",IF(AND((MID(G68,2,2)&lt;"12"),P68&lt;4.5),"Thi lại",IF(P68&lt;4,"Học lại","Đạt")))))))</f>
        <v>Học lại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9" customHeight="1">
      <c r="A69" s="2"/>
      <c r="B69" s="41"/>
      <c r="C69" s="42"/>
      <c r="D69" s="42"/>
      <c r="E69" s="43"/>
      <c r="F69" s="43"/>
      <c r="G69" s="43"/>
      <c r="H69" s="44"/>
      <c r="I69" s="45"/>
      <c r="J69" s="45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3"/>
    </row>
    <row r="70" spans="1:38" ht="16.5">
      <c r="A70" s="2"/>
      <c r="B70" s="100" t="s">
        <v>29</v>
      </c>
      <c r="C70" s="100"/>
      <c r="D70" s="42"/>
      <c r="E70" s="43"/>
      <c r="F70" s="43"/>
      <c r="G70" s="43"/>
      <c r="H70" s="44"/>
      <c r="I70" s="45"/>
      <c r="J70" s="45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3"/>
    </row>
    <row r="71" spans="1:38" ht="16.5" customHeight="1">
      <c r="A71" s="2"/>
      <c r="B71" s="47" t="s">
        <v>30</v>
      </c>
      <c r="C71" s="47"/>
      <c r="D71" s="48">
        <f>+$Z$8</f>
        <v>59</v>
      </c>
      <c r="E71" s="49" t="s">
        <v>31</v>
      </c>
      <c r="F71" s="103" t="s">
        <v>32</v>
      </c>
      <c r="G71" s="103"/>
      <c r="H71" s="103"/>
      <c r="I71" s="103"/>
      <c r="J71" s="103"/>
      <c r="K71" s="103"/>
      <c r="L71" s="103"/>
      <c r="M71" s="103"/>
      <c r="N71" s="103"/>
      <c r="O71" s="50">
        <f>$Z$8 -COUNTIF($S$9:$S$248,"Vắng") -COUNTIF($S$9:$S$248,"Vắng có phép") - COUNTIF($S$9:$S$248,"Đình chỉ thi") - COUNTIF($S$9:$S$248,"Không đủ ĐKDT")</f>
        <v>51</v>
      </c>
      <c r="P71" s="50"/>
      <c r="Q71" s="50"/>
      <c r="R71" s="51"/>
      <c r="S71" s="52" t="s">
        <v>31</v>
      </c>
      <c r="T71" s="51"/>
      <c r="U71" s="3"/>
    </row>
    <row r="72" spans="1:38" ht="16.5" customHeight="1">
      <c r="A72" s="2"/>
      <c r="B72" s="47" t="s">
        <v>33</v>
      </c>
      <c r="C72" s="47"/>
      <c r="D72" s="48">
        <f>+$AK$8</f>
        <v>51</v>
      </c>
      <c r="E72" s="49" t="s">
        <v>31</v>
      </c>
      <c r="F72" s="103" t="s">
        <v>34</v>
      </c>
      <c r="G72" s="103"/>
      <c r="H72" s="103"/>
      <c r="I72" s="103"/>
      <c r="J72" s="103"/>
      <c r="K72" s="103"/>
      <c r="L72" s="103"/>
      <c r="M72" s="103"/>
      <c r="N72" s="103"/>
      <c r="O72" s="53">
        <f>COUNTIF($S$9:$S$124,"Vắng")</f>
        <v>2</v>
      </c>
      <c r="P72" s="53"/>
      <c r="Q72" s="53"/>
      <c r="R72" s="54"/>
      <c r="S72" s="52" t="s">
        <v>31</v>
      </c>
      <c r="T72" s="54"/>
      <c r="U72" s="3"/>
    </row>
    <row r="73" spans="1:38" ht="16.5" customHeight="1">
      <c r="A73" s="2"/>
      <c r="B73" s="47" t="s">
        <v>47</v>
      </c>
      <c r="C73" s="47"/>
      <c r="D73" s="63">
        <f>COUNTIF(W10:W68,"Học lại")</f>
        <v>8</v>
      </c>
      <c r="E73" s="49" t="s">
        <v>31</v>
      </c>
      <c r="F73" s="103" t="s">
        <v>48</v>
      </c>
      <c r="G73" s="103"/>
      <c r="H73" s="103"/>
      <c r="I73" s="103"/>
      <c r="J73" s="103"/>
      <c r="K73" s="103"/>
      <c r="L73" s="103"/>
      <c r="M73" s="103"/>
      <c r="N73" s="103"/>
      <c r="O73" s="50">
        <f>COUNTIF($S$9:$S$124,"Vắng có phép")</f>
        <v>0</v>
      </c>
      <c r="P73" s="50"/>
      <c r="Q73" s="50"/>
      <c r="R73" s="51"/>
      <c r="S73" s="52" t="s">
        <v>31</v>
      </c>
      <c r="T73" s="51"/>
      <c r="U73" s="3"/>
    </row>
    <row r="74" spans="1:38" ht="3" customHeight="1">
      <c r="A74" s="2"/>
      <c r="B74" s="41"/>
      <c r="C74" s="42"/>
      <c r="D74" s="42"/>
      <c r="E74" s="43"/>
      <c r="F74" s="43"/>
      <c r="G74" s="43"/>
      <c r="H74" s="44"/>
      <c r="I74" s="45"/>
      <c r="J74" s="45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3"/>
    </row>
    <row r="75" spans="1:38">
      <c r="B75" s="83" t="s">
        <v>49</v>
      </c>
      <c r="C75" s="83"/>
      <c r="D75" s="84">
        <f>COUNTIF(W10:W68,"Thi lại")</f>
        <v>0</v>
      </c>
      <c r="E75" s="85" t="s">
        <v>31</v>
      </c>
      <c r="F75" s="3"/>
      <c r="G75" s="3"/>
      <c r="H75" s="3"/>
      <c r="I75" s="3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3"/>
    </row>
    <row r="76" spans="1:38" ht="24.75" customHeight="1">
      <c r="B76" s="83"/>
      <c r="C76" s="83"/>
      <c r="D76" s="84"/>
      <c r="E76" s="85"/>
      <c r="F76" s="3"/>
      <c r="G76" s="3"/>
      <c r="H76" s="3"/>
      <c r="I76" s="3"/>
      <c r="J76" s="90" t="s">
        <v>487</v>
      </c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3"/>
    </row>
    <row r="77" spans="1:38">
      <c r="A77" s="55"/>
      <c r="B77" s="91" t="s">
        <v>35</v>
      </c>
      <c r="C77" s="91"/>
      <c r="D77" s="91"/>
      <c r="E77" s="91"/>
      <c r="F77" s="91"/>
      <c r="G77" s="91"/>
      <c r="H77" s="91"/>
      <c r="I77" s="56"/>
      <c r="J77" s="92" t="s">
        <v>36</v>
      </c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3"/>
    </row>
    <row r="78" spans="1:38" ht="4.5" customHeight="1">
      <c r="A78" s="2"/>
      <c r="B78" s="41"/>
      <c r="C78" s="57"/>
      <c r="D78" s="57"/>
      <c r="E78" s="58"/>
      <c r="F78" s="58"/>
      <c r="G78" s="58"/>
      <c r="H78" s="59"/>
      <c r="I78" s="60"/>
      <c r="J78" s="60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38" s="2" customFormat="1">
      <c r="B79" s="91" t="s">
        <v>37</v>
      </c>
      <c r="C79" s="91"/>
      <c r="D79" s="93" t="s">
        <v>38</v>
      </c>
      <c r="E79" s="93"/>
      <c r="F79" s="93"/>
      <c r="G79" s="93"/>
      <c r="H79" s="93"/>
      <c r="I79" s="60"/>
      <c r="J79" s="60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</row>
    <row r="80" spans="1:38" s="2" customFormat="1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</row>
    <row r="81" spans="1:38" s="2" customFormat="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</row>
    <row r="82" spans="1:38" s="2" customFormat="1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>
      <c r="A85" s="1"/>
      <c r="B85" s="89" t="s">
        <v>51</v>
      </c>
      <c r="C85" s="89"/>
      <c r="D85" s="89" t="s">
        <v>52</v>
      </c>
      <c r="E85" s="89"/>
      <c r="F85" s="89"/>
      <c r="G85" s="89"/>
      <c r="H85" s="89"/>
      <c r="I85" s="89"/>
      <c r="J85" s="89" t="s">
        <v>39</v>
      </c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</sheetData>
  <sheetProtection formatCells="0" formatColumns="0" formatRows="0" insertColumns="0" insertRows="0" insertHyperlinks="0" deleteColumns="0" deleteRows="0" sort="0" autoFilter="0" pivotTables="0"/>
  <autoFilter ref="A8:AL68">
    <filterColumn colId="3" showButton="0"/>
  </autoFilter>
  <sortState ref="A10:U68">
    <sortCondition ref="B10:B68"/>
  </sortState>
  <mergeCells count="50">
    <mergeCell ref="B85:C85"/>
    <mergeCell ref="D85:I85"/>
    <mergeCell ref="J85:T85"/>
    <mergeCell ref="B79:C79"/>
    <mergeCell ref="D79:H79"/>
    <mergeCell ref="S7:S9"/>
    <mergeCell ref="T7:T9"/>
    <mergeCell ref="B9:G9"/>
    <mergeCell ref="B70:C70"/>
    <mergeCell ref="F71:N71"/>
    <mergeCell ref="F72:N72"/>
    <mergeCell ref="N7:N8"/>
    <mergeCell ref="F73:N73"/>
    <mergeCell ref="J75:T75"/>
    <mergeCell ref="J76:T76"/>
    <mergeCell ref="B77:H77"/>
    <mergeCell ref="J77:T77"/>
    <mergeCell ref="P7:P9"/>
    <mergeCell ref="Q7:Q8"/>
    <mergeCell ref="B7:B8"/>
    <mergeCell ref="C7:C8"/>
    <mergeCell ref="D7:E8"/>
    <mergeCell ref="F7:F8"/>
    <mergeCell ref="B4:C4"/>
    <mergeCell ref="D4:N4"/>
    <mergeCell ref="G7:G8"/>
    <mergeCell ref="J7:J8"/>
    <mergeCell ref="K7:K8"/>
    <mergeCell ref="L7:L8"/>
    <mergeCell ref="M7:M8"/>
    <mergeCell ref="H7:H8"/>
    <mergeCell ref="I7:I8"/>
    <mergeCell ref="AK4:AL6"/>
    <mergeCell ref="B5:C5"/>
    <mergeCell ref="G5:N5"/>
    <mergeCell ref="O5:T5"/>
    <mergeCell ref="AA4:AD6"/>
    <mergeCell ref="AE4:AF6"/>
    <mergeCell ref="AG4:AH6"/>
    <mergeCell ref="X4:X7"/>
    <mergeCell ref="Y4:Y7"/>
    <mergeCell ref="Z4:Z7"/>
    <mergeCell ref="O7:O8"/>
    <mergeCell ref="AI4:AJ6"/>
    <mergeCell ref="R7:R8"/>
    <mergeCell ref="B1:G1"/>
    <mergeCell ref="H1:T1"/>
    <mergeCell ref="B2:G2"/>
    <mergeCell ref="H2:T2"/>
    <mergeCell ref="O4:T4"/>
  </mergeCells>
  <phoneticPr fontId="24" type="noConversion"/>
  <conditionalFormatting sqref="H10:O68">
    <cfRule type="cellIs" dxfId="1" priority="3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X2:AL8 W10:W68 D73"/>
  </dataValidations>
  <pageMargins left="0.17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Nhóm(1)</vt:lpstr>
      <vt:lpstr>Nhóm(2)</vt:lpstr>
      <vt:lpstr>'Nhóm(1)'!Print_Titles</vt:lpstr>
      <vt:lpstr>'Nhóm(2)'!Print_Titles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Administrator</cp:lastModifiedBy>
  <cp:lastPrinted>2017-05-29T11:05:54Z</cp:lastPrinted>
  <dcterms:created xsi:type="dcterms:W3CDTF">2015-04-17T02:48:53Z</dcterms:created>
  <dcterms:modified xsi:type="dcterms:W3CDTF">2017-06-12T03:14:05Z</dcterms:modified>
</cp:coreProperties>
</file>